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Balikpapan\"/>
    </mc:Choice>
  </mc:AlternateContent>
  <bookViews>
    <workbookView xWindow="0" yWindow="0" windowWidth="20490" windowHeight="7755" tabRatio="820" activeTab="3"/>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14" i="6" l="1"/>
  <c r="C15" i="6"/>
  <c r="C16" i="6"/>
  <c r="C17" i="6"/>
  <c r="C18" i="6"/>
  <c r="C19" i="6"/>
  <c r="C20" i="6"/>
  <c r="C21" i="6"/>
  <c r="C22" i="6"/>
  <c r="C23" i="6"/>
  <c r="C13" i="6"/>
  <c r="C25" i="6" l="1"/>
  <c r="C26" i="6"/>
  <c r="C27" i="6"/>
  <c r="C28" i="6"/>
  <c r="C29" i="6"/>
  <c r="C30" i="6"/>
  <c r="C31" i="6"/>
  <c r="C32" i="6"/>
  <c r="C33" i="6"/>
  <c r="C34" i="6"/>
  <c r="C35" i="6"/>
  <c r="C36" i="6"/>
  <c r="C37" i="6"/>
  <c r="C38" i="6"/>
  <c r="C39" i="6"/>
  <c r="C40" i="6"/>
  <c r="C41" i="6"/>
  <c r="C42" i="6"/>
  <c r="C43" i="6"/>
  <c r="C24" i="6"/>
  <c r="P8" i="6" l="1"/>
  <c r="E16" i="4"/>
  <c r="E17" i="4"/>
  <c r="E18" i="4"/>
  <c r="E19" i="4"/>
  <c r="E20" i="4"/>
  <c r="E21" i="4"/>
  <c r="E15" i="4"/>
  <c r="E55" i="4" l="1"/>
  <c r="O8" i="6" l="1"/>
  <c r="N8" i="6"/>
  <c r="M8" i="6"/>
  <c r="L8" i="6"/>
  <c r="K8" i="6"/>
  <c r="J8" i="6"/>
  <c r="I8" i="6"/>
  <c r="F8" i="6"/>
  <c r="E8"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R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s="1"/>
  <c r="H27" i="4"/>
  <c r="C27" i="4"/>
  <c r="B27" i="4"/>
  <c r="B21" i="4"/>
  <c r="H15" i="4"/>
  <c r="I15" i="4"/>
  <c r="J15" i="4" s="1"/>
  <c r="D21" i="4"/>
  <c r="O21" i="4"/>
  <c r="K6" i="35" s="1"/>
  <c r="D20" i="4"/>
  <c r="O20" i="4" s="1"/>
  <c r="K6" i="34" s="1"/>
  <c r="C15" i="4"/>
  <c r="I21" i="4"/>
  <c r="J21" i="4" s="1"/>
  <c r="I20" i="4"/>
  <c r="J20" i="4" s="1"/>
  <c r="H21" i="4"/>
  <c r="H20" i="4"/>
  <c r="C21" i="4"/>
  <c r="C20" i="4"/>
  <c r="R21" i="4"/>
  <c r="B20" i="4"/>
  <c r="I25" i="4"/>
  <c r="J25" i="4" s="1"/>
  <c r="I24" i="4"/>
  <c r="J24" i="4" s="1"/>
  <c r="R24" i="4" s="1"/>
  <c r="I23" i="4"/>
  <c r="J23" i="4"/>
  <c r="R23" i="4" s="1"/>
  <c r="I22" i="4"/>
  <c r="J22" i="4" s="1"/>
  <c r="R22" i="4" s="1"/>
  <c r="D25" i="4"/>
  <c r="E25" i="4" s="1"/>
  <c r="O25" i="4" s="1"/>
  <c r="D24" i="4"/>
  <c r="E24" i="4" s="1"/>
  <c r="O24" i="4" s="1"/>
  <c r="D23" i="4"/>
  <c r="E23" i="4" s="1"/>
  <c r="O23" i="4" s="1"/>
  <c r="D22" i="4"/>
  <c r="E22" i="4"/>
  <c r="O22" i="4" s="1"/>
  <c r="H25" i="4"/>
  <c r="H24" i="4"/>
  <c r="H23" i="4"/>
  <c r="H22" i="4"/>
  <c r="C25" i="4"/>
  <c r="C24" i="4"/>
  <c r="C23" i="4"/>
  <c r="C2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L86" i="7" s="1"/>
  <c r="M86" i="6"/>
  <c r="N86" i="6"/>
  <c r="M87" i="6"/>
  <c r="N87" i="6"/>
  <c r="M88" i="6"/>
  <c r="N88" i="6"/>
  <c r="M89" i="6"/>
  <c r="N89" i="6"/>
  <c r="M90" i="6"/>
  <c r="N90" i="6"/>
  <c r="M91" i="6"/>
  <c r="N91" i="6"/>
  <c r="M92" i="6"/>
  <c r="N92" i="6"/>
  <c r="L93" i="7" s="1"/>
  <c r="M93" i="6"/>
  <c r="N93" i="6"/>
  <c r="M13" i="6"/>
  <c r="N13" i="6"/>
  <c r="O42" i="4"/>
  <c r="C40" i="4"/>
  <c r="D40" i="4"/>
  <c r="E40" i="4" s="1"/>
  <c r="O40" i="4" s="1"/>
  <c r="K8" i="35" s="1"/>
  <c r="K12" i="35" s="1"/>
  <c r="D37" i="4"/>
  <c r="E37" i="4" s="1"/>
  <c r="O37" i="4" s="1"/>
  <c r="W8" i="33" s="1"/>
  <c r="W9" i="33" s="1"/>
  <c r="C37" i="4"/>
  <c r="B24" i="4"/>
  <c r="B23" i="4"/>
  <c r="B22" i="4"/>
  <c r="B19" i="4"/>
  <c r="B18" i="4"/>
  <c r="L35" i="4"/>
  <c r="D34" i="4"/>
  <c r="E34" i="4" s="1"/>
  <c r="O34" i="4" s="1"/>
  <c r="O45" i="4"/>
  <c r="K8" i="37" s="1"/>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F12" i="28"/>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K38" i="6"/>
  <c r="K28" i="6"/>
  <c r="L38" i="6"/>
  <c r="E38" i="6"/>
  <c r="F38" i="6"/>
  <c r="H38" i="6"/>
  <c r="J38" i="6"/>
  <c r="K17" i="6"/>
  <c r="F91" i="6"/>
  <c r="D92" i="7" s="1"/>
  <c r="C97" i="35" s="1"/>
  <c r="K42" i="6"/>
  <c r="F40" i="7"/>
  <c r="L93" i="6"/>
  <c r="L54" i="6"/>
  <c r="K23" i="6"/>
  <c r="K88" i="6"/>
  <c r="I89" i="7" s="1"/>
  <c r="L40" i="6"/>
  <c r="L24" i="6"/>
  <c r="L42" i="6"/>
  <c r="K65" i="6"/>
  <c r="F18" i="6"/>
  <c r="K26" i="6"/>
  <c r="O54" i="7"/>
  <c r="L34" i="6"/>
  <c r="F41" i="6"/>
  <c r="F93" i="6"/>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I47" i="7" s="1"/>
  <c r="F53" i="6"/>
  <c r="L86" i="6"/>
  <c r="F48" i="7"/>
  <c r="C53" i="34" s="1"/>
  <c r="G74" i="7"/>
  <c r="P79" i="34" s="1"/>
  <c r="K92" i="6"/>
  <c r="F59" i="6"/>
  <c r="C46" i="7"/>
  <c r="C51" i="18" s="1"/>
  <c r="K48" i="6"/>
  <c r="L46" i="6"/>
  <c r="O68" i="7"/>
  <c r="O65" i="7"/>
  <c r="E79" i="7"/>
  <c r="P84" i="35" s="1"/>
  <c r="F19" i="6"/>
  <c r="L68" i="6"/>
  <c r="L39" i="6"/>
  <c r="L29" i="6"/>
  <c r="K77" i="6"/>
  <c r="K55" i="6"/>
  <c r="I56" i="7" s="1"/>
  <c r="K81" i="6"/>
  <c r="K59" i="6"/>
  <c r="K74" i="6"/>
  <c r="I75" i="7" s="1"/>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L23" i="6"/>
  <c r="H67" i="6"/>
  <c r="H80" i="6"/>
  <c r="H71" i="6"/>
  <c r="H53" i="6"/>
  <c r="K36" i="6"/>
  <c r="K70" i="6"/>
  <c r="L87" i="6"/>
  <c r="H36" i="6"/>
  <c r="F37" i="7" s="1"/>
  <c r="H48" i="6"/>
  <c r="L26" i="6"/>
  <c r="L27" i="6"/>
  <c r="L20" i="6"/>
  <c r="L49" i="6"/>
  <c r="L16" i="6"/>
  <c r="L50" i="6"/>
  <c r="L90" i="6"/>
  <c r="K34" i="6"/>
  <c r="K45" i="6"/>
  <c r="I46" i="7" s="1"/>
  <c r="K84" i="6"/>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H75" i="7" s="1"/>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O46" i="4"/>
  <c r="K7" i="34"/>
  <c r="W7" i="34"/>
  <c r="K13" i="34"/>
  <c r="W13" i="34"/>
  <c r="K7" i="35"/>
  <c r="K13" i="35"/>
  <c r="O73" i="7"/>
  <c r="P78" i="37" s="1"/>
  <c r="J48" i="7"/>
  <c r="O52" i="7"/>
  <c r="C57" i="37" s="1"/>
  <c r="L77" i="7"/>
  <c r="G43" i="7"/>
  <c r="P48" i="34" s="1"/>
  <c r="K89" i="7"/>
  <c r="O89" i="7"/>
  <c r="P94" i="37" s="1"/>
  <c r="O79" i="7"/>
  <c r="C84" i="37" s="1"/>
  <c r="L37" i="7"/>
  <c r="O46" i="7"/>
  <c r="C51" i="37" s="1"/>
  <c r="G88" i="7"/>
  <c r="P93" i="34" s="1"/>
  <c r="L57" i="7"/>
  <c r="F65" i="7"/>
  <c r="P70" i="32" s="1"/>
  <c r="C75" i="7"/>
  <c r="C80" i="18" s="1"/>
  <c r="L74" i="7"/>
  <c r="O45" i="7"/>
  <c r="L72" i="7"/>
  <c r="I85" i="7"/>
  <c r="G92" i="7"/>
  <c r="P97" i="34" s="1"/>
  <c r="J92" i="7"/>
  <c r="K92" i="7"/>
  <c r="O92" i="7"/>
  <c r="P97" i="37" s="1"/>
  <c r="H76" i="7"/>
  <c r="P81" i="33" s="1"/>
  <c r="I49" i="7"/>
  <c r="L49" i="7"/>
  <c r="J81" i="7"/>
  <c r="F81" i="7"/>
  <c r="D81" i="7"/>
  <c r="C86" i="31" s="1"/>
  <c r="H81" i="7"/>
  <c r="C54" i="7"/>
  <c r="W13" i="35"/>
  <c r="W7" i="36"/>
  <c r="W13" i="36"/>
  <c r="W7" i="37"/>
  <c r="W13" i="37"/>
  <c r="K7" i="36"/>
  <c r="K13" i="36"/>
  <c r="C53" i="32"/>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O17" i="4"/>
  <c r="K6" i="32" s="1"/>
  <c r="W8" i="35"/>
  <c r="W10" i="35" s="1"/>
  <c r="K8" i="33"/>
  <c r="W6" i="36" l="1"/>
  <c r="K12" i="37"/>
  <c r="K9" i="37"/>
  <c r="K9" i="34"/>
  <c r="W8" i="34"/>
  <c r="K12" i="34"/>
  <c r="R16" i="4"/>
  <c r="D11" i="39" s="1"/>
  <c r="R20" i="4"/>
  <c r="D12" i="39" s="1"/>
  <c r="W8" i="37"/>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D39" i="7"/>
  <c r="C44" i="31" s="1"/>
  <c r="O71" i="7"/>
  <c r="P76" i="37" s="1"/>
  <c r="C68" i="7"/>
  <c r="P73" i="18" s="1"/>
  <c r="O47" i="7"/>
  <c r="O40" i="7"/>
  <c r="P45" i="37" s="1"/>
  <c r="O78" i="7"/>
  <c r="I63" i="7"/>
  <c r="J63" i="7"/>
  <c r="D63" i="7"/>
  <c r="C68" i="35" s="1"/>
  <c r="C73" i="7"/>
  <c r="C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R23" i="8"/>
  <c r="E24" i="18" s="1"/>
  <c r="R69" i="8"/>
  <c r="E70" i="33" s="1"/>
  <c r="R73" i="8"/>
  <c r="R55" i="8"/>
  <c r="H55" i="8"/>
  <c r="R59" i="8"/>
  <c r="Q60" i="40" s="1"/>
  <c r="H59" i="8"/>
  <c r="H77" i="8"/>
  <c r="R77" i="8"/>
  <c r="R93" i="8"/>
  <c r="Q94" i="35" s="1"/>
  <c r="H93" i="8"/>
  <c r="R39" i="8"/>
  <c r="H98" i="8"/>
  <c r="H22" i="8"/>
  <c r="R29" i="8"/>
  <c r="E30" i="36" s="1"/>
  <c r="H43" i="8"/>
  <c r="H47" i="8"/>
  <c r="H54" i="8"/>
  <c r="R61" i="8"/>
  <c r="H65" i="8"/>
  <c r="H68" i="8"/>
  <c r="H72" i="8"/>
  <c r="R87" i="8"/>
  <c r="E88" i="31" s="1"/>
  <c r="R91" i="8"/>
  <c r="Q92" i="40" s="1"/>
  <c r="R85" i="8"/>
  <c r="H85" i="8"/>
  <c r="R89" i="8"/>
  <c r="R27" i="8"/>
  <c r="R53" i="8"/>
  <c r="H53" i="8"/>
  <c r="H87" i="8"/>
  <c r="I88" i="7"/>
  <c r="P79" i="32"/>
  <c r="C83" i="34"/>
  <c r="P83" i="32"/>
  <c r="C67" i="32"/>
  <c r="P67" i="32"/>
  <c r="C67" i="34"/>
  <c r="C62" i="34"/>
  <c r="P52" i="32"/>
  <c r="C42" i="34"/>
  <c r="F46" i="7"/>
  <c r="E56" i="7"/>
  <c r="P61" i="35" s="1"/>
  <c r="O62" i="6"/>
  <c r="M63" i="7" s="1"/>
  <c r="O74" i="6"/>
  <c r="M75" i="7" s="1"/>
  <c r="O23" i="6"/>
  <c r="P61" i="33"/>
  <c r="C61" i="33"/>
  <c r="P82" i="33"/>
  <c r="C82" i="33"/>
  <c r="P88" i="33"/>
  <c r="O89" i="6"/>
  <c r="M90" i="7" s="1"/>
  <c r="O76" i="6"/>
  <c r="M77" i="7" s="1"/>
  <c r="P78" i="33"/>
  <c r="O82" i="6"/>
  <c r="M83" i="7" s="1"/>
  <c r="O30" i="6"/>
  <c r="O24" i="6"/>
  <c r="P24" i="6" s="1"/>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23"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C55" i="31"/>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C82" i="31"/>
  <c r="G94" i="7"/>
  <c r="P99" i="34" s="1"/>
  <c r="O90" i="7"/>
  <c r="P54" i="37"/>
  <c r="C66" i="7"/>
  <c r="J61" i="7"/>
  <c r="O38" i="7"/>
  <c r="C38" i="7"/>
  <c r="O36" i="7"/>
  <c r="P41" i="37" s="1"/>
  <c r="P83" i="18"/>
  <c r="C83" i="18"/>
  <c r="C53" i="33"/>
  <c r="P53" i="33"/>
  <c r="I64" i="7"/>
  <c r="J67" i="7"/>
  <c r="C59" i="37"/>
  <c r="P59" i="37"/>
  <c r="F41" i="7"/>
  <c r="J41" i="7"/>
  <c r="I86" i="7"/>
  <c r="L90" i="7"/>
  <c r="C81" i="33"/>
  <c r="C77" i="33"/>
  <c r="P77"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84" i="31"/>
  <c r="C84" i="35"/>
  <c r="C80" i="33"/>
  <c r="P80" i="33"/>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P53" i="31"/>
  <c r="C53" i="31"/>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K12" i="33"/>
  <c r="K9" i="33"/>
  <c r="K10" i="33"/>
  <c r="O47" i="4"/>
  <c r="O36" i="4"/>
  <c r="W9" i="35"/>
  <c r="W12" i="35"/>
  <c r="K9" i="35"/>
  <c r="K10" i="35"/>
  <c r="O26" i="4"/>
  <c r="K6" i="37" s="1"/>
  <c r="O15" i="4"/>
  <c r="K6" i="18" s="1"/>
  <c r="K8" i="31"/>
  <c r="K10" i="31" s="1"/>
  <c r="W8" i="31"/>
  <c r="O27" i="4"/>
  <c r="K6" i="36" s="1"/>
  <c r="O16" i="4"/>
  <c r="K6" i="31" s="1"/>
  <c r="W6" i="40"/>
  <c r="H12" i="39"/>
  <c r="W8" i="36"/>
  <c r="K8" i="36"/>
  <c r="W6" i="35"/>
  <c r="H10" i="39"/>
  <c r="R17" i="4"/>
  <c r="W8" i="18"/>
  <c r="K8" i="18"/>
  <c r="W9" i="34"/>
  <c r="W12" i="34"/>
  <c r="W10" i="34"/>
  <c r="O21" i="34"/>
  <c r="O21" i="18"/>
  <c r="O21" i="37"/>
  <c r="B21" i="33"/>
  <c r="W12" i="33"/>
  <c r="W10" i="33"/>
  <c r="K9" i="18"/>
  <c r="P51" i="18"/>
  <c r="P93" i="32"/>
  <c r="P86" i="31"/>
  <c r="C71" i="35"/>
  <c r="C88" i="32"/>
  <c r="C83" i="32"/>
  <c r="P88" i="18"/>
  <c r="C86" i="35"/>
  <c r="C97" i="18"/>
  <c r="C64" i="33"/>
  <c r="C93" i="34"/>
  <c r="C68" i="18"/>
  <c r="P82" i="18"/>
  <c r="P90" i="32"/>
  <c r="C58" i="33"/>
  <c r="C94" i="31"/>
  <c r="P85" i="32"/>
  <c r="C63" i="37"/>
  <c r="P78" i="31"/>
  <c r="P68" i="32"/>
  <c r="P94" i="31"/>
  <c r="C90" i="34"/>
  <c r="P41" i="31"/>
  <c r="C41" i="35"/>
  <c r="P63" i="32"/>
  <c r="C63" i="32"/>
  <c r="E36" i="34" l="1"/>
  <c r="F82" i="33"/>
  <c r="G82" i="33" s="1"/>
  <c r="Q96" i="34"/>
  <c r="E83" i="31"/>
  <c r="Q36" i="37"/>
  <c r="E36" i="32"/>
  <c r="E36" i="18"/>
  <c r="E36" i="37"/>
  <c r="Q36" i="34"/>
  <c r="E82" i="32"/>
  <c r="E36" i="40"/>
  <c r="F36" i="40" s="1"/>
  <c r="Q82" i="32"/>
  <c r="E82" i="31"/>
  <c r="F82" i="31" s="1"/>
  <c r="G82" i="31" s="1"/>
  <c r="Q36" i="35"/>
  <c r="Q82" i="37"/>
  <c r="R82" i="37" s="1"/>
  <c r="E82" i="35"/>
  <c r="E36" i="35"/>
  <c r="E82" i="18"/>
  <c r="F82" i="18" s="1"/>
  <c r="Q82" i="18"/>
  <c r="E68" i="36"/>
  <c r="Q36" i="18"/>
  <c r="E36" i="36"/>
  <c r="E82" i="36"/>
  <c r="Q76" i="33"/>
  <c r="Q96" i="37"/>
  <c r="Q96" i="40"/>
  <c r="R96" i="40" s="1"/>
  <c r="E35" i="31"/>
  <c r="Q96" i="33"/>
  <c r="E35" i="40"/>
  <c r="F35" i="40" s="1"/>
  <c r="Q52" i="33"/>
  <c r="R52" i="33" s="1"/>
  <c r="T52" i="33" s="1"/>
  <c r="E83" i="32"/>
  <c r="F83" i="32" s="1"/>
  <c r="E96" i="31"/>
  <c r="E34" i="40"/>
  <c r="F34" i="40" s="1"/>
  <c r="E35" i="18"/>
  <c r="E52" i="33"/>
  <c r="F52" i="33" s="1"/>
  <c r="Q20" i="32"/>
  <c r="E58" i="31"/>
  <c r="Q76" i="18"/>
  <c r="Q20" i="40"/>
  <c r="R20" i="40" s="1"/>
  <c r="Q52" i="37"/>
  <c r="E52" i="34"/>
  <c r="Q96" i="31"/>
  <c r="Q35" i="32"/>
  <c r="Q35" i="36"/>
  <c r="R35" i="36" s="1"/>
  <c r="E83" i="37"/>
  <c r="F83" i="37" s="1"/>
  <c r="H83" i="37" s="1"/>
  <c r="E35" i="33"/>
  <c r="Q96" i="32"/>
  <c r="Q84" i="40"/>
  <c r="R84" i="40" s="1"/>
  <c r="Q35" i="34"/>
  <c r="E35" i="32"/>
  <c r="E96" i="34"/>
  <c r="F96" i="34" s="1"/>
  <c r="E96" i="36"/>
  <c r="E35" i="34"/>
  <c r="K12" i="31"/>
  <c r="K9" i="31"/>
  <c r="W6" i="34"/>
  <c r="W12" i="37"/>
  <c r="W9" i="37"/>
  <c r="W10" i="37"/>
  <c r="W6" i="31"/>
  <c r="M37" i="7"/>
  <c r="C89" i="33"/>
  <c r="P55" i="33"/>
  <c r="C82" i="35"/>
  <c r="C76" i="18"/>
  <c r="P78" i="18"/>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C44" i="18"/>
  <c r="C39" i="32"/>
  <c r="P63" i="33"/>
  <c r="C59" i="33"/>
  <c r="C73" i="18"/>
  <c r="P51" i="33"/>
  <c r="C50" i="34"/>
  <c r="P41" i="33"/>
  <c r="P77" i="18"/>
  <c r="C48" i="35"/>
  <c r="P67" i="37"/>
  <c r="P44" i="33"/>
  <c r="C39" i="35"/>
  <c r="P80" i="32"/>
  <c r="C68" i="37"/>
  <c r="C52" i="31"/>
  <c r="P76" i="33"/>
  <c r="C82" i="37"/>
  <c r="F88" i="31"/>
  <c r="E99" i="36"/>
  <c r="Q61" i="35"/>
  <c r="R61" i="35" s="1"/>
  <c r="T61" i="35" s="1"/>
  <c r="C80" i="34"/>
  <c r="M76" i="7"/>
  <c r="P55" i="31"/>
  <c r="P82" i="6"/>
  <c r="C79" i="18"/>
  <c r="C52" i="35"/>
  <c r="P62" i="32"/>
  <c r="C79" i="32"/>
  <c r="Q82" i="31"/>
  <c r="R82" i="31" s="1"/>
  <c r="Q82" i="40"/>
  <c r="R82" i="40" s="1"/>
  <c r="Q58" i="35"/>
  <c r="R58" i="35" s="1"/>
  <c r="S58" i="35" s="1"/>
  <c r="E76" i="31"/>
  <c r="E82" i="37"/>
  <c r="Q20" i="31"/>
  <c r="E82" i="34"/>
  <c r="E83" i="40"/>
  <c r="F83" i="40" s="1"/>
  <c r="E82" i="40"/>
  <c r="F82" i="40" s="1"/>
  <c r="Q34" i="40"/>
  <c r="R34" i="40" s="1"/>
  <c r="C77" i="35"/>
  <c r="C61" i="37"/>
  <c r="P61" i="37"/>
  <c r="F10" i="39"/>
  <c r="W6" i="18"/>
  <c r="Q83" i="33"/>
  <c r="P55" i="18"/>
  <c r="P76" i="6"/>
  <c r="C79" i="33"/>
  <c r="Q92" i="34"/>
  <c r="R92" i="34" s="1"/>
  <c r="Q82" i="35"/>
  <c r="R82" i="35" s="1"/>
  <c r="Q58" i="37"/>
  <c r="Q82" i="34"/>
  <c r="Q82" i="33"/>
  <c r="R82" i="33" s="1"/>
  <c r="T82" i="33" s="1"/>
  <c r="E32" i="36"/>
  <c r="P79" i="37"/>
  <c r="C79" i="37"/>
  <c r="D10" i="39"/>
  <c r="W6" i="37"/>
  <c r="P73" i="33"/>
  <c r="C73" i="33"/>
  <c r="P68" i="31"/>
  <c r="C52" i="34"/>
  <c r="C52" i="37"/>
  <c r="P52" i="37"/>
  <c r="C69" i="18"/>
  <c r="C68" i="31"/>
  <c r="P44" i="31"/>
  <c r="P96" i="32"/>
  <c r="C61" i="34"/>
  <c r="C43" i="32"/>
  <c r="C61" i="31"/>
  <c r="C92" i="33"/>
  <c r="C56" i="34"/>
  <c r="C90" i="37"/>
  <c r="C56" i="32"/>
  <c r="P52" i="33"/>
  <c r="P42" i="33"/>
  <c r="C68" i="34"/>
  <c r="F68" i="34" s="1"/>
  <c r="P57" i="31"/>
  <c r="P44" i="37"/>
  <c r="P59" i="31"/>
  <c r="C44" i="35"/>
  <c r="C92" i="34"/>
  <c r="C82" i="32"/>
  <c r="C39" i="31"/>
  <c r="C77" i="31"/>
  <c r="C55" i="32"/>
  <c r="C83" i="37"/>
  <c r="P83" i="37"/>
  <c r="P98" i="32"/>
  <c r="P49" i="33"/>
  <c r="C45" i="37"/>
  <c r="C76" i="37"/>
  <c r="Q35" i="33"/>
  <c r="E35" i="37"/>
  <c r="E69" i="34"/>
  <c r="E34" i="34"/>
  <c r="Q58" i="40"/>
  <c r="R58" i="40" s="1"/>
  <c r="Q96" i="35"/>
  <c r="R96" i="35" s="1"/>
  <c r="E96" i="33"/>
  <c r="E96" i="32"/>
  <c r="F96" i="32" s="1"/>
  <c r="E58" i="34"/>
  <c r="E68" i="18"/>
  <c r="F68" i="18" s="1"/>
  <c r="Q35" i="40"/>
  <c r="R35" i="40" s="1"/>
  <c r="Q58" i="34"/>
  <c r="E76" i="36"/>
  <c r="E72" i="18"/>
  <c r="E52" i="32"/>
  <c r="F52" i="32" s="1"/>
  <c r="E20" i="40"/>
  <c r="F20" i="40" s="1"/>
  <c r="Q35" i="18"/>
  <c r="Q35" i="35"/>
  <c r="E68" i="31"/>
  <c r="E35" i="35"/>
  <c r="Q96" i="36"/>
  <c r="R96" i="36" s="1"/>
  <c r="Q35" i="31"/>
  <c r="Q96" i="18"/>
  <c r="E96" i="40"/>
  <c r="F96" i="40" s="1"/>
  <c r="E35" i="36"/>
  <c r="Q76" i="36"/>
  <c r="R76" i="36" s="1"/>
  <c r="E96" i="35"/>
  <c r="Q20" i="33"/>
  <c r="E96" i="37"/>
  <c r="E61" i="18"/>
  <c r="Q70" i="36"/>
  <c r="R70" i="36" s="1"/>
  <c r="Q92" i="32"/>
  <c r="Q32" i="33"/>
  <c r="Q32" i="37"/>
  <c r="Q32" i="31"/>
  <c r="Q80" i="31"/>
  <c r="R80" i="31" s="1"/>
  <c r="E32" i="40"/>
  <c r="F32" i="40" s="1"/>
  <c r="Q53" i="33"/>
  <c r="R53" i="33" s="1"/>
  <c r="S53" i="33" s="1"/>
  <c r="Q61" i="31"/>
  <c r="E94" i="32"/>
  <c r="Q61" i="40"/>
  <c r="R61" i="40" s="1"/>
  <c r="Q36" i="33"/>
  <c r="E36" i="33"/>
  <c r="Q36" i="40"/>
  <c r="R36" i="40" s="1"/>
  <c r="Q64" i="31"/>
  <c r="Q61" i="32"/>
  <c r="E61" i="37"/>
  <c r="E94" i="40"/>
  <c r="F94" i="40" s="1"/>
  <c r="Q80" i="34"/>
  <c r="Q32" i="36"/>
  <c r="R32" i="36" s="1"/>
  <c r="E61" i="32"/>
  <c r="F61" i="32" s="1"/>
  <c r="E32" i="34"/>
  <c r="E32" i="31"/>
  <c r="Q64" i="36"/>
  <c r="R64" i="36" s="1"/>
  <c r="E61" i="36"/>
  <c r="Q69" i="32"/>
  <c r="Q61" i="33"/>
  <c r="R61" i="33" s="1"/>
  <c r="T61" i="33" s="1"/>
  <c r="Q61" i="36"/>
  <c r="R61" i="36" s="1"/>
  <c r="E32" i="32"/>
  <c r="E26" i="32"/>
  <c r="E61" i="33"/>
  <c r="Q32" i="35"/>
  <c r="E32" i="35"/>
  <c r="E61" i="31"/>
  <c r="Q61" i="18"/>
  <c r="Q61" i="34"/>
  <c r="R61" i="34" s="1"/>
  <c r="Q61" i="37"/>
  <c r="E52" i="40"/>
  <c r="F52" i="40" s="1"/>
  <c r="Q32" i="32"/>
  <c r="E61" i="35"/>
  <c r="E32" i="18"/>
  <c r="E61" i="34"/>
  <c r="Q32" i="18"/>
  <c r="E68" i="40"/>
  <c r="E32" i="37"/>
  <c r="Q32" i="40"/>
  <c r="R32" i="40" s="1"/>
  <c r="Q76" i="40"/>
  <c r="R76" i="40" s="1"/>
  <c r="E76" i="40"/>
  <c r="Q36" i="36"/>
  <c r="R36" i="36" s="1"/>
  <c r="Q36" i="31"/>
  <c r="E36" i="31"/>
  <c r="E22" i="35"/>
  <c r="E68" i="32"/>
  <c r="F68" i="32" s="1"/>
  <c r="Q52" i="35"/>
  <c r="R52" i="35" s="1"/>
  <c r="E20" i="34"/>
  <c r="E32" i="33"/>
  <c r="E22" i="40"/>
  <c r="E19" i="31"/>
  <c r="Q52" i="18"/>
  <c r="Q52" i="40"/>
  <c r="R52" i="40" s="1"/>
  <c r="Q68" i="33"/>
  <c r="E68" i="35"/>
  <c r="F68" i="35" s="1"/>
  <c r="G68" i="35" s="1"/>
  <c r="Q68" i="36"/>
  <c r="R68" i="36" s="1"/>
  <c r="Q68" i="18"/>
  <c r="R68" i="18" s="1"/>
  <c r="E53" i="37"/>
  <c r="Q94" i="31"/>
  <c r="Q52" i="34"/>
  <c r="Q68" i="32"/>
  <c r="Q68" i="31"/>
  <c r="Q68" i="34"/>
  <c r="R68" i="34" s="1"/>
  <c r="E76" i="37"/>
  <c r="F76" i="37" s="1"/>
  <c r="H76" i="37" s="1"/>
  <c r="Q76" i="31"/>
  <c r="E76" i="34"/>
  <c r="Q22" i="35"/>
  <c r="E20" i="36"/>
  <c r="E52" i="36"/>
  <c r="Q20" i="34"/>
  <c r="E20" i="35"/>
  <c r="Q76" i="34"/>
  <c r="R76" i="34" s="1"/>
  <c r="E76" i="33"/>
  <c r="Q76" i="37"/>
  <c r="R76" i="37" s="1"/>
  <c r="E22" i="31"/>
  <c r="Q52" i="31"/>
  <c r="Q20" i="18"/>
  <c r="Q20" i="35"/>
  <c r="E72" i="34"/>
  <c r="E22" i="36"/>
  <c r="E22" i="37"/>
  <c r="Q22" i="40"/>
  <c r="R22" i="40" s="1"/>
  <c r="Q68" i="40"/>
  <c r="R68" i="40" s="1"/>
  <c r="Q38" i="40"/>
  <c r="R38" i="40" s="1"/>
  <c r="E19" i="34"/>
  <c r="E94" i="36"/>
  <c r="E52" i="18"/>
  <c r="F52" i="18" s="1"/>
  <c r="Q68" i="37"/>
  <c r="R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Q27" i="32"/>
  <c r="E74" i="36"/>
  <c r="Q84" i="33"/>
  <c r="R84" i="33" s="1"/>
  <c r="E53" i="18"/>
  <c r="E53" i="32"/>
  <c r="F53" i="32" s="1"/>
  <c r="E24" i="34"/>
  <c r="E24" i="36"/>
  <c r="Q24" i="18"/>
  <c r="E24" i="35"/>
  <c r="E72" i="31"/>
  <c r="Q72" i="40"/>
  <c r="R72" i="40" s="1"/>
  <c r="E72" i="36"/>
  <c r="E72" i="33"/>
  <c r="F72" i="33" s="1"/>
  <c r="Q72" i="34"/>
  <c r="E72" i="40"/>
  <c r="F72" i="40" s="1"/>
  <c r="Q64" i="40"/>
  <c r="R64" i="40" s="1"/>
  <c r="Q64" i="34"/>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E58" i="36"/>
  <c r="E58" i="40"/>
  <c r="F58" i="40" s="1"/>
  <c r="E58" i="18"/>
  <c r="E58" i="32"/>
  <c r="E58" i="37"/>
  <c r="Q58" i="18"/>
  <c r="E34" i="32"/>
  <c r="Q34" i="31"/>
  <c r="E34" i="18"/>
  <c r="Q34" i="33"/>
  <c r="E34" i="36"/>
  <c r="Q34" i="32"/>
  <c r="Q69" i="33"/>
  <c r="Q53" i="37"/>
  <c r="Q83" i="18"/>
  <c r="E83" i="18"/>
  <c r="Q69" i="40"/>
  <c r="R69" i="40" s="1"/>
  <c r="Q34" i="36"/>
  <c r="R34" i="36" s="1"/>
  <c r="Q58" i="31"/>
  <c r="R58" i="31" s="1"/>
  <c r="E58" i="35"/>
  <c r="E83" i="33"/>
  <c r="E53" i="33"/>
  <c r="Q58" i="32"/>
  <c r="Q72" i="18"/>
  <c r="E64" i="31"/>
  <c r="Q92" i="36"/>
  <c r="R92" i="36" s="1"/>
  <c r="E92" i="36"/>
  <c r="E92" i="31"/>
  <c r="E92" i="40"/>
  <c r="E92" i="32"/>
  <c r="E34" i="31"/>
  <c r="E80" i="18"/>
  <c r="E26" i="35"/>
  <c r="C93" i="37"/>
  <c r="P93" i="37"/>
  <c r="C87" i="34"/>
  <c r="C87" i="32"/>
  <c r="P81" i="32"/>
  <c r="P61" i="32"/>
  <c r="P91" i="32"/>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C54" i="31"/>
  <c r="C95" i="34"/>
  <c r="C61" i="35"/>
  <c r="P82" i="32"/>
  <c r="C96" i="34"/>
  <c r="P62" i="33"/>
  <c r="P93" i="33"/>
  <c r="C93" i="33"/>
  <c r="C61" i="18"/>
  <c r="P61" i="18"/>
  <c r="Q50" i="18"/>
  <c r="Q50" i="36"/>
  <c r="R50" i="36" s="1"/>
  <c r="Q50" i="32"/>
  <c r="Q50" i="31"/>
  <c r="Q50" i="40"/>
  <c r="R50" i="40" s="1"/>
  <c r="E50" i="36"/>
  <c r="Q50" i="34"/>
  <c r="E50" i="40"/>
  <c r="Q50" i="37"/>
  <c r="R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Q40" i="33"/>
  <c r="R40" i="33" s="1"/>
  <c r="S40" i="33" s="1"/>
  <c r="Q40" i="34"/>
  <c r="E40" i="34"/>
  <c r="Q40" i="40"/>
  <c r="R40" i="40" s="1"/>
  <c r="E40" i="32"/>
  <c r="F40" i="32" s="1"/>
  <c r="E26" i="34"/>
  <c r="E26" i="36"/>
  <c r="Q26" i="37"/>
  <c r="Q26" i="35"/>
  <c r="Q26" i="33"/>
  <c r="E26" i="37"/>
  <c r="E26" i="40"/>
  <c r="F26" i="40" s="1"/>
  <c r="Q26" i="34"/>
  <c r="Q26" i="40"/>
  <c r="R26" i="40" s="1"/>
  <c r="E26" i="31"/>
  <c r="Q26" i="18"/>
  <c r="Q26" i="32"/>
  <c r="Q26" i="31"/>
  <c r="E26" i="18"/>
  <c r="Q80" i="35"/>
  <c r="R80" i="35" s="1"/>
  <c r="S80" i="35" s="1"/>
  <c r="Q80" i="18"/>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E84" i="34"/>
  <c r="E84" i="33"/>
  <c r="Q84" i="35"/>
  <c r="R84" i="35" s="1"/>
  <c r="Q84" i="31"/>
  <c r="R84" i="31" s="1"/>
  <c r="Q84" i="18"/>
  <c r="E98" i="35"/>
  <c r="Q98" i="33"/>
  <c r="E98" i="32"/>
  <c r="F98" i="32" s="1"/>
  <c r="E98" i="37"/>
  <c r="E98" i="36"/>
  <c r="E98" i="40"/>
  <c r="Q98" i="37"/>
  <c r="E98" i="33"/>
  <c r="Q27" i="37"/>
  <c r="Q27" i="34"/>
  <c r="E27" i="37"/>
  <c r="E27" i="31"/>
  <c r="Q27" i="33"/>
  <c r="Q27" i="36"/>
  <c r="R27" i="36" s="1"/>
  <c r="Q27" i="18"/>
  <c r="E27" i="36"/>
  <c r="Q69" i="31"/>
  <c r="Q69" i="35"/>
  <c r="R69" i="35" s="1"/>
  <c r="S69" i="35" s="1"/>
  <c r="Q69" i="37"/>
  <c r="Q99" i="31"/>
  <c r="Q99" i="35"/>
  <c r="R99" i="35" s="1"/>
  <c r="S99" i="35" s="1"/>
  <c r="E99" i="35"/>
  <c r="E69" i="35"/>
  <c r="Q72" i="35"/>
  <c r="R72" i="35" s="1"/>
  <c r="Q72" i="36"/>
  <c r="R72" i="36" s="1"/>
  <c r="Q72" i="37"/>
  <c r="E72" i="37"/>
  <c r="E72" i="35"/>
  <c r="Q22" i="18"/>
  <c r="Q22" i="37"/>
  <c r="E22" i="18"/>
  <c r="E22" i="33"/>
  <c r="Q22" i="36"/>
  <c r="R22" i="36" s="1"/>
  <c r="Q64" i="37"/>
  <c r="E64" i="40"/>
  <c r="E64" i="33"/>
  <c r="E64" i="34"/>
  <c r="E99" i="33"/>
  <c r="Q58" i="33"/>
  <c r="R58" i="33" s="1"/>
  <c r="T58" i="33" s="1"/>
  <c r="E58" i="33"/>
  <c r="Q34" i="34"/>
  <c r="E34" i="35"/>
  <c r="Q34" i="18"/>
  <c r="E34" i="33"/>
  <c r="Q34" i="37"/>
  <c r="Q34" i="35"/>
  <c r="Q69" i="18"/>
  <c r="Q69" i="34"/>
  <c r="Q69" i="36"/>
  <c r="R69" i="36" s="1"/>
  <c r="Q99" i="18"/>
  <c r="Q99" i="34"/>
  <c r="R99" i="34" s="1"/>
  <c r="Q72" i="31"/>
  <c r="Q72" i="32"/>
  <c r="E72" i="32"/>
  <c r="Q22" i="32"/>
  <c r="Q22" i="33"/>
  <c r="Q22" i="34"/>
  <c r="Q64" i="32"/>
  <c r="Q64" i="33"/>
  <c r="R64" i="33" s="1"/>
  <c r="T64" i="33" s="1"/>
  <c r="Q64" i="35"/>
  <c r="R64" i="35" s="1"/>
  <c r="S64" i="35" s="1"/>
  <c r="E64" i="18"/>
  <c r="F38" i="40"/>
  <c r="Q19" i="34"/>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E19" i="40"/>
  <c r="E19" i="33"/>
  <c r="Q19" i="18"/>
  <c r="E19" i="18"/>
  <c r="E19" i="32"/>
  <c r="Q19" i="31"/>
  <c r="Q19" i="37"/>
  <c r="Q19" i="35"/>
  <c r="E19" i="36"/>
  <c r="Q19" i="33"/>
  <c r="E38" i="35"/>
  <c r="E38" i="18"/>
  <c r="Q38" i="34"/>
  <c r="E38" i="31"/>
  <c r="E38" i="34"/>
  <c r="Q38" i="37"/>
  <c r="Q38" i="33"/>
  <c r="Q38" i="31"/>
  <c r="E38" i="37"/>
  <c r="E38" i="33"/>
  <c r="E38" i="36"/>
  <c r="Q38" i="32"/>
  <c r="E38" i="32"/>
  <c r="Q38" i="35"/>
  <c r="Q38" i="18"/>
  <c r="Q38" i="36"/>
  <c r="R38" i="36" s="1"/>
  <c r="Q19" i="36"/>
  <c r="R19" i="36" s="1"/>
  <c r="Q66" i="35"/>
  <c r="R66" i="35" s="1"/>
  <c r="E66" i="37"/>
  <c r="E98" i="34"/>
  <c r="Q98" i="18"/>
  <c r="E27" i="33"/>
  <c r="Q27" i="40"/>
  <c r="R27" i="40" s="1"/>
  <c r="E27" i="32"/>
  <c r="E27" i="40"/>
  <c r="F27" i="40" s="1"/>
  <c r="Q27" i="31"/>
  <c r="Q27" i="35"/>
  <c r="Q98" i="36"/>
  <c r="R98" i="36" s="1"/>
  <c r="Q70" i="32"/>
  <c r="E19" i="37"/>
  <c r="E92" i="37"/>
  <c r="Q19" i="32"/>
  <c r="Q19" i="40"/>
  <c r="R19" i="40" s="1"/>
  <c r="Q74" i="32"/>
  <c r="E84" i="40"/>
  <c r="Q84" i="36"/>
  <c r="R84" i="36" s="1"/>
  <c r="Q24" i="35"/>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Q30" i="40"/>
  <c r="R30" i="40" s="1"/>
  <c r="E30" i="35"/>
  <c r="E30" i="33"/>
  <c r="Q30" i="34"/>
  <c r="E30" i="34"/>
  <c r="E30" i="18"/>
  <c r="E30" i="31"/>
  <c r="Q30" i="35"/>
  <c r="E30" i="40"/>
  <c r="F30" i="40" s="1"/>
  <c r="E30" i="37"/>
  <c r="Q30" i="32"/>
  <c r="E62" i="32"/>
  <c r="F62" i="32" s="1"/>
  <c r="E88" i="37"/>
  <c r="Q30" i="36"/>
  <c r="R30" i="36" s="1"/>
  <c r="Q62" i="34"/>
  <c r="R62" i="34" s="1"/>
  <c r="Q62" i="32"/>
  <c r="E88" i="18"/>
  <c r="Q30" i="18"/>
  <c r="Q88" i="32"/>
  <c r="Q30" i="33"/>
  <c r="E94" i="37"/>
  <c r="E94" i="31"/>
  <c r="F94" i="31" s="1"/>
  <c r="Q94" i="33"/>
  <c r="E94" i="35"/>
  <c r="Q94" i="37"/>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F62" i="35" s="1"/>
  <c r="G62" i="35" s="1"/>
  <c r="E62" i="37"/>
  <c r="Q30" i="37"/>
  <c r="E88" i="36"/>
  <c r="E56" i="34"/>
  <c r="F56" i="34" s="1"/>
  <c r="H56" i="34" s="1"/>
  <c r="E56" i="18"/>
  <c r="Q56" i="34"/>
  <c r="Q56" i="18"/>
  <c r="E56" i="40"/>
  <c r="E56" i="37"/>
  <c r="E56" i="33"/>
  <c r="Q56" i="37"/>
  <c r="Q56" i="33"/>
  <c r="E56" i="31"/>
  <c r="F56" i="31" s="1"/>
  <c r="Q56" i="31"/>
  <c r="E56" i="35"/>
  <c r="E56" i="36"/>
  <c r="Q56" i="36"/>
  <c r="R56" i="36" s="1"/>
  <c r="Q56" i="35"/>
  <c r="R56" i="35" s="1"/>
  <c r="S56" i="35" s="1"/>
  <c r="Q56" i="40"/>
  <c r="R56" i="40" s="1"/>
  <c r="E56" i="32"/>
  <c r="Q5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R78" i="35" s="1"/>
  <c r="S78" i="35" s="1"/>
  <c r="Q78" i="31"/>
  <c r="R78" i="31" s="1"/>
  <c r="E78" i="37"/>
  <c r="E78" i="31"/>
  <c r="Q78" i="37"/>
  <c r="R78" i="37" s="1"/>
  <c r="Q78" i="33"/>
  <c r="R78" i="33" s="1"/>
  <c r="T78" i="33" s="1"/>
  <c r="E78" i="40"/>
  <c r="Q78" i="34"/>
  <c r="E78" i="36"/>
  <c r="E78" i="35"/>
  <c r="E78" i="32"/>
  <c r="Q78" i="18"/>
  <c r="E60" i="40"/>
  <c r="F60" i="40" s="1"/>
  <c r="E60" i="34"/>
  <c r="E60" i="18"/>
  <c r="Q60" i="34"/>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E74" i="37"/>
  <c r="Q74" i="18"/>
  <c r="E74" i="33"/>
  <c r="Q74" i="34"/>
  <c r="E70" i="35"/>
  <c r="Q70" i="37"/>
  <c r="R70" i="37" s="1"/>
  <c r="Q70" i="31"/>
  <c r="Q70" i="40"/>
  <c r="R70" i="40" s="1"/>
  <c r="E70" i="34"/>
  <c r="F70" i="34" s="1"/>
  <c r="G70" i="34" s="1"/>
  <c r="Q70" i="35"/>
  <c r="R70" i="35" s="1"/>
  <c r="T70" i="35" s="1"/>
  <c r="Q70" i="18"/>
  <c r="E70" i="36"/>
  <c r="Q70" i="33"/>
  <c r="E70" i="31"/>
  <c r="E70" i="32"/>
  <c r="F70" i="32" s="1"/>
  <c r="E70" i="18"/>
  <c r="Q70" i="34"/>
  <c r="E24" i="32"/>
  <c r="E24" i="31"/>
  <c r="E24" i="40"/>
  <c r="F24" i="40" s="1"/>
  <c r="E24" i="37"/>
  <c r="Q24" i="37"/>
  <c r="Q24" i="31"/>
  <c r="E24" i="33"/>
  <c r="Q24" i="34"/>
  <c r="Q24" i="33"/>
  <c r="Q24" i="36"/>
  <c r="R24" i="36" s="1"/>
  <c r="E90" i="36"/>
  <c r="E90" i="32"/>
  <c r="F90" i="32" s="1"/>
  <c r="Q90" i="35"/>
  <c r="R90" i="35" s="1"/>
  <c r="Q90" i="31"/>
  <c r="E90" i="18"/>
  <c r="E90" i="33"/>
  <c r="Q90" i="34"/>
  <c r="E90" i="37"/>
  <c r="E90" i="31"/>
  <c r="Q90" i="33"/>
  <c r="R90" i="33" s="1"/>
  <c r="T90" i="33" s="1"/>
  <c r="E90" i="35"/>
  <c r="Q90" i="37"/>
  <c r="R90" i="37" s="1"/>
  <c r="Q90" i="32"/>
  <c r="E90" i="40"/>
  <c r="Q90" i="40"/>
  <c r="R90" i="40" s="1"/>
  <c r="E90" i="34"/>
  <c r="F90" i="34" s="1"/>
  <c r="H90" i="34" s="1"/>
  <c r="Q90" i="36"/>
  <c r="R90" i="36" s="1"/>
  <c r="Q90" i="18"/>
  <c r="Q86" i="40"/>
  <c r="R86" i="40" s="1"/>
  <c r="E86" i="40"/>
  <c r="F86" i="40" s="1"/>
  <c r="E86" i="36"/>
  <c r="E86" i="32"/>
  <c r="F86" i="32" s="1"/>
  <c r="Q86" i="35"/>
  <c r="R86" i="35" s="1"/>
  <c r="Q86" i="31"/>
  <c r="R86" i="31" s="1"/>
  <c r="E86" i="18"/>
  <c r="E86" i="33"/>
  <c r="Q86" i="34"/>
  <c r="R86" i="34" s="1"/>
  <c r="E86" i="37"/>
  <c r="E86" i="31"/>
  <c r="Q86" i="33"/>
  <c r="R86" i="33" s="1"/>
  <c r="T86" i="33" s="1"/>
  <c r="E86" i="35"/>
  <c r="Q86" i="37"/>
  <c r="Q86" i="32"/>
  <c r="E86" i="34"/>
  <c r="F86" i="34" s="1"/>
  <c r="Q86" i="36"/>
  <c r="R86" i="36" s="1"/>
  <c r="Q86" i="18"/>
  <c r="E54" i="36"/>
  <c r="E54" i="32"/>
  <c r="Q54" i="36"/>
  <c r="R54" i="36" s="1"/>
  <c r="Q54" i="32"/>
  <c r="Q54" i="40"/>
  <c r="R54" i="40" s="1"/>
  <c r="E54" i="37"/>
  <c r="E54" i="31"/>
  <c r="Q54" i="34"/>
  <c r="E54" i="33"/>
  <c r="Q54" i="33"/>
  <c r="R54" i="33" s="1"/>
  <c r="E54" i="40"/>
  <c r="E54" i="18"/>
  <c r="Q54" i="31"/>
  <c r="E54" i="35"/>
  <c r="Q54" i="37"/>
  <c r="R54" i="37" s="1"/>
  <c r="Q54" i="18"/>
  <c r="E54" i="34"/>
  <c r="Q54" i="35"/>
  <c r="R54" i="35" s="1"/>
  <c r="S54" i="35" s="1"/>
  <c r="Q28" i="40"/>
  <c r="R28" i="40" s="1"/>
  <c r="E28" i="37"/>
  <c r="E28" i="33"/>
  <c r="Q28" i="37"/>
  <c r="Q28" i="33"/>
  <c r="E28" i="34"/>
  <c r="E28" i="36"/>
  <c r="Q28" i="31"/>
  <c r="E28" i="40"/>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C48" i="31"/>
  <c r="P73" i="6"/>
  <c r="P91" i="6"/>
  <c r="C70" i="35"/>
  <c r="C96" i="3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C89" i="37"/>
  <c r="P89" i="37"/>
  <c r="P91" i="33"/>
  <c r="C91" i="33"/>
  <c r="C91" i="18"/>
  <c r="P91" i="18"/>
  <c r="P95" i="31"/>
  <c r="C95" i="31"/>
  <c r="C95" i="35"/>
  <c r="C81" i="35"/>
  <c r="P60" i="37"/>
  <c r="C49" i="31"/>
  <c r="P49" i="31"/>
  <c r="C49" i="35"/>
  <c r="C42" i="37"/>
  <c r="P42" i="37"/>
  <c r="P95" i="37"/>
  <c r="C95" i="37"/>
  <c r="P47" i="37"/>
  <c r="C47" i="37"/>
  <c r="C72" i="37"/>
  <c r="P72" i="37"/>
  <c r="C72" i="35"/>
  <c r="P72" i="31"/>
  <c r="C72" i="31"/>
  <c r="C64" i="37"/>
  <c r="P64" i="37"/>
  <c r="C46" i="18"/>
  <c r="P46" i="18"/>
  <c r="C46" i="37"/>
  <c r="P46" i="37"/>
  <c r="C89" i="31"/>
  <c r="C89" i="35"/>
  <c r="P95" i="33"/>
  <c r="C95" i="33"/>
  <c r="C81" i="37"/>
  <c r="P81" i="37"/>
  <c r="C96" i="33"/>
  <c r="P96" i="33"/>
  <c r="P81" i="31"/>
  <c r="P47" i="32"/>
  <c r="C56" i="35"/>
  <c r="P72" i="33"/>
  <c r="R72" i="33" s="1"/>
  <c r="S72" i="33" s="1"/>
  <c r="C92" i="32"/>
  <c r="C51" i="35"/>
  <c r="C91" i="34"/>
  <c r="C78" i="34"/>
  <c r="C78" i="32"/>
  <c r="P78" i="32"/>
  <c r="C56" i="18"/>
  <c r="P56" i="18"/>
  <c r="P66" i="37"/>
  <c r="C66" i="37"/>
  <c r="C43" i="37"/>
  <c r="P43" i="37"/>
  <c r="P99" i="32"/>
  <c r="C99" i="34"/>
  <c r="C99" i="32"/>
  <c r="C49" i="37"/>
  <c r="P49" i="37"/>
  <c r="C66" i="18"/>
  <c r="P66" i="18"/>
  <c r="P66" i="33"/>
  <c r="C98" i="33"/>
  <c r="P98" i="33"/>
  <c r="P60" i="32"/>
  <c r="C60" i="32"/>
  <c r="C60" i="34"/>
  <c r="P60" i="31"/>
  <c r="C60" i="35"/>
  <c r="C74" i="33"/>
  <c r="P74" i="33"/>
  <c r="P58" i="37"/>
  <c r="C58" i="37"/>
  <c r="P47" i="18"/>
  <c r="C47" i="18"/>
  <c r="P47" i="31"/>
  <c r="C47" i="31"/>
  <c r="C47" i="35"/>
  <c r="C69" i="33"/>
  <c r="P69" i="33"/>
  <c r="C91" i="37"/>
  <c r="P91" i="37"/>
  <c r="P92" i="31"/>
  <c r="C92" i="35"/>
  <c r="C92" i="31"/>
  <c r="P56" i="31"/>
  <c r="C41" i="37"/>
  <c r="C47" i="34"/>
  <c r="C74" i="35"/>
  <c r="P49" i="18"/>
  <c r="P89" i="31"/>
  <c r="P51" i="31"/>
  <c r="C96" i="35"/>
  <c r="P39" i="18"/>
  <c r="C93" i="35"/>
  <c r="C93" i="31"/>
  <c r="P93" i="31"/>
  <c r="C94" i="32"/>
  <c r="C94" i="34"/>
  <c r="P94" i="32"/>
  <c r="C97" i="34"/>
  <c r="P97" i="32"/>
  <c r="C97" i="32"/>
  <c r="P96" i="37"/>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F76" i="18"/>
  <c r="F52" i="37"/>
  <c r="H52" i="37" s="1"/>
  <c r="E93" i="18"/>
  <c r="Q93" i="37"/>
  <c r="Q93" i="36"/>
  <c r="R93" i="36" s="1"/>
  <c r="E93" i="37"/>
  <c r="Q93" i="35"/>
  <c r="R93" i="35" s="1"/>
  <c r="T93" i="35" s="1"/>
  <c r="Q93" i="34"/>
  <c r="Q93" i="33"/>
  <c r="R93" i="33" s="1"/>
  <c r="Q93" i="32"/>
  <c r="Q93" i="31"/>
  <c r="E93" i="36"/>
  <c r="E93" i="34"/>
  <c r="F93" i="34" s="1"/>
  <c r="E93" i="32"/>
  <c r="F93" i="32" s="1"/>
  <c r="Q93" i="18"/>
  <c r="E93" i="35"/>
  <c r="E93" i="33"/>
  <c r="E93" i="31"/>
  <c r="Q93" i="40"/>
  <c r="R93" i="40" s="1"/>
  <c r="E93" i="40"/>
  <c r="Q77" i="37"/>
  <c r="Q77" i="36"/>
  <c r="R77" i="36" s="1"/>
  <c r="E77" i="18"/>
  <c r="E77" i="37"/>
  <c r="Q77" i="35"/>
  <c r="R77" i="35" s="1"/>
  <c r="T77" i="35" s="1"/>
  <c r="Q77" i="34"/>
  <c r="R77" i="34" s="1"/>
  <c r="Q77" i="33"/>
  <c r="R77" i="33" s="1"/>
  <c r="S77" i="33" s="1"/>
  <c r="Q77" i="32"/>
  <c r="Q77" i="31"/>
  <c r="R77" i="31" s="1"/>
  <c r="E77" i="36"/>
  <c r="E77" i="34"/>
  <c r="E77" i="32"/>
  <c r="Q77" i="18"/>
  <c r="E77" i="35"/>
  <c r="E77" i="33"/>
  <c r="E77" i="31"/>
  <c r="E77" i="40"/>
  <c r="Q77" i="40"/>
  <c r="R77" i="40" s="1"/>
  <c r="E89" i="18"/>
  <c r="Q89" i="37"/>
  <c r="Q89" i="36"/>
  <c r="R89" i="36" s="1"/>
  <c r="E89" i="37"/>
  <c r="Q89" i="35"/>
  <c r="R89" i="35" s="1"/>
  <c r="Q89" i="34"/>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Q71" i="33"/>
  <c r="Q71" i="32"/>
  <c r="Q71" i="31"/>
  <c r="Q71" i="37"/>
  <c r="E71" i="34"/>
  <c r="E71" i="32"/>
  <c r="Q71" i="36"/>
  <c r="R71" i="36" s="1"/>
  <c r="E71" i="35"/>
  <c r="E71" i="33"/>
  <c r="E71" i="31"/>
  <c r="Q71" i="18"/>
  <c r="Q71" i="40"/>
  <c r="R71" i="40" s="1"/>
  <c r="E71" i="40"/>
  <c r="E55" i="18"/>
  <c r="E55" i="37"/>
  <c r="E55" i="36"/>
  <c r="Q55" i="35"/>
  <c r="R55" i="35" s="1"/>
  <c r="Q55" i="34"/>
  <c r="Q55" i="33"/>
  <c r="R55" i="33" s="1"/>
  <c r="S55" i="33" s="1"/>
  <c r="Q55" i="32"/>
  <c r="Q55" i="3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E37" i="35"/>
  <c r="E37" i="33"/>
  <c r="E37" i="37"/>
  <c r="E37" i="34"/>
  <c r="E37" i="32"/>
  <c r="Q37" i="18"/>
  <c r="Q37" i="31"/>
  <c r="Q37" i="40"/>
  <c r="R37" i="40" s="1"/>
  <c r="E37" i="40"/>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Q31" i="34"/>
  <c r="Q31" i="33"/>
  <c r="Q31" i="32"/>
  <c r="Q31" i="31"/>
  <c r="Q31" i="18"/>
  <c r="E31" i="37"/>
  <c r="E31" i="36"/>
  <c r="E31" i="34"/>
  <c r="E31" i="32"/>
  <c r="E31" i="18"/>
  <c r="Q31" i="37"/>
  <c r="E31" i="35"/>
  <c r="E31" i="33"/>
  <c r="E31" i="31"/>
  <c r="Q31" i="36"/>
  <c r="R31" i="36" s="1"/>
  <c r="Q31" i="40"/>
  <c r="R31" i="40" s="1"/>
  <c r="E31" i="40"/>
  <c r="F31" i="40" s="1"/>
  <c r="E41" i="18"/>
  <c r="E41" i="37"/>
  <c r="Q41" i="36"/>
  <c r="R41" i="36" s="1"/>
  <c r="Q41" i="35"/>
  <c r="R41" i="35" s="1"/>
  <c r="T41" i="35" s="1"/>
  <c r="Q41" i="34"/>
  <c r="Q41" i="33"/>
  <c r="Q41" i="32"/>
  <c r="Q41" i="31"/>
  <c r="R41" i="31" s="1"/>
  <c r="E41" i="36"/>
  <c r="E41" i="35"/>
  <c r="E41" i="33"/>
  <c r="E41" i="31"/>
  <c r="F41" i="31" s="1"/>
  <c r="H41" i="31" s="1"/>
  <c r="Q41" i="18"/>
  <c r="Q41" i="37"/>
  <c r="R41" i="37" s="1"/>
  <c r="E41" i="34"/>
  <c r="E41" i="32"/>
  <c r="E41" i="40"/>
  <c r="Q41" i="40"/>
  <c r="R41" i="40" s="1"/>
  <c r="Q43" i="36"/>
  <c r="R43" i="36" s="1"/>
  <c r="Q43" i="35"/>
  <c r="R43" i="35" s="1"/>
  <c r="Q43" i="34"/>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E45" i="34"/>
  <c r="F45" i="34" s="1"/>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Q91" i="33"/>
  <c r="Q91" i="32"/>
  <c r="Q91" i="31"/>
  <c r="Q91" i="18"/>
  <c r="Q91" i="37"/>
  <c r="Q91" i="36"/>
  <c r="R91" i="36" s="1"/>
  <c r="E91" i="34"/>
  <c r="E91" i="32"/>
  <c r="F91" i="32" s="1"/>
  <c r="E91" i="18"/>
  <c r="E91" i="36"/>
  <c r="E91" i="35"/>
  <c r="E91" i="33"/>
  <c r="E91" i="31"/>
  <c r="F91" i="31" s="1"/>
  <c r="E91" i="37"/>
  <c r="Q91" i="40"/>
  <c r="R91" i="40" s="1"/>
  <c r="E91" i="40"/>
  <c r="E87" i="37"/>
  <c r="E87" i="36"/>
  <c r="Q87" i="35"/>
  <c r="R87" i="35" s="1"/>
  <c r="T87" i="35" s="1"/>
  <c r="Q87" i="34"/>
  <c r="Q87" i="33"/>
  <c r="Q87" i="32"/>
  <c r="Q87" i="31"/>
  <c r="Q87" i="37"/>
  <c r="E87" i="34"/>
  <c r="E87" i="32"/>
  <c r="E87" i="18"/>
  <c r="Q87" i="36"/>
  <c r="R87" i="36" s="1"/>
  <c r="E87" i="35"/>
  <c r="E87" i="33"/>
  <c r="E87" i="31"/>
  <c r="Q87" i="18"/>
  <c r="E87" i="40"/>
  <c r="Q87" i="40"/>
  <c r="R87" i="40" s="1"/>
  <c r="C63" i="35"/>
  <c r="P63" i="31"/>
  <c r="C63" i="31"/>
  <c r="P85" i="33"/>
  <c r="C85" i="33"/>
  <c r="C87" i="35"/>
  <c r="P87" i="31"/>
  <c r="C87" i="31"/>
  <c r="P87" i="18"/>
  <c r="C87" i="18"/>
  <c r="C99" i="37"/>
  <c r="P99" i="37"/>
  <c r="C99" i="31"/>
  <c r="P99" i="31"/>
  <c r="C99" i="35"/>
  <c r="E51" i="37"/>
  <c r="Q51" i="36"/>
  <c r="R51" i="36" s="1"/>
  <c r="Q51" i="35"/>
  <c r="R51" i="35" s="1"/>
  <c r="Q51" i="34"/>
  <c r="Q51" i="33"/>
  <c r="Q51" i="32"/>
  <c r="Q51" i="31"/>
  <c r="E51" i="18"/>
  <c r="Q51" i="37"/>
  <c r="R51" i="37" s="1"/>
  <c r="E51" i="36"/>
  <c r="E51" i="35"/>
  <c r="E51" i="33"/>
  <c r="E51" i="31"/>
  <c r="F51" i="31" s="1"/>
  <c r="G51" i="31" s="1"/>
  <c r="Q51" i="18"/>
  <c r="E51" i="34"/>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P57" i="18"/>
  <c r="C57" i="18"/>
  <c r="P62" i="37"/>
  <c r="C62" i="37"/>
  <c r="P54" i="32"/>
  <c r="C54" i="34"/>
  <c r="C54" i="32"/>
  <c r="C81" i="18"/>
  <c r="C67" i="33"/>
  <c r="P67" i="33"/>
  <c r="C59" i="34"/>
  <c r="P59" i="32"/>
  <c r="C59" i="32"/>
  <c r="C75" i="33"/>
  <c r="P75" i="33"/>
  <c r="P75" i="31"/>
  <c r="C75" i="35"/>
  <c r="C75" i="31"/>
  <c r="C80" i="35"/>
  <c r="C80" i="31"/>
  <c r="P80" i="37"/>
  <c r="C80" i="37"/>
  <c r="P58" i="32"/>
  <c r="C58" i="34"/>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Q85" i="18"/>
  <c r="Q85" i="40"/>
  <c r="R85" i="40" s="1"/>
  <c r="Q73" i="37"/>
  <c r="R73" i="37" s="1"/>
  <c r="Q73" i="36"/>
  <c r="R73" i="36" s="1"/>
  <c r="E73" i="37"/>
  <c r="Q73" i="35"/>
  <c r="R73" i="35" s="1"/>
  <c r="S73" i="35" s="1"/>
  <c r="Q73" i="34"/>
  <c r="Q73" i="33"/>
  <c r="R73" i="33" s="1"/>
  <c r="S73" i="33" s="1"/>
  <c r="Q73" i="32"/>
  <c r="Q73" i="31"/>
  <c r="Q73" i="18"/>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Q63" i="31"/>
  <c r="Q63" i="37"/>
  <c r="Q63" i="40"/>
  <c r="R63" i="40" s="1"/>
  <c r="Q63" i="34"/>
  <c r="R63" i="34" s="1"/>
  <c r="Q63" i="32"/>
  <c r="Q63" i="18"/>
  <c r="Q63" i="36"/>
  <c r="R63" i="36" s="1"/>
  <c r="E63" i="40"/>
  <c r="F63" i="40" s="1"/>
  <c r="E29" i="18"/>
  <c r="E29" i="37"/>
  <c r="Q29" i="36"/>
  <c r="R29" i="36" s="1"/>
  <c r="Q29" i="35"/>
  <c r="Q29" i="34"/>
  <c r="Q29" i="33"/>
  <c r="Q29" i="32"/>
  <c r="E29" i="31"/>
  <c r="Q29" i="37"/>
  <c r="E29" i="36"/>
  <c r="E29" i="34"/>
  <c r="E29" i="32"/>
  <c r="Q29" i="18"/>
  <c r="E29" i="35"/>
  <c r="E29" i="33"/>
  <c r="Q29" i="31"/>
  <c r="Q29" i="40"/>
  <c r="R29" i="40" s="1"/>
  <c r="E29" i="40"/>
  <c r="Q21" i="35"/>
  <c r="Q21" i="34"/>
  <c r="Q21" i="33"/>
  <c r="Q21" i="32"/>
  <c r="Q21" i="31"/>
  <c r="Q21" i="18"/>
  <c r="E21" i="37"/>
  <c r="E21" i="36"/>
  <c r="E21" i="34"/>
  <c r="E21" i="32"/>
  <c r="E21" i="18"/>
  <c r="Q21" i="37"/>
  <c r="E21" i="35"/>
  <c r="E21" i="33"/>
  <c r="E21" i="31"/>
  <c r="Q21" i="36"/>
  <c r="R21" i="36" s="1"/>
  <c r="E21" i="40"/>
  <c r="Q21" i="40"/>
  <c r="R21" i="40" s="1"/>
  <c r="E97" i="37"/>
  <c r="E97" i="36"/>
  <c r="Q97" i="35"/>
  <c r="R97" i="35" s="1"/>
  <c r="Q97" i="34"/>
  <c r="Q97" i="33"/>
  <c r="Q97" i="32"/>
  <c r="Q97" i="31"/>
  <c r="R97" i="31" s="1"/>
  <c r="Q97" i="18"/>
  <c r="Q97" i="37"/>
  <c r="R97" i="37" s="1"/>
  <c r="E97" i="34"/>
  <c r="E97" i="32"/>
  <c r="F97" i="32" s="1"/>
  <c r="E97" i="18"/>
  <c r="Q97" i="36"/>
  <c r="R97" i="36" s="1"/>
  <c r="E97" i="35"/>
  <c r="E97" i="33"/>
  <c r="E97" i="31"/>
  <c r="Q97" i="40"/>
  <c r="R97" i="40" s="1"/>
  <c r="E97" i="40"/>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E23" i="34"/>
  <c r="E23" i="32"/>
  <c r="Q23" i="37"/>
  <c r="E23" i="35"/>
  <c r="E23" i="33"/>
  <c r="Q23" i="18"/>
  <c r="Q23" i="31"/>
  <c r="E23" i="40"/>
  <c r="Q23" i="40"/>
  <c r="R23" i="40" s="1"/>
  <c r="E39" i="18"/>
  <c r="E39" i="37"/>
  <c r="Q39" i="36"/>
  <c r="R39" i="36" s="1"/>
  <c r="Q39" i="35"/>
  <c r="R39" i="35" s="1"/>
  <c r="Q39" i="34"/>
  <c r="Q39" i="33"/>
  <c r="Q39" i="32"/>
  <c r="Q39" i="18"/>
  <c r="E39" i="31"/>
  <c r="E39" i="34"/>
  <c r="F39" i="34" s="1"/>
  <c r="E39" i="32"/>
  <c r="Q39" i="31"/>
  <c r="R39" i="31" s="1"/>
  <c r="Q39" i="37"/>
  <c r="R39" i="37" s="1"/>
  <c r="E39" i="36"/>
  <c r="E39" i="35"/>
  <c r="E39" i="33"/>
  <c r="Q39" i="40"/>
  <c r="R39" i="40" s="1"/>
  <c r="E39" i="40"/>
  <c r="E42" i="18"/>
  <c r="Q42" i="37"/>
  <c r="Q42" i="36"/>
  <c r="R42" i="36" s="1"/>
  <c r="Q42" i="35"/>
  <c r="R42" i="35" s="1"/>
  <c r="Q42" i="34"/>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Q44" i="18"/>
  <c r="Q44" i="40"/>
  <c r="R44" i="40" s="1"/>
  <c r="E44" i="40"/>
  <c r="E46" i="37"/>
  <c r="E46" i="35"/>
  <c r="E46" i="34"/>
  <c r="E46" i="33"/>
  <c r="E46" i="32"/>
  <c r="E46" i="31"/>
  <c r="E46" i="18"/>
  <c r="Q46" i="36"/>
  <c r="R46" i="36" s="1"/>
  <c r="Q46" i="35"/>
  <c r="R46" i="35" s="1"/>
  <c r="T46" i="35" s="1"/>
  <c r="Q46" i="33"/>
  <c r="Q46" i="31"/>
  <c r="Q46" i="37"/>
  <c r="Q46" i="40"/>
  <c r="R46" i="40" s="1"/>
  <c r="Q46" i="34"/>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E57" i="37"/>
  <c r="E57" i="36"/>
  <c r="Q57" i="35"/>
  <c r="R57" i="35" s="1"/>
  <c r="Q57" i="34"/>
  <c r="Q57" i="33"/>
  <c r="Q57" i="32"/>
  <c r="Q57" i="31"/>
  <c r="E57" i="35"/>
  <c r="E57" i="33"/>
  <c r="E57" i="31"/>
  <c r="E57" i="18"/>
  <c r="Q57" i="36"/>
  <c r="R57" i="36" s="1"/>
  <c r="E57" i="34"/>
  <c r="F57" i="34" s="1"/>
  <c r="E57" i="32"/>
  <c r="Q57" i="18"/>
  <c r="Q57" i="40"/>
  <c r="R57" i="40" s="1"/>
  <c r="E57" i="40"/>
  <c r="Q75" i="35"/>
  <c r="R75" i="35" s="1"/>
  <c r="S75" i="35" s="1"/>
  <c r="Q75" i="34"/>
  <c r="Q75" i="33"/>
  <c r="Q75" i="32"/>
  <c r="Q75" i="31"/>
  <c r="Q75" i="18"/>
  <c r="Q75" i="37"/>
  <c r="Q75" i="36"/>
  <c r="R75" i="36" s="1"/>
  <c r="E75" i="34"/>
  <c r="E75" i="32"/>
  <c r="E75" i="18"/>
  <c r="E75" i="36"/>
  <c r="E75" i="35"/>
  <c r="E75" i="33"/>
  <c r="E75" i="31"/>
  <c r="F75" i="31" s="1"/>
  <c r="E75" i="37"/>
  <c r="E75" i="40"/>
  <c r="Q75" i="40"/>
  <c r="R75" i="40" s="1"/>
  <c r="E79" i="35"/>
  <c r="E79" i="34"/>
  <c r="F79" i="34" s="1"/>
  <c r="E79" i="33"/>
  <c r="E79" i="32"/>
  <c r="F79" i="32" s="1"/>
  <c r="E79" i="31"/>
  <c r="E79" i="18"/>
  <c r="E79" i="37"/>
  <c r="E79" i="36"/>
  <c r="Q79" i="35"/>
  <c r="R79" i="35" s="1"/>
  <c r="Q79" i="33"/>
  <c r="R79" i="33" s="1"/>
  <c r="Q79" i="31"/>
  <c r="Q79" i="37"/>
  <c r="R79" i="37" s="1"/>
  <c r="E79" i="40"/>
  <c r="Q79" i="34"/>
  <c r="Q79" i="32"/>
  <c r="Q79" i="18"/>
  <c r="R79" i="18" s="1"/>
  <c r="Q79" i="36"/>
  <c r="R79" i="36" s="1"/>
  <c r="Q79" i="40"/>
  <c r="R79" i="40" s="1"/>
  <c r="AH32" i="5"/>
  <c r="P63" i="37"/>
  <c r="C63" i="18"/>
  <c r="P63" i="18"/>
  <c r="P85" i="18"/>
  <c r="C85" i="18"/>
  <c r="C85" i="35"/>
  <c r="P85" i="31"/>
  <c r="C87" i="33"/>
  <c r="P87" i="33"/>
  <c r="C87" i="37"/>
  <c r="P87" i="37"/>
  <c r="P99" i="18"/>
  <c r="C99" i="18"/>
  <c r="E67" i="37"/>
  <c r="E67" i="36"/>
  <c r="Q67" i="35"/>
  <c r="R67" i="35" s="1"/>
  <c r="S67" i="35" s="1"/>
  <c r="Q67" i="34"/>
  <c r="R67" i="34" s="1"/>
  <c r="Q67" i="33"/>
  <c r="Q67" i="32"/>
  <c r="Q67" i="31"/>
  <c r="E67" i="18"/>
  <c r="Q67" i="37"/>
  <c r="R67" i="37" s="1"/>
  <c r="E67" i="35"/>
  <c r="E67" i="33"/>
  <c r="E67" i="31"/>
  <c r="Q67" i="18"/>
  <c r="Q67" i="36"/>
  <c r="R67" i="36" s="1"/>
  <c r="E67" i="34"/>
  <c r="F67" i="34" s="1"/>
  <c r="E67" i="32"/>
  <c r="F67" i="32" s="1"/>
  <c r="Q67" i="40"/>
  <c r="R67" i="40" s="1"/>
  <c r="E67" i="40"/>
  <c r="C94" i="18"/>
  <c r="P94" i="18"/>
  <c r="C67" i="35"/>
  <c r="P67" i="31"/>
  <c r="C67" i="31"/>
  <c r="C73" i="31"/>
  <c r="C73" i="35"/>
  <c r="P73" i="31"/>
  <c r="P83" i="33"/>
  <c r="C83" i="33"/>
  <c r="Q81" i="35"/>
  <c r="R81" i="35" s="1"/>
  <c r="Q81" i="34"/>
  <c r="Q81" i="33"/>
  <c r="R81" i="33" s="1"/>
  <c r="S81" i="33" s="1"/>
  <c r="Q81" i="32"/>
  <c r="Q81" i="31"/>
  <c r="Q81" i="18"/>
  <c r="Q81" i="37"/>
  <c r="Q81" i="36"/>
  <c r="R81" i="36" s="1"/>
  <c r="E81" i="34"/>
  <c r="E81" i="32"/>
  <c r="E81" i="18"/>
  <c r="E81" i="36"/>
  <c r="E81" i="35"/>
  <c r="E81" i="33"/>
  <c r="E81" i="31"/>
  <c r="E81" i="37"/>
  <c r="E81" i="40"/>
  <c r="F81" i="40" s="1"/>
  <c r="Q81" i="40"/>
  <c r="R81" i="40" s="1"/>
  <c r="Q59" i="37"/>
  <c r="Q59" i="36"/>
  <c r="R59" i="36" s="1"/>
  <c r="E59" i="35"/>
  <c r="E59" i="34"/>
  <c r="E59" i="33"/>
  <c r="E59" i="32"/>
  <c r="E59" i="31"/>
  <c r="E59" i="18"/>
  <c r="E59" i="36"/>
  <c r="E59" i="37"/>
  <c r="Q59" i="35"/>
  <c r="R59" i="35" s="1"/>
  <c r="T59" i="35" s="1"/>
  <c r="Q59" i="33"/>
  <c r="R59" i="33" s="1"/>
  <c r="S59" i="33" s="1"/>
  <c r="Q59" i="31"/>
  <c r="Q59" i="40"/>
  <c r="R59" i="40" s="1"/>
  <c r="Q59" i="34"/>
  <c r="Q59" i="32"/>
  <c r="Q59" i="18"/>
  <c r="R59" i="18" s="1"/>
  <c r="E59" i="40"/>
  <c r="E25" i="37"/>
  <c r="Q25" i="36"/>
  <c r="R25" i="36" s="1"/>
  <c r="Q25" i="35"/>
  <c r="Q25" i="34"/>
  <c r="Q25" i="33"/>
  <c r="Q25" i="32"/>
  <c r="Q25" i="18"/>
  <c r="E25" i="31"/>
  <c r="E25" i="18"/>
  <c r="E25" i="34"/>
  <c r="E25" i="32"/>
  <c r="Q25" i="31"/>
  <c r="Q25" i="37"/>
  <c r="E25" i="36"/>
  <c r="E25" i="35"/>
  <c r="E25" i="33"/>
  <c r="Q25" i="40"/>
  <c r="R25" i="40" s="1"/>
  <c r="E25" i="40"/>
  <c r="F25" i="40" s="1"/>
  <c r="C96" i="18"/>
  <c r="F96" i="18" s="1"/>
  <c r="C75" i="34"/>
  <c r="C75" i="32"/>
  <c r="P75" i="32"/>
  <c r="C75" i="37"/>
  <c r="P75" i="37"/>
  <c r="P58" i="18"/>
  <c r="C58" i="18"/>
  <c r="C70" i="18"/>
  <c r="P70" i="18"/>
  <c r="C84" i="32"/>
  <c r="P84" i="32"/>
  <c r="C84" i="34"/>
  <c r="C68" i="33"/>
  <c r="P68" i="33"/>
  <c r="K9" i="36"/>
  <c r="K12" i="36"/>
  <c r="K10" i="36"/>
  <c r="K8" i="40"/>
  <c r="W8" i="40"/>
  <c r="W8" i="32"/>
  <c r="K8" i="32"/>
  <c r="K10" i="18"/>
  <c r="K12" i="18"/>
  <c r="R60" i="40"/>
  <c r="R92" i="40"/>
  <c r="R94" i="35"/>
  <c r="F69" i="36"/>
  <c r="F64" i="36"/>
  <c r="F30" i="36"/>
  <c r="W10" i="18"/>
  <c r="W9" i="18"/>
  <c r="W12" i="18"/>
  <c r="F11" i="39"/>
  <c r="W6" i="32"/>
  <c r="W12" i="36"/>
  <c r="W9" i="36"/>
  <c r="W10" i="36"/>
  <c r="W12" i="31"/>
  <c r="W9" i="31"/>
  <c r="W10" i="31"/>
  <c r="F99" i="37"/>
  <c r="H99" i="37" s="1"/>
  <c r="F84" i="31"/>
  <c r="H82" i="33"/>
  <c r="R83" i="34"/>
  <c r="F48" i="35" l="1"/>
  <c r="G48" i="35" s="1"/>
  <c r="E65" i="38"/>
  <c r="F82" i="35"/>
  <c r="H82" i="35" s="1"/>
  <c r="F32" i="36"/>
  <c r="H32" i="36" s="1"/>
  <c r="F96" i="31"/>
  <c r="H96" i="31" s="1"/>
  <c r="F36" i="36"/>
  <c r="H36" i="36" s="1"/>
  <c r="F99" i="36"/>
  <c r="G99" i="36" s="1"/>
  <c r="F82" i="32"/>
  <c r="F54" i="31"/>
  <c r="G54" i="31" s="1"/>
  <c r="F83" i="31"/>
  <c r="G83" i="31" s="1"/>
  <c r="F61" i="36"/>
  <c r="G61" i="36" s="1"/>
  <c r="F64" i="37"/>
  <c r="H64" i="37" s="1"/>
  <c r="F72" i="18"/>
  <c r="G72" i="18" s="1"/>
  <c r="R96" i="37"/>
  <c r="S96" i="37" s="1"/>
  <c r="R58" i="37"/>
  <c r="S58" i="37" s="1"/>
  <c r="F72" i="31"/>
  <c r="H72" i="31" s="1"/>
  <c r="F76" i="40"/>
  <c r="R96" i="33"/>
  <c r="T96" i="33" s="1"/>
  <c r="F82" i="36"/>
  <c r="G82" i="36" s="1"/>
  <c r="F58" i="31"/>
  <c r="H58" i="31" s="1"/>
  <c r="F68" i="36"/>
  <c r="G68" i="36" s="1"/>
  <c r="F61" i="33"/>
  <c r="H61" i="33" s="1"/>
  <c r="F76" i="36"/>
  <c r="G76" i="36" s="1"/>
  <c r="F87" i="36"/>
  <c r="H87" i="36" s="1"/>
  <c r="R82" i="18"/>
  <c r="T82" i="18" s="1"/>
  <c r="F52" i="34"/>
  <c r="H52" i="34" s="1"/>
  <c r="F35" i="36"/>
  <c r="G35" i="36" s="1"/>
  <c r="R83" i="33"/>
  <c r="T83" i="33" s="1"/>
  <c r="F58" i="34"/>
  <c r="G58" i="34" s="1"/>
  <c r="F87" i="31"/>
  <c r="G87" i="31" s="1"/>
  <c r="F96" i="37"/>
  <c r="H96" i="37" s="1"/>
  <c r="R76" i="33"/>
  <c r="T76" i="33" s="1"/>
  <c r="E76" i="38"/>
  <c r="D76" i="38"/>
  <c r="F58" i="36"/>
  <c r="G58" i="36" s="1"/>
  <c r="R64" i="31"/>
  <c r="T64" i="31" s="1"/>
  <c r="F64" i="34"/>
  <c r="G64" i="34" s="1"/>
  <c r="D89" i="38"/>
  <c r="F76" i="31"/>
  <c r="H76" i="31" s="1"/>
  <c r="F66" i="18"/>
  <c r="G66" i="18" s="1"/>
  <c r="F82" i="34"/>
  <c r="H82" i="34" s="1"/>
  <c r="F50" i="33"/>
  <c r="G50" i="33" s="1"/>
  <c r="F68" i="31"/>
  <c r="G68" i="31" s="1"/>
  <c r="R58" i="34"/>
  <c r="T58" i="34" s="1"/>
  <c r="F87" i="35"/>
  <c r="G87" i="35" s="1"/>
  <c r="E53" i="38"/>
  <c r="F96" i="36"/>
  <c r="G96" i="36" s="1"/>
  <c r="F99" i="18"/>
  <c r="G99" i="18" s="1"/>
  <c r="F72" i="34"/>
  <c r="G72" i="34" s="1"/>
  <c r="R70" i="31"/>
  <c r="S70" i="31" s="1"/>
  <c r="E69" i="38"/>
  <c r="R69" i="31"/>
  <c r="S69" i="31" s="1"/>
  <c r="F96" i="35"/>
  <c r="G96" i="35" s="1"/>
  <c r="F61" i="35"/>
  <c r="G61" i="35" s="1"/>
  <c r="S68" i="37"/>
  <c r="G94" i="31"/>
  <c r="G84" i="31"/>
  <c r="S82" i="37"/>
  <c r="R57" i="34"/>
  <c r="T57" i="34" s="1"/>
  <c r="R42" i="34"/>
  <c r="S42" i="34" s="1"/>
  <c r="R85" i="34"/>
  <c r="S85" i="34" s="1"/>
  <c r="R91" i="34"/>
  <c r="T91" i="34" s="1"/>
  <c r="T45" i="37"/>
  <c r="T41" i="37"/>
  <c r="R93" i="34"/>
  <c r="T93" i="34" s="1"/>
  <c r="R84" i="34"/>
  <c r="T84" i="34" s="1"/>
  <c r="R64" i="34"/>
  <c r="S64" i="34" s="1"/>
  <c r="R96" i="34"/>
  <c r="T96" i="34" s="1"/>
  <c r="R59" i="37"/>
  <c r="S59" i="37" s="1"/>
  <c r="R75" i="34"/>
  <c r="T75" i="34" s="1"/>
  <c r="R73" i="34"/>
  <c r="T73" i="34" s="1"/>
  <c r="R43" i="34"/>
  <c r="S43" i="34" s="1"/>
  <c r="R41" i="34"/>
  <c r="T41" i="34" s="1"/>
  <c r="R55" i="34"/>
  <c r="T55" i="34" s="1"/>
  <c r="R86" i="37"/>
  <c r="S86" i="37" s="1"/>
  <c r="R74" i="34"/>
  <c r="T74" i="34" s="1"/>
  <c r="T69" i="36"/>
  <c r="R53" i="34"/>
  <c r="S53" i="34" s="1"/>
  <c r="R80" i="34"/>
  <c r="S80" i="34" s="1"/>
  <c r="R52" i="37"/>
  <c r="T52" i="37" s="1"/>
  <c r="H88" i="31"/>
  <c r="S39" i="37"/>
  <c r="R90" i="34"/>
  <c r="T90" i="34" s="1"/>
  <c r="R69" i="34"/>
  <c r="T69" i="34" s="1"/>
  <c r="R40" i="34"/>
  <c r="T40" i="34" s="1"/>
  <c r="R98" i="34"/>
  <c r="S98" i="34" s="1"/>
  <c r="R59" i="34"/>
  <c r="T59" i="34" s="1"/>
  <c r="R79" i="34"/>
  <c r="T79" i="34" s="1"/>
  <c r="R46" i="34"/>
  <c r="S46" i="34" s="1"/>
  <c r="R51" i="34"/>
  <c r="S51" i="34" s="1"/>
  <c r="G91" i="31"/>
  <c r="R71" i="34"/>
  <c r="T71" i="34" s="1"/>
  <c r="R77" i="37"/>
  <c r="S77" i="37" s="1"/>
  <c r="R60" i="34"/>
  <c r="T60" i="34" s="1"/>
  <c r="R78" i="34"/>
  <c r="S78" i="34" s="1"/>
  <c r="R56" i="34"/>
  <c r="S56" i="34" s="1"/>
  <c r="R94" i="37"/>
  <c r="S94" i="37" s="1"/>
  <c r="R72" i="34"/>
  <c r="S72" i="34" s="1"/>
  <c r="R82" i="34"/>
  <c r="T82" i="34" s="1"/>
  <c r="T82" i="37"/>
  <c r="R52" i="34"/>
  <c r="T52" i="34" s="1"/>
  <c r="R81" i="34"/>
  <c r="T81" i="34" s="1"/>
  <c r="R39" i="34"/>
  <c r="S39" i="34" s="1"/>
  <c r="R97" i="34"/>
  <c r="T97" i="34" s="1"/>
  <c r="R65" i="34"/>
  <c r="T65" i="34" s="1"/>
  <c r="G75" i="31"/>
  <c r="R57" i="37"/>
  <c r="T57" i="37" s="1"/>
  <c r="H44" i="31"/>
  <c r="R87" i="34"/>
  <c r="T87" i="34" s="1"/>
  <c r="R89" i="34"/>
  <c r="T89" i="34" s="1"/>
  <c r="R54" i="34"/>
  <c r="S54" i="34" s="1"/>
  <c r="R70" i="34"/>
  <c r="T70" i="34" s="1"/>
  <c r="R50" i="34"/>
  <c r="T50" i="34" s="1"/>
  <c r="R53" i="37"/>
  <c r="S53" i="37" s="1"/>
  <c r="R44" i="18"/>
  <c r="T44" i="18" s="1"/>
  <c r="S97" i="31"/>
  <c r="T51" i="37"/>
  <c r="S78" i="37"/>
  <c r="R40" i="18"/>
  <c r="S40" i="18" s="1"/>
  <c r="T68" i="37"/>
  <c r="S76" i="37"/>
  <c r="S69" i="36"/>
  <c r="S67" i="37"/>
  <c r="H68" i="18"/>
  <c r="R54" i="31"/>
  <c r="S54" i="31" s="1"/>
  <c r="R90" i="18"/>
  <c r="S90" i="18" s="1"/>
  <c r="R78" i="18"/>
  <c r="S78" i="18" s="1"/>
  <c r="R88" i="18"/>
  <c r="T88" i="18" s="1"/>
  <c r="R53" i="18"/>
  <c r="T53" i="18" s="1"/>
  <c r="R83" i="18"/>
  <c r="S83" i="18" s="1"/>
  <c r="R83" i="31"/>
  <c r="S83" i="31" s="1"/>
  <c r="R76" i="31"/>
  <c r="S76" i="31" s="1"/>
  <c r="R61" i="31"/>
  <c r="S61" i="31" s="1"/>
  <c r="R96" i="18"/>
  <c r="S96" i="18" s="1"/>
  <c r="R67" i="18"/>
  <c r="T67" i="18" s="1"/>
  <c r="R59" i="31"/>
  <c r="T59" i="31" s="1"/>
  <c r="R57" i="31"/>
  <c r="S57" i="31" s="1"/>
  <c r="R42" i="31"/>
  <c r="T42" i="31" s="1"/>
  <c r="S97" i="37"/>
  <c r="R73" i="18"/>
  <c r="T73" i="18" s="1"/>
  <c r="T73" i="37"/>
  <c r="R54" i="18"/>
  <c r="S54" i="18" s="1"/>
  <c r="S50" i="37"/>
  <c r="R96" i="31"/>
  <c r="T96" i="31" s="1"/>
  <c r="R52" i="31"/>
  <c r="T52" i="31" s="1"/>
  <c r="R76" i="18"/>
  <c r="T76" i="18" s="1"/>
  <c r="R51" i="18"/>
  <c r="S51" i="18" s="1"/>
  <c r="R80" i="18"/>
  <c r="T80" i="18" s="1"/>
  <c r="R81" i="18"/>
  <c r="S81" i="18" s="1"/>
  <c r="R97" i="18"/>
  <c r="T97" i="18" s="1"/>
  <c r="R87" i="18"/>
  <c r="T87" i="18" s="1"/>
  <c r="T54" i="37"/>
  <c r="R86" i="18"/>
  <c r="T86" i="18" s="1"/>
  <c r="R74" i="31"/>
  <c r="T74" i="31" s="1"/>
  <c r="R69" i="18"/>
  <c r="T69" i="18" s="1"/>
  <c r="R94" i="31"/>
  <c r="T94" i="31" s="1"/>
  <c r="R52" i="18"/>
  <c r="T52" i="18" s="1"/>
  <c r="R94" i="33"/>
  <c r="S94" i="33" s="1"/>
  <c r="R51" i="33"/>
  <c r="S51" i="33" s="1"/>
  <c r="R63" i="33"/>
  <c r="S63" i="33" s="1"/>
  <c r="R55" i="31"/>
  <c r="T55" i="31" s="1"/>
  <c r="R63" i="31"/>
  <c r="T63" i="31" s="1"/>
  <c r="T62" i="18"/>
  <c r="R77" i="18"/>
  <c r="T77" i="18" s="1"/>
  <c r="F44" i="35"/>
  <c r="H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S64" i="33"/>
  <c r="R91" i="18"/>
  <c r="T91" i="18" s="1"/>
  <c r="R41" i="33"/>
  <c r="S41" i="33" s="1"/>
  <c r="F89" i="32"/>
  <c r="F82" i="37"/>
  <c r="G82" i="37" s="1"/>
  <c r="F73" i="34"/>
  <c r="H73" i="34" s="1"/>
  <c r="R85" i="37"/>
  <c r="S85" i="37" s="1"/>
  <c r="R45" i="18"/>
  <c r="T45" i="18" s="1"/>
  <c r="F89" i="34"/>
  <c r="H89" i="34" s="1"/>
  <c r="R84" i="18"/>
  <c r="T84" i="18" s="1"/>
  <c r="F61" i="34"/>
  <c r="G61" i="34" s="1"/>
  <c r="F44" i="32"/>
  <c r="R42" i="33"/>
  <c r="T42" i="33" s="1"/>
  <c r="R44" i="31"/>
  <c r="T44" i="31" s="1"/>
  <c r="R44" i="37"/>
  <c r="T44" i="37" s="1"/>
  <c r="F43" i="32"/>
  <c r="F68" i="37"/>
  <c r="H68" i="37" s="1"/>
  <c r="G68" i="34"/>
  <c r="H68" i="34"/>
  <c r="E75" i="38"/>
  <c r="F53" i="31"/>
  <c r="H53" i="31" s="1"/>
  <c r="F86" i="36"/>
  <c r="H86" i="36" s="1"/>
  <c r="F90" i="36"/>
  <c r="G90" i="36" s="1"/>
  <c r="F48" i="34"/>
  <c r="G48" i="34" s="1"/>
  <c r="F80" i="31"/>
  <c r="H80" i="31" s="1"/>
  <c r="R47" i="37"/>
  <c r="S47" i="37" s="1"/>
  <c r="R71" i="37"/>
  <c r="T71" i="37" s="1"/>
  <c r="H76" i="18"/>
  <c r="T86" i="31"/>
  <c r="R90" i="31"/>
  <c r="T90" i="31" s="1"/>
  <c r="T94" i="36"/>
  <c r="S46" i="36"/>
  <c r="S87" i="36"/>
  <c r="S54" i="36"/>
  <c r="S84" i="36"/>
  <c r="T99" i="35"/>
  <c r="G88" i="31"/>
  <c r="T64" i="35"/>
  <c r="F84" i="34"/>
  <c r="G84" i="34" s="1"/>
  <c r="R57" i="33"/>
  <c r="T57" i="33" s="1"/>
  <c r="T97" i="36"/>
  <c r="R93" i="37"/>
  <c r="S93" i="37" s="1"/>
  <c r="S78" i="31"/>
  <c r="S88" i="31"/>
  <c r="S62" i="18"/>
  <c r="R61" i="37"/>
  <c r="S80" i="36"/>
  <c r="D51" i="38"/>
  <c r="S41" i="36"/>
  <c r="R81" i="37"/>
  <c r="T81" i="37" s="1"/>
  <c r="F57" i="35"/>
  <c r="H57" i="35" s="1"/>
  <c r="S39" i="36"/>
  <c r="T85" i="36"/>
  <c r="T45" i="36"/>
  <c r="T41" i="36"/>
  <c r="R55" i="18"/>
  <c r="S55" i="18" s="1"/>
  <c r="F96" i="33"/>
  <c r="H96" i="33" s="1"/>
  <c r="R88" i="37"/>
  <c r="T88" i="37" s="1"/>
  <c r="T80" i="31"/>
  <c r="F98" i="34"/>
  <c r="H98" i="34" s="1"/>
  <c r="R76" i="32"/>
  <c r="S68" i="18"/>
  <c r="F49" i="34"/>
  <c r="H49" i="34" s="1"/>
  <c r="F48" i="31"/>
  <c r="H48" i="31" s="1"/>
  <c r="F73" i="32"/>
  <c r="R91" i="37"/>
  <c r="S91" i="37" s="1"/>
  <c r="F71" i="32"/>
  <c r="R83" i="37"/>
  <c r="R68" i="31"/>
  <c r="S68" i="31" s="1"/>
  <c r="R61" i="18"/>
  <c r="S61" i="18" s="1"/>
  <c r="R81" i="31"/>
  <c r="T81" i="31" s="1"/>
  <c r="R79" i="31"/>
  <c r="S79" i="31" s="1"/>
  <c r="F57" i="32"/>
  <c r="R46" i="31"/>
  <c r="S46" i="31" s="1"/>
  <c r="R65" i="37"/>
  <c r="T65" i="37" s="1"/>
  <c r="F58" i="18"/>
  <c r="G58" i="18" s="1"/>
  <c r="R81" i="32"/>
  <c r="R55" i="37"/>
  <c r="T55" i="37" s="1"/>
  <c r="F56" i="32"/>
  <c r="G83" i="37"/>
  <c r="F22" i="36"/>
  <c r="H22" i="36" s="1"/>
  <c r="T76" i="37"/>
  <c r="F69" i="34"/>
  <c r="H69" i="34" s="1"/>
  <c r="G68" i="18"/>
  <c r="F69" i="18"/>
  <c r="G69" i="18" s="1"/>
  <c r="D46" i="38"/>
  <c r="F66" i="35"/>
  <c r="H66" i="35" s="1"/>
  <c r="F64" i="35"/>
  <c r="H64" i="35" s="1"/>
  <c r="T88" i="33"/>
  <c r="D33" i="38"/>
  <c r="D65" i="38"/>
  <c r="F61" i="18"/>
  <c r="H61" i="18" s="1"/>
  <c r="T84" i="33"/>
  <c r="S84" i="33"/>
  <c r="T40" i="33"/>
  <c r="F92" i="32"/>
  <c r="F83" i="34"/>
  <c r="G83" i="34" s="1"/>
  <c r="S80" i="31"/>
  <c r="G76" i="37"/>
  <c r="E62" i="38"/>
  <c r="F43" i="34"/>
  <c r="H43" i="34" s="1"/>
  <c r="R99" i="18"/>
  <c r="S99" i="18" s="1"/>
  <c r="T54" i="36"/>
  <c r="F24" i="36"/>
  <c r="G24" i="36" s="1"/>
  <c r="F67" i="31"/>
  <c r="G67" i="31" s="1"/>
  <c r="D69" i="38"/>
  <c r="R58" i="18"/>
  <c r="T58" i="18" s="1"/>
  <c r="F50" i="31"/>
  <c r="G50" i="31" s="1"/>
  <c r="F94" i="32"/>
  <c r="F58" i="37"/>
  <c r="H58" i="37" s="1"/>
  <c r="T77" i="33"/>
  <c r="T53" i="33"/>
  <c r="E54" i="38"/>
  <c r="E87" i="38"/>
  <c r="T78" i="37"/>
  <c r="F61" i="31"/>
  <c r="G61" i="31" s="1"/>
  <c r="F78" i="36"/>
  <c r="H78" i="36" s="1"/>
  <c r="F72" i="36"/>
  <c r="G72" i="36" s="1"/>
  <c r="F41" i="35"/>
  <c r="H41" i="35" s="1"/>
  <c r="F74" i="33"/>
  <c r="H74" i="33" s="1"/>
  <c r="F56" i="35"/>
  <c r="H56" i="35" s="1"/>
  <c r="D61" i="38"/>
  <c r="F68" i="40"/>
  <c r="F61" i="37"/>
  <c r="T84" i="36"/>
  <c r="E45" i="38"/>
  <c r="E35" i="38"/>
  <c r="E51" i="38"/>
  <c r="S88" i="35"/>
  <c r="F88" i="36"/>
  <c r="G88" i="36" s="1"/>
  <c r="F20" i="36"/>
  <c r="G20" i="36" s="1"/>
  <c r="F53" i="18"/>
  <c r="H53" i="18" s="1"/>
  <c r="R74" i="37"/>
  <c r="T74" i="37" s="1"/>
  <c r="F80" i="35"/>
  <c r="G80" i="35" s="1"/>
  <c r="F98" i="18"/>
  <c r="H98" i="18" s="1"/>
  <c r="R60" i="33"/>
  <c r="T60" i="33" s="1"/>
  <c r="F74" i="34"/>
  <c r="F80" i="34"/>
  <c r="H80" i="34" s="1"/>
  <c r="T84" i="37"/>
  <c r="S84" i="37"/>
  <c r="F92" i="40"/>
  <c r="D85" i="38"/>
  <c r="F83" i="35"/>
  <c r="E92" i="38"/>
  <c r="T95" i="35"/>
  <c r="S53" i="31"/>
  <c r="H68" i="35"/>
  <c r="F59" i="36"/>
  <c r="H59" i="36" s="1"/>
  <c r="F83" i="33"/>
  <c r="G83" i="33" s="1"/>
  <c r="F87" i="33"/>
  <c r="G87" i="33" s="1"/>
  <c r="F58" i="32"/>
  <c r="F78" i="37"/>
  <c r="G78" i="37" s="1"/>
  <c r="F56" i="37"/>
  <c r="H56" i="37" s="1"/>
  <c r="F62" i="37"/>
  <c r="G62" i="37" s="1"/>
  <c r="F80" i="18"/>
  <c r="G80" i="18" s="1"/>
  <c r="F76" i="33"/>
  <c r="F52" i="36"/>
  <c r="G52" i="36" s="1"/>
  <c r="F53" i="37"/>
  <c r="G53" i="37" s="1"/>
  <c r="F22" i="40"/>
  <c r="S82" i="33"/>
  <c r="H92" i="34"/>
  <c r="F40" i="33"/>
  <c r="H40" i="33" s="1"/>
  <c r="S92" i="33"/>
  <c r="T92" i="33"/>
  <c r="F52" i="35"/>
  <c r="H52" i="35" s="1"/>
  <c r="F66" i="31"/>
  <c r="G66" i="31" s="1"/>
  <c r="S52" i="33"/>
  <c r="T72" i="33"/>
  <c r="F97" i="31"/>
  <c r="H97" i="31" s="1"/>
  <c r="F19" i="36"/>
  <c r="G19" i="36" s="1"/>
  <c r="I19" i="36" s="1"/>
  <c r="F84" i="18"/>
  <c r="G84" i="18" s="1"/>
  <c r="F74" i="36"/>
  <c r="H74" i="36" s="1"/>
  <c r="S54" i="37"/>
  <c r="T93" i="33"/>
  <c r="S93" i="33"/>
  <c r="F64" i="40"/>
  <c r="D57" i="38"/>
  <c r="R68" i="33"/>
  <c r="S68" i="33" s="1"/>
  <c r="F76" i="34"/>
  <c r="H76"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90" i="40"/>
  <c r="D83" i="38"/>
  <c r="F98" i="31"/>
  <c r="H98" i="31" s="1"/>
  <c r="F98" i="40"/>
  <c r="F80" i="33"/>
  <c r="H80" i="33" s="1"/>
  <c r="F40" i="34"/>
  <c r="G40" i="34" s="1"/>
  <c r="F62" i="40"/>
  <c r="F50" i="37"/>
  <c r="H50" i="37" s="1"/>
  <c r="H53" i="35"/>
  <c r="G53" i="35"/>
  <c r="S90" i="33"/>
  <c r="E57" i="38"/>
  <c r="R66" i="31"/>
  <c r="T66" i="31" s="1"/>
  <c r="F94" i="36"/>
  <c r="G94" i="36" s="1"/>
  <c r="F79" i="36"/>
  <c r="H79" i="36" s="1"/>
  <c r="F93" i="31"/>
  <c r="G93" i="31" s="1"/>
  <c r="F48" i="40"/>
  <c r="F44" i="40"/>
  <c r="F26" i="36"/>
  <c r="G26" i="36" s="1"/>
  <c r="T62" i="31"/>
  <c r="S62" i="31"/>
  <c r="S58" i="33"/>
  <c r="F50" i="36"/>
  <c r="H50" i="36" s="1"/>
  <c r="F80" i="36"/>
  <c r="G80" i="36" s="1"/>
  <c r="F70" i="37"/>
  <c r="G70" i="37" s="1"/>
  <c r="F78" i="31"/>
  <c r="H78" i="31" s="1"/>
  <c r="H88" i="35"/>
  <c r="G88" i="35"/>
  <c r="R64" i="37"/>
  <c r="S64" i="37" s="1"/>
  <c r="R72" i="31"/>
  <c r="T72" i="31" s="1"/>
  <c r="F72" i="37"/>
  <c r="H72" i="37" s="1"/>
  <c r="R56" i="37"/>
  <c r="R72" i="32"/>
  <c r="F76" i="35"/>
  <c r="G76" i="35" s="1"/>
  <c r="F84" i="32"/>
  <c r="F75" i="32"/>
  <c r="R98" i="33"/>
  <c r="F89" i="37"/>
  <c r="G89" i="37" s="1"/>
  <c r="D62" i="38"/>
  <c r="T39" i="37"/>
  <c r="F68" i="33"/>
  <c r="G68" i="33" s="1"/>
  <c r="R75" i="37"/>
  <c r="T75" i="37" s="1"/>
  <c r="R73" i="31"/>
  <c r="T73" i="31" s="1"/>
  <c r="F99" i="35"/>
  <c r="G99" i="35" s="1"/>
  <c r="R56" i="18"/>
  <c r="T56" i="18" s="1"/>
  <c r="F99" i="33"/>
  <c r="F93" i="37"/>
  <c r="H93" i="37" s="1"/>
  <c r="G72" i="33"/>
  <c r="H72" i="33"/>
  <c r="F40" i="18"/>
  <c r="H40" i="18" s="1"/>
  <c r="S85" i="36"/>
  <c r="F45" i="37"/>
  <c r="G45" i="37" s="1"/>
  <c r="F53" i="36"/>
  <c r="H53" i="36" s="1"/>
  <c r="D42" i="38"/>
  <c r="F90" i="31"/>
  <c r="H90" i="31" s="1"/>
  <c r="R99" i="37"/>
  <c r="T99" i="37" s="1"/>
  <c r="F92" i="37"/>
  <c r="G92" i="37" s="1"/>
  <c r="F64" i="32"/>
  <c r="R69" i="33"/>
  <c r="F69" i="32"/>
  <c r="F58" i="35"/>
  <c r="G58" i="35" s="1"/>
  <c r="T80" i="35"/>
  <c r="S61" i="33"/>
  <c r="T48" i="35"/>
  <c r="E59" i="38"/>
  <c r="F94" i="37"/>
  <c r="G94" i="37" s="1"/>
  <c r="F77" i="31"/>
  <c r="H77" i="31" s="1"/>
  <c r="F31" i="36"/>
  <c r="H31" i="36" s="1"/>
  <c r="F51" i="36"/>
  <c r="G51" i="36" s="1"/>
  <c r="F62" i="18"/>
  <c r="H62" i="18" s="1"/>
  <c r="D41" i="38"/>
  <c r="F83" i="18"/>
  <c r="H83" i="18" s="1"/>
  <c r="F60" i="18"/>
  <c r="H60" i="18" s="1"/>
  <c r="R40" i="31"/>
  <c r="T40" i="31" s="1"/>
  <c r="F80" i="37"/>
  <c r="H80" i="37" s="1"/>
  <c r="R72" i="18"/>
  <c r="T72" i="18" s="1"/>
  <c r="F90" i="18"/>
  <c r="H90" i="18" s="1"/>
  <c r="R92" i="37"/>
  <c r="S92" i="37" s="1"/>
  <c r="R69" i="37"/>
  <c r="S69" i="37" s="1"/>
  <c r="F92" i="31"/>
  <c r="H92" i="31" s="1"/>
  <c r="F47" i="37"/>
  <c r="G47" i="37" s="1"/>
  <c r="R99" i="33"/>
  <c r="S99" i="33" s="1"/>
  <c r="F83" i="36"/>
  <c r="H83" i="36" s="1"/>
  <c r="F34" i="36"/>
  <c r="H34" i="36" s="1"/>
  <c r="F27" i="36"/>
  <c r="G27" i="36" s="1"/>
  <c r="F62" i="36"/>
  <c r="H62" i="36" s="1"/>
  <c r="F63" i="18"/>
  <c r="G63" i="1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R46" i="37"/>
  <c r="S46" i="37" s="1"/>
  <c r="R39" i="33"/>
  <c r="T39" i="33" s="1"/>
  <c r="F85" i="18"/>
  <c r="H85" i="18" s="1"/>
  <c r="F87" i="32"/>
  <c r="R43" i="37"/>
  <c r="R43" i="31"/>
  <c r="T43" i="31" s="1"/>
  <c r="R89" i="31"/>
  <c r="S89" i="31" s="1"/>
  <c r="R93" i="18"/>
  <c r="S93" i="18" s="1"/>
  <c r="T80" i="33"/>
  <c r="R67" i="31"/>
  <c r="T67" i="31" s="1"/>
  <c r="F91" i="35"/>
  <c r="H91" i="35" s="1"/>
  <c r="F65" i="31"/>
  <c r="G65" i="31" s="1"/>
  <c r="T89" i="33"/>
  <c r="G82" i="35"/>
  <c r="T97" i="31"/>
  <c r="S62" i="33"/>
  <c r="S45" i="37"/>
  <c r="S51" i="37"/>
  <c r="F81" i="32"/>
  <c r="F71" i="34"/>
  <c r="H71" i="34" s="1"/>
  <c r="H82" i="31"/>
  <c r="G52" i="37"/>
  <c r="H50" i="18"/>
  <c r="G50" i="18"/>
  <c r="T88" i="31"/>
  <c r="S86" i="33"/>
  <c r="E83" i="38"/>
  <c r="S53" i="35"/>
  <c r="H51" i="31"/>
  <c r="F45" i="18"/>
  <c r="G45" i="18" s="1"/>
  <c r="F98" i="36"/>
  <c r="H98" i="36" s="1"/>
  <c r="F84" i="36"/>
  <c r="H84" i="36" s="1"/>
  <c r="D82" i="38"/>
  <c r="F65" i="18"/>
  <c r="G65" i="18" s="1"/>
  <c r="F97" i="37"/>
  <c r="G97" i="37" s="1"/>
  <c r="F60" i="37"/>
  <c r="H60" i="37" s="1"/>
  <c r="F54" i="33"/>
  <c r="H54" i="33" s="1"/>
  <c r="F50" i="40"/>
  <c r="D43" i="38"/>
  <c r="F80" i="40"/>
  <c r="D73" i="38"/>
  <c r="F64" i="33"/>
  <c r="S78" i="33"/>
  <c r="E73" i="38"/>
  <c r="H62" i="35"/>
  <c r="F48" i="36"/>
  <c r="H48" i="36" s="1"/>
  <c r="F45" i="36"/>
  <c r="G45" i="36" s="1"/>
  <c r="F94" i="18"/>
  <c r="G94" i="18" s="1"/>
  <c r="F50" i="35"/>
  <c r="G50" i="35" s="1"/>
  <c r="F92" i="18"/>
  <c r="H92" i="18" s="1"/>
  <c r="R98" i="31"/>
  <c r="T98" i="31" s="1"/>
  <c r="F72" i="35"/>
  <c r="H72" i="35" s="1"/>
  <c r="F62" i="33"/>
  <c r="E49" i="38"/>
  <c r="T71" i="35"/>
  <c r="E44" i="38"/>
  <c r="S97" i="36"/>
  <c r="F56" i="36"/>
  <c r="H56" i="36" s="1"/>
  <c r="F84" i="37"/>
  <c r="H84" i="37" s="1"/>
  <c r="F51" i="37"/>
  <c r="H51" i="37" s="1"/>
  <c r="F63" i="37"/>
  <c r="G63" i="37" s="1"/>
  <c r="F67" i="18"/>
  <c r="G67" i="18" s="1"/>
  <c r="F84" i="33"/>
  <c r="G84" i="33" s="1"/>
  <c r="R80" i="37"/>
  <c r="T80" i="37" s="1"/>
  <c r="R99" i="31"/>
  <c r="T99" i="31" s="1"/>
  <c r="F40" i="37"/>
  <c r="H40" i="37" s="1"/>
  <c r="G56" i="34"/>
  <c r="F98" i="35"/>
  <c r="H98" i="35" s="1"/>
  <c r="F90" i="33"/>
  <c r="F58" i="33"/>
  <c r="S70" i="37"/>
  <c r="T70" i="37"/>
  <c r="F99" i="31"/>
  <c r="H99" i="31" s="1"/>
  <c r="F59" i="31"/>
  <c r="F81" i="34"/>
  <c r="G81" i="34" s="1"/>
  <c r="F63" i="33"/>
  <c r="G63" i="33" s="1"/>
  <c r="F73" i="40"/>
  <c r="F85" i="31"/>
  <c r="G85" i="31" s="1"/>
  <c r="D78" i="38"/>
  <c r="F94" i="35"/>
  <c r="F52" i="31"/>
  <c r="G52" i="31" s="1"/>
  <c r="F84" i="35"/>
  <c r="F66" i="36"/>
  <c r="F40" i="36"/>
  <c r="H40" i="36" s="1"/>
  <c r="T50" i="37"/>
  <c r="F55" i="18"/>
  <c r="H55" i="18" s="1"/>
  <c r="F77" i="18"/>
  <c r="G77" i="18" s="1"/>
  <c r="F93" i="18"/>
  <c r="G93" i="18" s="1"/>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60" i="32"/>
  <c r="F19" i="40"/>
  <c r="F44" i="37"/>
  <c r="H44" i="37" s="1"/>
  <c r="F39" i="31"/>
  <c r="H39" i="31" s="1"/>
  <c r="F25" i="36"/>
  <c r="G25" i="36" s="1"/>
  <c r="F46" i="36"/>
  <c r="H46" i="36" s="1"/>
  <c r="F38" i="36"/>
  <c r="H38" i="36" s="1"/>
  <c r="F54" i="36"/>
  <c r="F67" i="37"/>
  <c r="F45" i="31"/>
  <c r="G45" i="31" s="1"/>
  <c r="F74" i="37"/>
  <c r="G74" i="37" s="1"/>
  <c r="F65" i="34"/>
  <c r="H65" i="34" s="1"/>
  <c r="R70" i="33"/>
  <c r="S70" i="33" s="1"/>
  <c r="R62" i="37"/>
  <c r="T62" i="37" s="1"/>
  <c r="R74" i="18"/>
  <c r="T74" i="18" s="1"/>
  <c r="H70" i="34"/>
  <c r="F60" i="35"/>
  <c r="H60" i="35" s="1"/>
  <c r="F99" i="32"/>
  <c r="F78" i="32"/>
  <c r="F84" i="40"/>
  <c r="D77" i="38"/>
  <c r="D56" i="38"/>
  <c r="F73" i="31"/>
  <c r="H73" i="31" s="1"/>
  <c r="R87" i="33"/>
  <c r="F41" i="37"/>
  <c r="H41" i="37" s="1"/>
  <c r="R92" i="18"/>
  <c r="T92" i="18" s="1"/>
  <c r="F56" i="33"/>
  <c r="F74" i="35"/>
  <c r="R56" i="31"/>
  <c r="F69" i="33"/>
  <c r="R60" i="31"/>
  <c r="S60" i="31" s="1"/>
  <c r="F78" i="34"/>
  <c r="G78" i="34" s="1"/>
  <c r="R60" i="37"/>
  <c r="F66" i="34"/>
  <c r="G66" i="34" s="1"/>
  <c r="T68" i="35"/>
  <c r="S68" i="35"/>
  <c r="S90" i="37"/>
  <c r="T90" i="37"/>
  <c r="H94" i="31"/>
  <c r="F85" i="36"/>
  <c r="H85" i="36" s="1"/>
  <c r="F86" i="37"/>
  <c r="G86" i="37" s="1"/>
  <c r="D81" i="38"/>
  <c r="F88" i="40"/>
  <c r="G88" i="34"/>
  <c r="H88" i="34"/>
  <c r="G99" i="37"/>
  <c r="S63" i="35"/>
  <c r="F79" i="37"/>
  <c r="H79" i="37" s="1"/>
  <c r="F75" i="40"/>
  <c r="F57" i="36"/>
  <c r="H57" i="36" s="1"/>
  <c r="F73" i="18"/>
  <c r="H73" i="18" s="1"/>
  <c r="F54" i="18"/>
  <c r="G54" i="18" s="1"/>
  <c r="F86" i="35"/>
  <c r="F57" i="31"/>
  <c r="F90" i="37"/>
  <c r="F39" i="18"/>
  <c r="G39" i="18" s="1"/>
  <c r="F59" i="35"/>
  <c r="G59" i="35" s="1"/>
  <c r="F79" i="18"/>
  <c r="G79" i="18" s="1"/>
  <c r="F87" i="40"/>
  <c r="D80" i="38"/>
  <c r="F91" i="18"/>
  <c r="G91" i="18" s="1"/>
  <c r="F43" i="36"/>
  <c r="H43" i="36" s="1"/>
  <c r="F71" i="36"/>
  <c r="G71" i="36" s="1"/>
  <c r="F28" i="40"/>
  <c r="F54" i="40"/>
  <c r="D47" i="38"/>
  <c r="F60" i="33"/>
  <c r="F78" i="40"/>
  <c r="H52" i="33"/>
  <c r="G52" i="33"/>
  <c r="F88" i="37"/>
  <c r="H88" i="37" s="1"/>
  <c r="R75" i="31"/>
  <c r="T75" i="31" s="1"/>
  <c r="F91" i="40"/>
  <c r="F65" i="36"/>
  <c r="G65" i="36" s="1"/>
  <c r="F47" i="36"/>
  <c r="G47" i="36" s="1"/>
  <c r="F45" i="35"/>
  <c r="H45" i="35" s="1"/>
  <c r="F43" i="33"/>
  <c r="F95" i="40"/>
  <c r="D88" i="38"/>
  <c r="F37" i="40"/>
  <c r="F55" i="31"/>
  <c r="G55" i="31" s="1"/>
  <c r="F71" i="40"/>
  <c r="D64" i="38"/>
  <c r="F77" i="35"/>
  <c r="G77" i="35" s="1"/>
  <c r="F77" i="36"/>
  <c r="G77" i="36" s="1"/>
  <c r="F88" i="18"/>
  <c r="F94" i="34"/>
  <c r="F70" i="36"/>
  <c r="H70" i="36" s="1"/>
  <c r="F74" i="40"/>
  <c r="D67" i="38"/>
  <c r="F60" i="31"/>
  <c r="H60" i="31" s="1"/>
  <c r="F78" i="35"/>
  <c r="F56" i="40"/>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F88" i="33"/>
  <c r="R94" i="18"/>
  <c r="S94" i="18" s="1"/>
  <c r="F87" i="37"/>
  <c r="G87" i="37" s="1"/>
  <c r="F77" i="34"/>
  <c r="G77" i="34" s="1"/>
  <c r="R56" i="33"/>
  <c r="R93" i="31"/>
  <c r="S93" i="31" s="1"/>
  <c r="R92" i="31"/>
  <c r="T92" i="31" s="1"/>
  <c r="F49" i="37"/>
  <c r="H49" i="37" s="1"/>
  <c r="F56" i="18"/>
  <c r="G56" i="18" s="1"/>
  <c r="R47" i="32"/>
  <c r="F46" i="18"/>
  <c r="G46" i="18" s="1"/>
  <c r="F78" i="33"/>
  <c r="F92" i="33"/>
  <c r="F94" i="33"/>
  <c r="S54" i="33"/>
  <c r="T54" i="33"/>
  <c r="F59" i="37"/>
  <c r="F67" i="40"/>
  <c r="D60" i="38"/>
  <c r="T79" i="33"/>
  <c r="S79" i="33"/>
  <c r="F75" i="36"/>
  <c r="G75" i="36" s="1"/>
  <c r="F57" i="40"/>
  <c r="F42" i="36"/>
  <c r="G42" i="36" s="1"/>
  <c r="H42" i="35"/>
  <c r="G42" i="35"/>
  <c r="F21" i="40"/>
  <c r="F87" i="18"/>
  <c r="G87" i="18" s="1"/>
  <c r="F47" i="18"/>
  <c r="H47" i="18" s="1"/>
  <c r="F45" i="40"/>
  <c r="F43" i="35"/>
  <c r="F41" i="40"/>
  <c r="F41" i="36"/>
  <c r="H41" i="36" s="1"/>
  <c r="F55" i="33"/>
  <c r="F55" i="34"/>
  <c r="H55" i="34" s="1"/>
  <c r="F55" i="36"/>
  <c r="G55" i="36" s="1"/>
  <c r="F71" i="35"/>
  <c r="H71" i="35" s="1"/>
  <c r="F77" i="40"/>
  <c r="E70" i="38"/>
  <c r="T65" i="33"/>
  <c r="T75" i="35"/>
  <c r="E39" i="38"/>
  <c r="S70" i="35"/>
  <c r="S29" i="36"/>
  <c r="F37" i="36"/>
  <c r="G37" i="36" s="1"/>
  <c r="F49" i="36"/>
  <c r="H49" i="36" s="1"/>
  <c r="F81" i="31"/>
  <c r="F73" i="35"/>
  <c r="F67" i="35"/>
  <c r="G67" i="35" s="1"/>
  <c r="F79" i="40"/>
  <c r="D72" i="38"/>
  <c r="F48" i="18"/>
  <c r="G48" i="18" s="1"/>
  <c r="F44" i="34"/>
  <c r="H44" i="34" s="1"/>
  <c r="F42" i="18"/>
  <c r="H42" i="18" s="1"/>
  <c r="F39" i="35"/>
  <c r="H39" i="35" s="1"/>
  <c r="F23" i="40"/>
  <c r="F95" i="18"/>
  <c r="H95" i="18" s="1"/>
  <c r="F97" i="40"/>
  <c r="D90" i="38"/>
  <c r="F97" i="35"/>
  <c r="G97" i="35" s="1"/>
  <c r="F97" i="36"/>
  <c r="G97" i="36" s="1"/>
  <c r="F29" i="40"/>
  <c r="F63" i="36"/>
  <c r="G63" i="36" s="1"/>
  <c r="F73" i="36"/>
  <c r="H73" i="36" s="1"/>
  <c r="F33" i="36"/>
  <c r="H33" i="36" s="1"/>
  <c r="R87" i="31"/>
  <c r="S87" i="31" s="1"/>
  <c r="F63" i="31"/>
  <c r="H63" i="31" s="1"/>
  <c r="F91" i="37"/>
  <c r="H91" i="37" s="1"/>
  <c r="F91" i="36"/>
  <c r="G91" i="36" s="1"/>
  <c r="F65" i="40"/>
  <c r="D58" i="38"/>
  <c r="E58" i="38"/>
  <c r="F43" i="40"/>
  <c r="D36" i="38"/>
  <c r="F79" i="31"/>
  <c r="H79" i="31" s="1"/>
  <c r="F55" i="37"/>
  <c r="H55" i="37" s="1"/>
  <c r="F89" i="36"/>
  <c r="G89" i="36" s="1"/>
  <c r="F77" i="37"/>
  <c r="F93" i="40"/>
  <c r="F93" i="35"/>
  <c r="H93" i="35" s="1"/>
  <c r="F93" i="36"/>
  <c r="H93" i="36" s="1"/>
  <c r="R91" i="31"/>
  <c r="T91" i="31" s="1"/>
  <c r="R49" i="31"/>
  <c r="S49" i="31" s="1"/>
  <c r="R95" i="31"/>
  <c r="T95" i="31" s="1"/>
  <c r="F54" i="37"/>
  <c r="H86" i="34"/>
  <c r="G86" i="34"/>
  <c r="F86" i="33"/>
  <c r="T55" i="33"/>
  <c r="T45" i="35"/>
  <c r="G90" i="34"/>
  <c r="T39" i="36"/>
  <c r="S46" i="35"/>
  <c r="E36" i="38"/>
  <c r="F23" i="36"/>
  <c r="G23" i="36" s="1"/>
  <c r="F29" i="36"/>
  <c r="G29" i="36" s="1"/>
  <c r="F91" i="34"/>
  <c r="G91" i="34" s="1"/>
  <c r="F54" i="32"/>
  <c r="R51" i="31"/>
  <c r="T51" i="31" s="1"/>
  <c r="F47" i="31"/>
  <c r="F71" i="18"/>
  <c r="G71" i="18" s="1"/>
  <c r="F46" i="31"/>
  <c r="G46" i="31" s="1"/>
  <c r="F54" i="35"/>
  <c r="S66" i="35"/>
  <c r="T66" i="35"/>
  <c r="F28" i="36"/>
  <c r="F86" i="31"/>
  <c r="F81" i="37"/>
  <c r="G81" i="37" s="1"/>
  <c r="F81" i="36"/>
  <c r="G81" i="36" s="1"/>
  <c r="F67" i="36"/>
  <c r="G67" i="36" s="1"/>
  <c r="F57" i="37"/>
  <c r="F73" i="37"/>
  <c r="D38" i="38"/>
  <c r="D50" i="38"/>
  <c r="F21" i="36"/>
  <c r="G21" i="36" s="1"/>
  <c r="F85" i="37"/>
  <c r="T81" i="35"/>
  <c r="S81" i="35"/>
  <c r="F46" i="37"/>
  <c r="H46" i="37" s="1"/>
  <c r="F85" i="40"/>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G44" i="31"/>
  <c r="G41" i="31"/>
  <c r="F49" i="35"/>
  <c r="F47" i="35"/>
  <c r="G47" i="35" s="1"/>
  <c r="G62" i="31"/>
  <c r="H84" i="31"/>
  <c r="F49" i="31"/>
  <c r="F89" i="31"/>
  <c r="F95" i="35"/>
  <c r="G95" i="35" s="1"/>
  <c r="G76" i="18"/>
  <c r="T48" i="33"/>
  <c r="S48" i="33"/>
  <c r="T45" i="33"/>
  <c r="T73" i="33"/>
  <c r="T79" i="37"/>
  <c r="S79" i="37"/>
  <c r="R46" i="18"/>
  <c r="T46" i="18" s="1"/>
  <c r="T81" i="33"/>
  <c r="T67" i="35"/>
  <c r="T97" i="37"/>
  <c r="S41" i="37"/>
  <c r="G56" i="31"/>
  <c r="H56" i="31"/>
  <c r="T43" i="33"/>
  <c r="T67" i="37"/>
  <c r="R75" i="18"/>
  <c r="S75" i="18" s="1"/>
  <c r="S41" i="35"/>
  <c r="T78" i="35"/>
  <c r="S73" i="37"/>
  <c r="R91" i="33"/>
  <c r="F71" i="31"/>
  <c r="F81" i="35"/>
  <c r="H81" i="35" s="1"/>
  <c r="F46" i="34"/>
  <c r="H46" i="34" s="1"/>
  <c r="R49" i="37"/>
  <c r="R43" i="18"/>
  <c r="S43" i="18" s="1"/>
  <c r="R95" i="37"/>
  <c r="F89" i="35"/>
  <c r="S61" i="35"/>
  <c r="S77" i="35"/>
  <c r="F46" i="35"/>
  <c r="R42" i="37"/>
  <c r="R39" i="18"/>
  <c r="F51" i="35"/>
  <c r="H51" i="35" s="1"/>
  <c r="R47" i="18"/>
  <c r="R71" i="18"/>
  <c r="S71" i="18" s="1"/>
  <c r="R71" i="31"/>
  <c r="R89" i="37"/>
  <c r="G93" i="34"/>
  <c r="H93" i="34"/>
  <c r="H85" i="34"/>
  <c r="G85" i="34"/>
  <c r="S41" i="31"/>
  <c r="T41" i="31"/>
  <c r="S86" i="31"/>
  <c r="T78" i="31"/>
  <c r="R63" i="32"/>
  <c r="R93" i="32"/>
  <c r="R74" i="32"/>
  <c r="T56" i="36"/>
  <c r="S78" i="36"/>
  <c r="S64" i="36"/>
  <c r="S34" i="36"/>
  <c r="T46" i="36"/>
  <c r="R96" i="32"/>
  <c r="R90" i="32"/>
  <c r="R68" i="32"/>
  <c r="R85" i="32"/>
  <c r="R49" i="32"/>
  <c r="T32" i="36"/>
  <c r="T50" i="36"/>
  <c r="S89" i="36"/>
  <c r="F59" i="40"/>
  <c r="F59" i="18"/>
  <c r="F81" i="33"/>
  <c r="H67" i="34"/>
  <c r="G67" i="34"/>
  <c r="F79" i="33"/>
  <c r="F75" i="18"/>
  <c r="S48" i="37"/>
  <c r="T48" i="37"/>
  <c r="H42" i="34"/>
  <c r="G42" i="34"/>
  <c r="F42" i="37"/>
  <c r="F42" i="33"/>
  <c r="R46" i="33"/>
  <c r="F97" i="18"/>
  <c r="R97" i="33"/>
  <c r="F75" i="35"/>
  <c r="R75" i="33"/>
  <c r="R67" i="33"/>
  <c r="R57" i="18"/>
  <c r="F51" i="33"/>
  <c r="F51" i="18"/>
  <c r="H51" i="18" s="1"/>
  <c r="R85" i="33"/>
  <c r="F49" i="33"/>
  <c r="F45" i="33"/>
  <c r="H45" i="34"/>
  <c r="G45" i="34"/>
  <c r="F43" i="18"/>
  <c r="G43" i="18" s="1"/>
  <c r="F41" i="33"/>
  <c r="F41" i="18"/>
  <c r="G41" i="18" s="1"/>
  <c r="F95" i="33"/>
  <c r="F77" i="33"/>
  <c r="F93" i="33"/>
  <c r="D66" i="38"/>
  <c r="D54" i="38"/>
  <c r="T38" i="36"/>
  <c r="S82" i="36"/>
  <c r="T29" i="36"/>
  <c r="F59" i="33"/>
  <c r="H79" i="34"/>
  <c r="G79" i="34"/>
  <c r="G57" i="34"/>
  <c r="H57" i="34"/>
  <c r="F57" i="33"/>
  <c r="F48" i="37"/>
  <c r="F48" i="33"/>
  <c r="D39" i="38"/>
  <c r="F46" i="40"/>
  <c r="F44" i="33"/>
  <c r="F42" i="40"/>
  <c r="D35" i="38"/>
  <c r="H39" i="34"/>
  <c r="G39" i="34"/>
  <c r="F39" i="33"/>
  <c r="F46" i="33"/>
  <c r="G63" i="34"/>
  <c r="H63" i="34"/>
  <c r="F73" i="33"/>
  <c r="F97" i="33"/>
  <c r="F75" i="33"/>
  <c r="F59" i="32"/>
  <c r="F59" i="34"/>
  <c r="F67" i="33"/>
  <c r="F81" i="18"/>
  <c r="F85" i="33"/>
  <c r="F63" i="35"/>
  <c r="F91" i="33"/>
  <c r="F65" i="37"/>
  <c r="F65" i="33"/>
  <c r="F49" i="18"/>
  <c r="F47" i="33"/>
  <c r="F79" i="35"/>
  <c r="F65" i="35"/>
  <c r="H55" i="35"/>
  <c r="G55" i="35"/>
  <c r="F71" i="33"/>
  <c r="F71" i="37"/>
  <c r="F89" i="33"/>
  <c r="S98" i="35"/>
  <c r="T98" i="35"/>
  <c r="T96" i="35"/>
  <c r="S96" i="35"/>
  <c r="T42" i="35"/>
  <c r="S42" i="35"/>
  <c r="S90" i="35"/>
  <c r="T90" i="35"/>
  <c r="K10" i="32"/>
  <c r="K9" i="32"/>
  <c r="K12" i="32"/>
  <c r="S59" i="18"/>
  <c r="T89" i="18"/>
  <c r="T59" i="18"/>
  <c r="S43" i="35"/>
  <c r="T43" i="35"/>
  <c r="T97" i="35"/>
  <c r="S97" i="35"/>
  <c r="T40" i="35"/>
  <c r="S40" i="35"/>
  <c r="G52" i="18"/>
  <c r="H52"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H69" i="36"/>
  <c r="G69" i="36"/>
  <c r="T84" i="35"/>
  <c r="S84" i="35"/>
  <c r="T72" i="35"/>
  <c r="S72" i="35"/>
  <c r="S57" i="35"/>
  <c r="T57" i="35"/>
  <c r="T85" i="35"/>
  <c r="S85" i="35"/>
  <c r="G82" i="18"/>
  <c r="H82" i="18"/>
  <c r="S91" i="35"/>
  <c r="S76" i="35"/>
  <c r="T73" i="35"/>
  <c r="S59" i="35"/>
  <c r="D40" i="38"/>
  <c r="S79" i="18"/>
  <c r="T56" i="35"/>
  <c r="T68" i="18"/>
  <c r="E90" i="38"/>
  <c r="T49" i="35"/>
  <c r="S50" i="35"/>
  <c r="S56" i="36"/>
  <c r="T78" i="36"/>
  <c r="T64" i="36"/>
  <c r="T34" i="36"/>
  <c r="T74" i="36"/>
  <c r="T33" i="36"/>
  <c r="D70" i="38"/>
  <c r="S38" i="36"/>
  <c r="S50" i="36"/>
  <c r="T89" i="36"/>
  <c r="T74" i="35"/>
  <c r="S74" i="35"/>
  <c r="T82" i="35"/>
  <c r="S82" i="35"/>
  <c r="S65" i="35"/>
  <c r="T65" i="35"/>
  <c r="T39" i="35"/>
  <c r="S39" i="35"/>
  <c r="W10" i="40"/>
  <c r="W12" i="40"/>
  <c r="T24" i="40" s="1"/>
  <c r="W9" i="40"/>
  <c r="T58" i="31"/>
  <c r="S58" i="31"/>
  <c r="C84" i="38"/>
  <c r="C72" i="38"/>
  <c r="C62" i="38"/>
  <c r="C52" i="38"/>
  <c r="C40" i="38"/>
  <c r="C37" i="38"/>
  <c r="C86" i="38"/>
  <c r="C76" i="38"/>
  <c r="C64" i="38"/>
  <c r="C54" i="38"/>
  <c r="C44" i="38"/>
  <c r="C32" i="38"/>
  <c r="C41" i="38"/>
  <c r="C51" i="38"/>
  <c r="C69" i="38"/>
  <c r="C80" i="38"/>
  <c r="C60" i="38"/>
  <c r="C38" i="38"/>
  <c r="C43" i="38"/>
  <c r="C63" i="38"/>
  <c r="C87" i="38"/>
  <c r="C65" i="38"/>
  <c r="C85" i="38"/>
  <c r="C88" i="38"/>
  <c r="C68" i="38"/>
  <c r="C46" i="38"/>
  <c r="C89" i="38"/>
  <c r="C59" i="38"/>
  <c r="C83" i="38"/>
  <c r="C61" i="38"/>
  <c r="C56" i="38"/>
  <c r="C73" i="38"/>
  <c r="C91" i="38"/>
  <c r="C53" i="38"/>
  <c r="C70" i="38"/>
  <c r="C79" i="38"/>
  <c r="C49" i="38"/>
  <c r="C36" i="38"/>
  <c r="C81" i="38"/>
  <c r="C78" i="38"/>
  <c r="C47" i="38"/>
  <c r="C48" i="38"/>
  <c r="C92" i="38"/>
  <c r="C77" i="38"/>
  <c r="C35" i="38"/>
  <c r="C67" i="38"/>
  <c r="C34" i="38"/>
  <c r="C75" i="38"/>
  <c r="C90" i="38"/>
  <c r="C33" i="38"/>
  <c r="C66" i="38"/>
  <c r="G30" i="36"/>
  <c r="H30" i="36"/>
  <c r="S55" i="35"/>
  <c r="T55" i="35"/>
  <c r="T99" i="40"/>
  <c r="T86" i="35"/>
  <c r="S86" i="35"/>
  <c r="S48" i="31"/>
  <c r="T48" i="31"/>
  <c r="T39" i="31"/>
  <c r="S39"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G64" i="36"/>
  <c r="H64" i="36"/>
  <c r="T51" i="35"/>
  <c r="S51" i="35"/>
  <c r="S94" i="35"/>
  <c r="T94" i="35"/>
  <c r="T52" i="35"/>
  <c r="S52" i="35"/>
  <c r="S60" i="35"/>
  <c r="T60" i="35"/>
  <c r="T89" i="35"/>
  <c r="S89" i="35"/>
  <c r="S79" i="35"/>
  <c r="T79" i="35"/>
  <c r="W12" i="32"/>
  <c r="W9" i="32"/>
  <c r="W10" i="32"/>
  <c r="H96" i="18"/>
  <c r="G96" i="18"/>
  <c r="K9" i="40"/>
  <c r="K12" i="40"/>
  <c r="K10" i="40"/>
  <c r="S89" i="18"/>
  <c r="T79" i="18"/>
  <c r="H75" i="31"/>
  <c r="E71" i="38"/>
  <c r="T80" i="36"/>
  <c r="T87" i="36"/>
  <c r="S94" i="36"/>
  <c r="S45" i="36"/>
  <c r="S74" i="36"/>
  <c r="T53" i="31"/>
  <c r="S32" i="36"/>
  <c r="T82" i="36"/>
  <c r="T84" i="31"/>
  <c r="S67" i="34"/>
  <c r="T67" i="34"/>
  <c r="S62" i="34"/>
  <c r="T62" i="34"/>
  <c r="T44" i="34"/>
  <c r="S44" i="34"/>
  <c r="S94" i="34"/>
  <c r="T94" i="34"/>
  <c r="E47" i="38"/>
  <c r="E67" i="38"/>
  <c r="E61" i="38"/>
  <c r="E52" i="38"/>
  <c r="S61" i="34"/>
  <c r="T61" i="34"/>
  <c r="T86" i="34"/>
  <c r="S86" i="34"/>
  <c r="S95" i="34"/>
  <c r="T95" i="34"/>
  <c r="T48" i="34"/>
  <c r="S48" i="34"/>
  <c r="T99" i="34"/>
  <c r="S99" i="34"/>
  <c r="S83" i="34"/>
  <c r="T83" i="34"/>
  <c r="S66" i="34"/>
  <c r="T66" i="34"/>
  <c r="S76" i="34"/>
  <c r="T76" i="34"/>
  <c r="E77" i="38"/>
  <c r="E43" i="38"/>
  <c r="S77" i="34"/>
  <c r="T77" i="34"/>
  <c r="S49" i="34"/>
  <c r="T49" i="34"/>
  <c r="T88" i="34"/>
  <c r="S88" i="34"/>
  <c r="E68" i="38"/>
  <c r="T47" i="34"/>
  <c r="S47" i="34"/>
  <c r="T92" i="34"/>
  <c r="S92" i="34"/>
  <c r="S63" i="34"/>
  <c r="T63" i="34"/>
  <c r="T45" i="34"/>
  <c r="S45" i="34"/>
  <c r="T68" i="34"/>
  <c r="S68" i="34"/>
  <c r="E64" i="38"/>
  <c r="E84" i="38"/>
  <c r="H48" i="35" l="1"/>
  <c r="G64" i="37"/>
  <c r="G72" i="31"/>
  <c r="H72" i="18"/>
  <c r="D37" i="38"/>
  <c r="G32" i="36"/>
  <c r="G96" i="31"/>
  <c r="G52" i="34"/>
  <c r="S75" i="34"/>
  <c r="T61" i="18"/>
  <c r="H82" i="36"/>
  <c r="H35" i="36"/>
  <c r="S41" i="34"/>
  <c r="H99" i="36"/>
  <c r="S55" i="34"/>
  <c r="T83" i="18"/>
  <c r="G36" i="36"/>
  <c r="H68" i="36"/>
  <c r="T69" i="31"/>
  <c r="H96" i="35"/>
  <c r="D55" i="38"/>
  <c r="H54" i="31"/>
  <c r="S76" i="18"/>
  <c r="T58" i="37"/>
  <c r="S83" i="33"/>
  <c r="G87" i="36"/>
  <c r="H58" i="34"/>
  <c r="D87" i="38"/>
  <c r="T54" i="34"/>
  <c r="S96" i="33"/>
  <c r="S81" i="34"/>
  <c r="H83" i="31"/>
  <c r="H76" i="36"/>
  <c r="S76" i="33"/>
  <c r="H72" i="34"/>
  <c r="S59" i="34"/>
  <c r="H61" i="36"/>
  <c r="S73" i="34"/>
  <c r="T39" i="34"/>
  <c r="H58" i="36"/>
  <c r="G58" i="31"/>
  <c r="H69" i="31"/>
  <c r="H94" i="36"/>
  <c r="G76" i="31"/>
  <c r="T96" i="37"/>
  <c r="H87" i="35"/>
  <c r="E89" i="38"/>
  <c r="T53" i="34"/>
  <c r="G89" i="34"/>
  <c r="H87" i="31"/>
  <c r="S96" i="31"/>
  <c r="T78" i="34"/>
  <c r="S96" i="34"/>
  <c r="S57" i="34"/>
  <c r="H66" i="18"/>
  <c r="G68" i="37"/>
  <c r="S90" i="34"/>
  <c r="T68" i="31"/>
  <c r="H61" i="35"/>
  <c r="S52" i="31"/>
  <c r="D75" i="38"/>
  <c r="T40" i="18"/>
  <c r="G82" i="34"/>
  <c r="S82" i="18"/>
  <c r="S71" i="34"/>
  <c r="D59" i="38"/>
  <c r="S82" i="34"/>
  <c r="T85" i="34"/>
  <c r="S64" i="31"/>
  <c r="G61" i="33"/>
  <c r="S44" i="18"/>
  <c r="S74" i="34"/>
  <c r="H99" i="18"/>
  <c r="S55" i="31"/>
  <c r="S69" i="34"/>
  <c r="T42" i="34"/>
  <c r="G96" i="37"/>
  <c r="T64" i="34"/>
  <c r="G80" i="31"/>
  <c r="S74" i="31"/>
  <c r="S52" i="34"/>
  <c r="S87" i="34"/>
  <c r="S58" i="34"/>
  <c r="H96" i="36"/>
  <c r="H64" i="34"/>
  <c r="S50" i="34"/>
  <c r="S90" i="31"/>
  <c r="T57" i="31"/>
  <c r="H68" i="31"/>
  <c r="T54" i="31"/>
  <c r="T70" i="31"/>
  <c r="T51" i="33"/>
  <c r="E78" i="38"/>
  <c r="S40" i="34"/>
  <c r="S65" i="34"/>
  <c r="S67" i="18"/>
  <c r="G78" i="36"/>
  <c r="G58" i="37"/>
  <c r="T77" i="37"/>
  <c r="E38" i="38"/>
  <c r="E33" i="38"/>
  <c r="S97" i="18"/>
  <c r="D48" i="38"/>
  <c r="S57" i="37"/>
  <c r="T53" i="37"/>
  <c r="S60" i="34"/>
  <c r="T98" i="34"/>
  <c r="T51" i="34"/>
  <c r="S52" i="18"/>
  <c r="S73" i="18"/>
  <c r="G53" i="36"/>
  <c r="T83" i="31"/>
  <c r="H48" i="34"/>
  <c r="T63" i="33"/>
  <c r="T94" i="33"/>
  <c r="T72" i="34"/>
  <c r="S91" i="34"/>
  <c r="T85" i="37"/>
  <c r="T86" i="37"/>
  <c r="G86" i="18"/>
  <c r="T81" i="18"/>
  <c r="H50" i="33"/>
  <c r="S84" i="34"/>
  <c r="G69" i="34"/>
  <c r="S81" i="31"/>
  <c r="T59" i="37"/>
  <c r="S88" i="37"/>
  <c r="H44" i="36"/>
  <c r="H81" i="36"/>
  <c r="H52" i="31"/>
  <c r="G59" i="36"/>
  <c r="G61" i="18"/>
  <c r="T95" i="40"/>
  <c r="S79" i="34"/>
  <c r="T46" i="34"/>
  <c r="G98" i="18"/>
  <c r="S89" i="34"/>
  <c r="S93" i="34"/>
  <c r="T80" i="34"/>
  <c r="T38" i="40"/>
  <c r="H63" i="18"/>
  <c r="S70" i="34"/>
  <c r="T94" i="37"/>
  <c r="T78" i="18"/>
  <c r="T90" i="18"/>
  <c r="T51" i="40"/>
  <c r="S42" i="31"/>
  <c r="G34" i="36"/>
  <c r="S86" i="18"/>
  <c r="H92" i="37"/>
  <c r="H83" i="34"/>
  <c r="S52" i="37"/>
  <c r="H51" i="36"/>
  <c r="T42" i="40"/>
  <c r="S93" i="40"/>
  <c r="S60" i="40"/>
  <c r="S97" i="34"/>
  <c r="T43" i="34"/>
  <c r="T56" i="34"/>
  <c r="T54" i="18"/>
  <c r="S82" i="40"/>
  <c r="S53" i="18"/>
  <c r="H65" i="18"/>
  <c r="T93" i="37"/>
  <c r="S94" i="31"/>
  <c r="T51" i="18"/>
  <c r="S80" i="18"/>
  <c r="G73" i="34"/>
  <c r="H84" i="34"/>
  <c r="S81" i="37"/>
  <c r="G53" i="31"/>
  <c r="S77" i="18"/>
  <c r="T66" i="40"/>
  <c r="H82" i="37"/>
  <c r="H37" i="36"/>
  <c r="G66" i="35"/>
  <c r="H62" i="37"/>
  <c r="H61" i="34"/>
  <c r="E63" i="38"/>
  <c r="S69" i="18"/>
  <c r="T96" i="18"/>
  <c r="S59" i="31"/>
  <c r="S88" i="18"/>
  <c r="S63" i="31"/>
  <c r="H69" i="18"/>
  <c r="S87" i="18"/>
  <c r="S37" i="40"/>
  <c r="S98" i="40"/>
  <c r="G83" i="36"/>
  <c r="T76" i="31"/>
  <c r="T61" i="31"/>
  <c r="H53" i="37"/>
  <c r="D53" i="38"/>
  <c r="H94" i="37"/>
  <c r="S55" i="37"/>
  <c r="G50" i="34"/>
  <c r="G86" i="36"/>
  <c r="T60" i="18"/>
  <c r="S72" i="37"/>
  <c r="H99" i="34"/>
  <c r="S76" i="40"/>
  <c r="G60" i="37"/>
  <c r="G84" i="37"/>
  <c r="H24" i="36"/>
  <c r="S98" i="18"/>
  <c r="G48" i="36"/>
  <c r="G84" i="36"/>
  <c r="G22" i="36"/>
  <c r="H90" i="36"/>
  <c r="H19" i="36"/>
  <c r="J19" i="36" s="1"/>
  <c r="K19" i="36" s="1"/>
  <c r="I17" i="17" s="1"/>
  <c r="G44" i="35"/>
  <c r="S40" i="37"/>
  <c r="H66" i="31"/>
  <c r="H67" i="31"/>
  <c r="G60" i="18"/>
  <c r="T55" i="18"/>
  <c r="G70" i="18"/>
  <c r="S72" i="18"/>
  <c r="S42" i="1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H64" i="33"/>
  <c r="G64" i="33"/>
  <c r="H56" i="18"/>
  <c r="H21" i="36"/>
  <c r="G98" i="36"/>
  <c r="G40" i="31"/>
  <c r="G55" i="37"/>
  <c r="G98" i="35"/>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S85" i="18"/>
  <c r="H54" i="34"/>
  <c r="G46" i="37"/>
  <c r="G93" i="35"/>
  <c r="G39" i="31"/>
  <c r="S74" i="33"/>
  <c r="S60" i="37"/>
  <c r="T60" i="37"/>
  <c r="S56" i="31"/>
  <c r="T56" i="31"/>
  <c r="G56" i="33"/>
  <c r="H56" i="33"/>
  <c r="G66" i="36"/>
  <c r="H66" i="36"/>
  <c r="G59" i="31"/>
  <c r="H59" i="31"/>
  <c r="S47" i="31"/>
  <c r="T75" i="18"/>
  <c r="T95" i="18"/>
  <c r="S51" i="31"/>
  <c r="G51" i="34"/>
  <c r="G91" i="37"/>
  <c r="G41" i="37"/>
  <c r="G95" i="31"/>
  <c r="H43" i="31"/>
  <c r="H66" i="34"/>
  <c r="G99" i="31"/>
  <c r="G74" i="35"/>
  <c r="H74" i="35"/>
  <c r="T87" i="33"/>
  <c r="S87" i="33"/>
  <c r="H66" i="33"/>
  <c r="G66" i="33"/>
  <c r="D49" i="38"/>
  <c r="G67" i="37"/>
  <c r="H67" i="37"/>
  <c r="S49" i="32"/>
  <c r="H78" i="33"/>
  <c r="G78" i="33"/>
  <c r="H74" i="31"/>
  <c r="G74" i="31"/>
  <c r="G78" i="35"/>
  <c r="H78" i="35"/>
  <c r="G94" i="34"/>
  <c r="H94" i="34"/>
  <c r="G90" i="37"/>
  <c r="H90" i="37"/>
  <c r="H55" i="36"/>
  <c r="H71" i="36"/>
  <c r="H87" i="18"/>
  <c r="H87" i="37"/>
  <c r="S63" i="18"/>
  <c r="G57" i="36"/>
  <c r="H81" i="37"/>
  <c r="T56" i="33"/>
  <c r="S56" i="33"/>
  <c r="H70" i="35"/>
  <c r="G70" i="35"/>
  <c r="H88" i="18"/>
  <c r="G88" i="18"/>
  <c r="G60" i="33"/>
  <c r="H60" i="33"/>
  <c r="G57" i="31"/>
  <c r="H57" i="31"/>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H73" i="37"/>
  <c r="G73" i="37"/>
  <c r="G54" i="37"/>
  <c r="H54" i="37"/>
  <c r="G77" i="37"/>
  <c r="H77" i="37"/>
  <c r="H55" i="33"/>
  <c r="G55" i="33"/>
  <c r="H43" i="35"/>
  <c r="G43" i="35"/>
  <c r="S96" i="32"/>
  <c r="H97" i="34"/>
  <c r="G46" i="34"/>
  <c r="T95" i="33"/>
  <c r="T71" i="33"/>
  <c r="S71" i="33"/>
  <c r="H95" i="35"/>
  <c r="G49" i="35"/>
  <c r="H49" i="35"/>
  <c r="H49" i="31"/>
  <c r="G49" i="31"/>
  <c r="G51" i="35"/>
  <c r="G89" i="31"/>
  <c r="H89" i="31"/>
  <c r="T71" i="18"/>
  <c r="S42" i="37"/>
  <c r="T42" i="37"/>
  <c r="G51" i="18"/>
  <c r="S39" i="18"/>
  <c r="T39" i="18"/>
  <c r="T49" i="37"/>
  <c r="S49" i="37"/>
  <c r="G71" i="31"/>
  <c r="H71" i="31"/>
  <c r="T47" i="18"/>
  <c r="S47" i="18"/>
  <c r="G89" i="35"/>
  <c r="H89" i="35"/>
  <c r="S46" i="18"/>
  <c r="T89" i="37"/>
  <c r="S89" i="37"/>
  <c r="H46" i="35"/>
  <c r="G46" i="35"/>
  <c r="S95" i="37"/>
  <c r="T95" i="37"/>
  <c r="T71" i="31"/>
  <c r="S71" i="31"/>
  <c r="T91" i="33"/>
  <c r="S91" i="33"/>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C58" i="38"/>
  <c r="C50" i="38"/>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C45" i="38"/>
  <c r="C57" i="38"/>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C71" i="38"/>
  <c r="C82" i="38"/>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2" i="36" l="1"/>
  <c r="J23" i="36" s="1"/>
  <c r="K23" i="36" s="1"/>
  <c r="I21" i="17" s="1"/>
  <c r="J21" i="36"/>
  <c r="K21" i="36" s="1"/>
  <c r="I19" i="17" s="1"/>
  <c r="I20" i="40"/>
  <c r="I21" i="40" s="1"/>
  <c r="J22" i="40" s="1"/>
  <c r="K22" i="40" s="1"/>
  <c r="K20" i="17" s="1"/>
  <c r="B24" i="35"/>
  <c r="B24" i="32"/>
  <c r="O24" i="31"/>
  <c r="B24" i="36"/>
  <c r="B24" i="40"/>
  <c r="B24" i="18"/>
  <c r="O24" i="37"/>
  <c r="O24" i="35"/>
  <c r="O24" i="40"/>
  <c r="B24" i="31"/>
  <c r="O24" i="36"/>
  <c r="O24" i="34"/>
  <c r="B24" i="37"/>
  <c r="O24" i="18"/>
  <c r="B24" i="33"/>
  <c r="O24" i="32"/>
  <c r="B24" i="34"/>
  <c r="O24" i="33"/>
  <c r="B20" i="7"/>
  <c r="J22" i="36"/>
  <c r="K22" i="36" s="1"/>
  <c r="I20" i="17" s="1"/>
  <c r="J20" i="40"/>
  <c r="K20" i="40" s="1"/>
  <c r="K18" i="17" s="1"/>
  <c r="U20" i="40"/>
  <c r="V21" i="40" s="1"/>
  <c r="W21" i="40" s="1"/>
  <c r="AB19" i="17" s="1"/>
  <c r="U21" i="36"/>
  <c r="V21" i="36"/>
  <c r="W21" i="36" s="1"/>
  <c r="Z19" i="17" s="1"/>
  <c r="V20" i="40"/>
  <c r="W20" i="40" s="1"/>
  <c r="AB18" i="17" s="1"/>
  <c r="I23" i="36" l="1"/>
  <c r="J24" i="36" s="1"/>
  <c r="K24" i="36" s="1"/>
  <c r="I22" i="17" s="1"/>
  <c r="J21" i="40"/>
  <c r="K21" i="40" s="1"/>
  <c r="K19" i="17" s="1"/>
  <c r="B25" i="33"/>
  <c r="B25" i="40"/>
  <c r="O25" i="32"/>
  <c r="B21" i="7"/>
  <c r="B25" i="31"/>
  <c r="B25" i="32"/>
  <c r="B25" i="37"/>
  <c r="O25" i="37"/>
  <c r="O25" i="34"/>
  <c r="B25" i="34"/>
  <c r="B25" i="35"/>
  <c r="O25" i="33"/>
  <c r="O25" i="31"/>
  <c r="O25" i="35"/>
  <c r="B25" i="36"/>
  <c r="O25" i="40"/>
  <c r="O25" i="18"/>
  <c r="O25" i="36"/>
  <c r="B25" i="18"/>
  <c r="U21" i="40"/>
  <c r="V22" i="40" s="1"/>
  <c r="W22" i="40" s="1"/>
  <c r="AB20" i="17" s="1"/>
  <c r="V22" i="36"/>
  <c r="W22" i="36" s="1"/>
  <c r="Z20" i="17" s="1"/>
  <c r="U22" i="36"/>
  <c r="I22" i="40"/>
  <c r="I24" i="36" l="1"/>
  <c r="J25" i="36" s="1"/>
  <c r="K25" i="36" s="1"/>
  <c r="I23" i="17" s="1"/>
  <c r="O26" i="40"/>
  <c r="O26" i="33"/>
  <c r="B26" i="31"/>
  <c r="O26" i="18"/>
  <c r="B26" i="18"/>
  <c r="B26" i="34"/>
  <c r="B26" i="32"/>
  <c r="B22" i="7"/>
  <c r="B26" i="36"/>
  <c r="O26" i="37"/>
  <c r="O26" i="34"/>
  <c r="O26" i="35"/>
  <c r="O26" i="31"/>
  <c r="O26" i="36"/>
  <c r="B26" i="37"/>
  <c r="B26" i="33"/>
  <c r="O26" i="32"/>
  <c r="B26" i="40"/>
  <c r="B26" i="35"/>
  <c r="U22" i="40"/>
  <c r="U23" i="40" s="1"/>
  <c r="U23" i="36"/>
  <c r="V23" i="36"/>
  <c r="W23" i="36" s="1"/>
  <c r="Z21" i="17" s="1"/>
  <c r="I23" i="40"/>
  <c r="J23" i="40"/>
  <c r="K23" i="40" s="1"/>
  <c r="K21" i="17" s="1"/>
  <c r="I25" i="36" l="1"/>
  <c r="J26" i="36" s="1"/>
  <c r="K26" i="36" s="1"/>
  <c r="I24" i="17" s="1"/>
  <c r="O27" i="18"/>
  <c r="O27" i="37"/>
  <c r="B27" i="37"/>
  <c r="O27" i="32"/>
  <c r="B27" i="36"/>
  <c r="O27" i="35"/>
  <c r="B27" i="18"/>
  <c r="O27" i="31"/>
  <c r="B27" i="40"/>
  <c r="O27" i="34"/>
  <c r="B27" i="35"/>
  <c r="B27" i="34"/>
  <c r="B27" i="33"/>
  <c r="B27" i="32"/>
  <c r="O27" i="40"/>
  <c r="B23" i="7"/>
  <c r="O27" i="33"/>
  <c r="O27" i="36"/>
  <c r="B27" i="31"/>
  <c r="V23" i="40"/>
  <c r="W23" i="40" s="1"/>
  <c r="AB21" i="17" s="1"/>
  <c r="V24" i="40"/>
  <c r="W24" i="40" s="1"/>
  <c r="AB22" i="17" s="1"/>
  <c r="U24" i="40"/>
  <c r="I24" i="40"/>
  <c r="J24" i="40"/>
  <c r="K24" i="40" s="1"/>
  <c r="K22" i="17" s="1"/>
  <c r="V24" i="36"/>
  <c r="W24" i="36" s="1"/>
  <c r="Z22" i="17" s="1"/>
  <c r="U24" i="36"/>
  <c r="I26" i="36" l="1"/>
  <c r="J27" i="36" s="1"/>
  <c r="K27" i="36" s="1"/>
  <c r="I25" i="17" s="1"/>
  <c r="O28" i="37"/>
  <c r="B28" i="32"/>
  <c r="B28" i="35"/>
  <c r="B28" i="36"/>
  <c r="O28" i="18"/>
  <c r="B28" i="33"/>
  <c r="B28" i="18"/>
  <c r="B28" i="34"/>
  <c r="O28" i="31"/>
  <c r="B24" i="7"/>
  <c r="O28" i="40"/>
  <c r="O28" i="36"/>
  <c r="B28" i="40"/>
  <c r="O28" i="33"/>
  <c r="O28" i="34"/>
  <c r="B28" i="31"/>
  <c r="O28" i="32"/>
  <c r="B28" i="37"/>
  <c r="O28" i="35"/>
  <c r="V25" i="36"/>
  <c r="W25" i="36" s="1"/>
  <c r="Z23" i="17" s="1"/>
  <c r="U25" i="36"/>
  <c r="V25" i="40"/>
  <c r="W25" i="40" s="1"/>
  <c r="AB23" i="17" s="1"/>
  <c r="U25" i="40"/>
  <c r="I25" i="40"/>
  <c r="J25" i="40"/>
  <c r="K25" i="40" s="1"/>
  <c r="K23" i="17" s="1"/>
  <c r="I27" i="36" l="1"/>
  <c r="J28" i="36" s="1"/>
  <c r="K28" i="36" s="1"/>
  <c r="I26" i="17" s="1"/>
  <c r="B25" i="7"/>
  <c r="B29" i="37"/>
  <c r="O29" i="18"/>
  <c r="B29" i="40"/>
  <c r="O29" i="33"/>
  <c r="O29" i="40"/>
  <c r="B29" i="33"/>
  <c r="O29" i="31"/>
  <c r="B29" i="36"/>
  <c r="B29" i="32"/>
  <c r="O29" i="34"/>
  <c r="B29" i="35"/>
  <c r="B29" i="18"/>
  <c r="O29" i="32"/>
  <c r="B29" i="31"/>
  <c r="O29" i="35"/>
  <c r="O29" i="37"/>
  <c r="B29" i="34"/>
  <c r="O29" i="36"/>
  <c r="J26" i="40"/>
  <c r="K26" i="40" s="1"/>
  <c r="K24" i="17" s="1"/>
  <c r="I26" i="40"/>
  <c r="U26" i="40"/>
  <c r="V26" i="40"/>
  <c r="W26" i="40" s="1"/>
  <c r="AB24" i="17" s="1"/>
  <c r="U26" i="36"/>
  <c r="V26" i="36"/>
  <c r="W26" i="36" s="1"/>
  <c r="Z24" i="17" s="1"/>
  <c r="I28" i="36" l="1"/>
  <c r="I29" i="36" s="1"/>
  <c r="I30" i="36"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J30" i="36" l="1"/>
  <c r="K30" i="36" s="1"/>
  <c r="I28" i="17" s="1"/>
  <c r="J29" i="36"/>
  <c r="K29" i="36" s="1"/>
  <c r="I27" i="17" s="1"/>
  <c r="O31" i="40"/>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P30" i="35"/>
  <c r="R30" i="35" s="1"/>
  <c r="C31" i="31"/>
  <c r="F31" i="31" s="1"/>
  <c r="P31" i="31"/>
  <c r="R31" i="31" s="1"/>
  <c r="C31" i="35"/>
  <c r="F31" i="35" s="1"/>
  <c r="D24" i="38"/>
  <c r="C33" i="18"/>
  <c r="F33" i="18" s="1"/>
  <c r="P33" i="18"/>
  <c r="R33" i="18" s="1"/>
  <c r="P35" i="37"/>
  <c r="R35" i="37" s="1"/>
  <c r="C35" i="37"/>
  <c r="F35" i="37" s="1"/>
  <c r="P32" i="35"/>
  <c r="R32" i="35" s="1"/>
  <c r="C30" i="18"/>
  <c r="F30" i="18" s="1"/>
  <c r="P30" i="18"/>
  <c r="R30" i="18" s="1"/>
  <c r="C33" i="33"/>
  <c r="F33" i="33" s="1"/>
  <c r="P33" i="33"/>
  <c r="R33" i="33" s="1"/>
  <c r="P33" i="34"/>
  <c r="R33" i="34" s="1"/>
  <c r="E26" i="38"/>
  <c r="P35" i="35"/>
  <c r="R35" i="35" s="1"/>
  <c r="C32" i="37"/>
  <c r="F32" i="37" s="1"/>
  <c r="P32" i="37"/>
  <c r="R32" i="37" s="1"/>
  <c r="P37" i="33"/>
  <c r="R37" i="33" s="1"/>
  <c r="C37" i="33"/>
  <c r="F37" i="33" s="1"/>
  <c r="P36" i="34"/>
  <c r="R36" i="34" s="1"/>
  <c r="E29" i="38"/>
  <c r="C31" i="32"/>
  <c r="F31" i="32" s="1"/>
  <c r="C31" i="34"/>
  <c r="F31" i="34" s="1"/>
  <c r="P31" i="32"/>
  <c r="R31" i="32" s="1"/>
  <c r="C24" i="38"/>
  <c r="L33" i="7"/>
  <c r="C33" i="7"/>
  <c r="F33" i="7"/>
  <c r="G33" i="7"/>
  <c r="I33" i="7"/>
  <c r="J33" i="7"/>
  <c r="D33" i="7"/>
  <c r="H33" i="7"/>
  <c r="E33" i="7"/>
  <c r="K33" i="7"/>
  <c r="O33" i="7"/>
  <c r="M33" i="7"/>
  <c r="C30" i="34"/>
  <c r="F30" i="34" s="1"/>
  <c r="P30" i="32"/>
  <c r="R30" i="32" s="1"/>
  <c r="C30" i="32"/>
  <c r="F30" i="32" s="1"/>
  <c r="C23" i="38"/>
  <c r="P31" i="33"/>
  <c r="R31" i="33" s="1"/>
  <c r="C31" i="33"/>
  <c r="F31" i="33" s="1"/>
  <c r="C32" i="32"/>
  <c r="F32" i="32" s="1"/>
  <c r="C32" i="34"/>
  <c r="F32" i="34" s="1"/>
  <c r="P32" i="32"/>
  <c r="R32" i="32" s="1"/>
  <c r="C25" i="38"/>
  <c r="P37" i="34"/>
  <c r="R37" i="34" s="1"/>
  <c r="E30" i="38"/>
  <c r="P36" i="35"/>
  <c r="R36" i="35" s="1"/>
  <c r="P31" i="34"/>
  <c r="R31" i="34" s="1"/>
  <c r="E24" i="38"/>
  <c r="P35" i="34"/>
  <c r="R35" i="34" s="1"/>
  <c r="E28" i="38"/>
  <c r="P32" i="18"/>
  <c r="R32" i="18" s="1"/>
  <c r="C32" i="18"/>
  <c r="F32" i="18" s="1"/>
  <c r="C30" i="37"/>
  <c r="F30" i="37" s="1"/>
  <c r="P30" i="37"/>
  <c r="R30" i="37" s="1"/>
  <c r="C33" i="35"/>
  <c r="F33" i="35" s="1"/>
  <c r="P33" i="31"/>
  <c r="R33" i="31" s="1"/>
  <c r="C33" i="31"/>
  <c r="F33" i="31" s="1"/>
  <c r="D26" i="38"/>
  <c r="P31" i="18"/>
  <c r="R31" i="18" s="1"/>
  <c r="C31" i="18"/>
  <c r="F31" i="18" s="1"/>
  <c r="P32" i="31"/>
  <c r="R32" i="31" s="1"/>
  <c r="C32" i="35"/>
  <c r="F32" i="35" s="1"/>
  <c r="C32" i="31"/>
  <c r="F32" i="31" s="1"/>
  <c r="D25" i="38"/>
  <c r="C37" i="37"/>
  <c r="F37" i="37" s="1"/>
  <c r="P37" i="37"/>
  <c r="R37" i="37" s="1"/>
  <c r="P36" i="31"/>
  <c r="R36" i="31" s="1"/>
  <c r="C36" i="35"/>
  <c r="F36" i="35" s="1"/>
  <c r="C36" i="31"/>
  <c r="F36" i="31" s="1"/>
  <c r="D29" i="38"/>
  <c r="C30" i="35"/>
  <c r="F30" i="35" s="1"/>
  <c r="C30" i="31"/>
  <c r="F30" i="31" s="1"/>
  <c r="P30" i="31"/>
  <c r="R30" i="31" s="1"/>
  <c r="D23" i="38"/>
  <c r="P30" i="34"/>
  <c r="R30" i="34" s="1"/>
  <c r="E23" i="38"/>
  <c r="P33" i="37"/>
  <c r="R33" i="37" s="1"/>
  <c r="C33" i="37"/>
  <c r="F33" i="37" s="1"/>
  <c r="P35" i="18"/>
  <c r="R35" i="18" s="1"/>
  <c r="C35" i="18"/>
  <c r="F35" i="18" s="1"/>
  <c r="F29" i="7"/>
  <c r="C29" i="7"/>
  <c r="I29" i="7"/>
  <c r="J29" i="7"/>
  <c r="K29" i="7"/>
  <c r="H29" i="7"/>
  <c r="L29" i="7"/>
  <c r="G29" i="7"/>
  <c r="E29" i="7"/>
  <c r="O29" i="7"/>
  <c r="D29" i="7"/>
  <c r="M29" i="7"/>
  <c r="P32" i="34"/>
  <c r="R32" i="34" s="1"/>
  <c r="E25" i="38"/>
  <c r="P36" i="32"/>
  <c r="R36" i="32" s="1"/>
  <c r="C36" i="34"/>
  <c r="F36" i="34" s="1"/>
  <c r="C36" i="32"/>
  <c r="F36" i="32" s="1"/>
  <c r="C29" i="38"/>
  <c r="P35" i="33"/>
  <c r="R35" i="33" s="1"/>
  <c r="C35" i="33"/>
  <c r="F35" i="33" s="1"/>
  <c r="C32" i="33"/>
  <c r="F32" i="33" s="1"/>
  <c r="P32" i="33"/>
  <c r="R32" i="33" s="1"/>
  <c r="P37" i="35"/>
  <c r="R37" i="35" s="1"/>
  <c r="P36" i="37"/>
  <c r="R36" i="37" s="1"/>
  <c r="C36" i="37"/>
  <c r="F36" i="37" s="1"/>
  <c r="P36" i="18"/>
  <c r="R36" i="18" s="1"/>
  <c r="C36" i="18"/>
  <c r="F36" i="18" s="1"/>
  <c r="P30" i="33"/>
  <c r="R30" i="33" s="1"/>
  <c r="C30" i="33"/>
  <c r="F30" i="33" s="1"/>
  <c r="P31" i="35"/>
  <c r="R31" i="35" s="1"/>
  <c r="P33" i="32"/>
  <c r="R33" i="32" s="1"/>
  <c r="C33" i="32"/>
  <c r="F33" i="32" s="1"/>
  <c r="C33" i="34"/>
  <c r="F33" i="34" s="1"/>
  <c r="C26" i="38"/>
  <c r="P35" i="32"/>
  <c r="R35" i="32" s="1"/>
  <c r="C35" i="32"/>
  <c r="F35" i="32" s="1"/>
  <c r="C35" i="34"/>
  <c r="F35" i="34" s="1"/>
  <c r="C28" i="38"/>
  <c r="P37" i="32"/>
  <c r="R37" i="32" s="1"/>
  <c r="C37" i="34"/>
  <c r="F37" i="34" s="1"/>
  <c r="C37" i="32"/>
  <c r="F37" i="32" s="1"/>
  <c r="C30" i="38"/>
  <c r="C37" i="35"/>
  <c r="F37" i="35" s="1"/>
  <c r="C37" i="31"/>
  <c r="F37" i="31" s="1"/>
  <c r="P37" i="31"/>
  <c r="R37" i="31" s="1"/>
  <c r="D30" i="38"/>
  <c r="C36" i="33"/>
  <c r="F36" i="33" s="1"/>
  <c r="P36" i="33"/>
  <c r="R36" i="33" s="1"/>
  <c r="C31" i="37"/>
  <c r="F31" i="37" s="1"/>
  <c r="P31" i="37"/>
  <c r="R31" i="37" s="1"/>
  <c r="P33" i="35"/>
  <c r="R33" i="35" s="1"/>
  <c r="P35" i="31"/>
  <c r="R35" i="31" s="1"/>
  <c r="C35" i="31"/>
  <c r="F35" i="31" s="1"/>
  <c r="C35" i="35"/>
  <c r="F35" i="35" s="1"/>
  <c r="D28" i="38"/>
  <c r="H36" i="33" l="1"/>
  <c r="G36" i="33"/>
  <c r="S36" i="18"/>
  <c r="T36" i="18"/>
  <c r="C34" i="33"/>
  <c r="F34" i="33" s="1"/>
  <c r="P34" i="33"/>
  <c r="R34" i="33" s="1"/>
  <c r="H30" i="31"/>
  <c r="G30" i="31"/>
  <c r="G32" i="18"/>
  <c r="H32" i="18"/>
  <c r="T31" i="33"/>
  <c r="S31" i="33"/>
  <c r="P38" i="35"/>
  <c r="R38" i="35" s="1"/>
  <c r="S33" i="34"/>
  <c r="T33" i="34"/>
  <c r="G31" i="35"/>
  <c r="H31" i="35"/>
  <c r="S32" i="34"/>
  <c r="T32" i="34"/>
  <c r="G30" i="35"/>
  <c r="H30" i="35"/>
  <c r="T32" i="18"/>
  <c r="S32" i="18"/>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D31" i="38"/>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D27" i="38"/>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S37" i="35"/>
  <c r="T37" i="35"/>
  <c r="P34" i="35"/>
  <c r="R34" i="35" s="1"/>
  <c r="S30" i="34"/>
  <c r="T30" i="34"/>
  <c r="S36" i="31"/>
  <c r="T36" i="31"/>
  <c r="T30" i="37"/>
  <c r="S30" i="37"/>
  <c r="H32" i="32"/>
  <c r="G32" i="32"/>
  <c r="P38" i="34"/>
  <c r="R38" i="34" s="1"/>
  <c r="E31" i="38"/>
  <c r="G35" i="35"/>
  <c r="H35" i="35"/>
  <c r="G37" i="32"/>
  <c r="H37" i="32"/>
  <c r="G33" i="34"/>
  <c r="H33" i="34"/>
  <c r="T32" i="33"/>
  <c r="S32" i="33"/>
  <c r="G36" i="34"/>
  <c r="H36" i="34"/>
  <c r="P34" i="34"/>
  <c r="R34" i="34" s="1"/>
  <c r="E27" i="38"/>
  <c r="G31" i="18"/>
  <c r="H31" i="18"/>
  <c r="H30" i="37"/>
  <c r="G30" i="37"/>
  <c r="P38" i="37"/>
  <c r="R38" i="37" s="1"/>
  <c r="C38" i="37"/>
  <c r="F38" i="37" s="1"/>
  <c r="C38" i="34"/>
  <c r="F38" i="34" s="1"/>
  <c r="P38" i="32"/>
  <c r="R38" i="32" s="1"/>
  <c r="C38" i="32"/>
  <c r="F38" i="32" s="1"/>
  <c r="C31" i="38"/>
  <c r="T36" i="34"/>
  <c r="S36" i="34"/>
  <c r="S35" i="35"/>
  <c r="T35" i="35"/>
  <c r="G30" i="18"/>
  <c r="H30" i="18"/>
  <c r="G33" i="18"/>
  <c r="H33" i="18"/>
  <c r="H37" i="18"/>
  <c r="G37" i="18"/>
  <c r="G37" i="35"/>
  <c r="H37" i="35"/>
  <c r="H30" i="33"/>
  <c r="G30" i="33"/>
  <c r="P34" i="37"/>
  <c r="R34" i="37" s="1"/>
  <c r="C34" i="37"/>
  <c r="F34" i="37" s="1"/>
  <c r="C34" i="18"/>
  <c r="F34" i="18" s="1"/>
  <c r="P34" i="18"/>
  <c r="R34" i="18" s="1"/>
  <c r="H36" i="35"/>
  <c r="G36" i="35"/>
  <c r="G30" i="34"/>
  <c r="H30" i="34"/>
  <c r="H31" i="32"/>
  <c r="G31" i="32"/>
  <c r="S30" i="35"/>
  <c r="T30" i="35"/>
  <c r="G31" i="37"/>
  <c r="H31" i="37"/>
  <c r="S30" i="33"/>
  <c r="T30" i="33"/>
  <c r="G36" i="32"/>
  <c r="H36" i="32"/>
  <c r="P34" i="32"/>
  <c r="R34" i="32" s="1"/>
  <c r="C34" i="34"/>
  <c r="F34" i="34" s="1"/>
  <c r="C34" i="32"/>
  <c r="F34" i="32" s="1"/>
  <c r="C27" i="38"/>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T36" i="35"/>
  <c r="S36" i="35"/>
  <c r="G31" i="33"/>
  <c r="H31" i="33"/>
  <c r="P38" i="18"/>
  <c r="R38" i="18" s="1"/>
  <c r="C38" i="18"/>
  <c r="F38" i="18" s="1"/>
  <c r="T37" i="18"/>
  <c r="S37" i="18"/>
  <c r="H34" i="32" l="1"/>
  <c r="G34" i="32"/>
  <c r="S34" i="18"/>
  <c r="T34" i="18"/>
  <c r="G38" i="37"/>
  <c r="H38" i="37"/>
  <c r="T34" i="34"/>
  <c r="S34" i="34"/>
  <c r="S34" i="35"/>
  <c r="T34" i="35"/>
  <c r="P19" i="37"/>
  <c r="R19" i="37" s="1"/>
  <c r="C19" i="37"/>
  <c r="F19" i="37" s="1"/>
  <c r="L18" i="7"/>
  <c r="O18" i="7"/>
  <c r="H18" i="7"/>
  <c r="J18" i="7"/>
  <c r="K18" i="7"/>
  <c r="I18" i="7"/>
  <c r="F18" i="7"/>
  <c r="G18" i="7"/>
  <c r="E18" i="7"/>
  <c r="C18" i="7"/>
  <c r="D18" i="7"/>
  <c r="M18" i="7"/>
  <c r="G34" i="18"/>
  <c r="H34" i="18"/>
  <c r="T38" i="37"/>
  <c r="S38" i="37"/>
  <c r="C19" i="34"/>
  <c r="F19" i="34" s="1"/>
  <c r="P19" i="32"/>
  <c r="R19" i="32" s="1"/>
  <c r="C19" i="32"/>
  <c r="F19" i="32" s="1"/>
  <c r="C12" i="38"/>
  <c r="F12" i="38" s="1"/>
  <c r="H38" i="18"/>
  <c r="G38" i="18"/>
  <c r="P19" i="31"/>
  <c r="R19" i="31" s="1"/>
  <c r="C19" i="35"/>
  <c r="F19" i="35" s="1"/>
  <c r="C19" i="31"/>
  <c r="F19" i="31" s="1"/>
  <c r="D12" i="38"/>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H38" i="31"/>
  <c r="G38" i="31"/>
  <c r="S38" i="33"/>
  <c r="T38" i="33"/>
  <c r="H34" i="34"/>
  <c r="G34" i="34"/>
  <c r="G38" i="34"/>
  <c r="H38" i="34"/>
  <c r="T38" i="34"/>
  <c r="S38" i="34"/>
  <c r="P19" i="34"/>
  <c r="R19" i="34" s="1"/>
  <c r="E12" i="38"/>
  <c r="H12" i="38" s="1"/>
  <c r="T38" i="31"/>
  <c r="S38" i="31"/>
  <c r="S34" i="32"/>
  <c r="T34" i="32"/>
  <c r="C19" i="33"/>
  <c r="F19" i="33" s="1"/>
  <c r="P19" i="33"/>
  <c r="R19" i="33" s="1"/>
  <c r="P19" i="35"/>
  <c r="R19" i="35" s="1"/>
  <c r="H38" i="35"/>
  <c r="G38" i="35"/>
  <c r="O18" i="39" l="1"/>
  <c r="H19" i="33"/>
  <c r="J19" i="33" s="1"/>
  <c r="K19" i="33" s="1"/>
  <c r="H17" i="17" s="1"/>
  <c r="G19" i="33"/>
  <c r="I19" i="33" s="1"/>
  <c r="P20" i="37"/>
  <c r="R20" i="37" s="1"/>
  <c r="C20" i="37"/>
  <c r="F20" i="37" s="1"/>
  <c r="P22" i="33"/>
  <c r="R22" i="33" s="1"/>
  <c r="C22" i="33"/>
  <c r="F22" i="33" s="1"/>
  <c r="C20" i="33"/>
  <c r="F20" i="33" s="1"/>
  <c r="P20" i="33"/>
  <c r="R20" i="33" s="1"/>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P22" i="35"/>
  <c r="R22" i="35" s="1"/>
  <c r="T19" i="31"/>
  <c r="V19" i="31" s="1"/>
  <c r="W19" i="31" s="1"/>
  <c r="U17" i="17" s="1"/>
  <c r="S19" i="31"/>
  <c r="U19" i="31" s="1"/>
  <c r="D19" i="7"/>
  <c r="C19" i="7"/>
  <c r="K19" i="7"/>
  <c r="E19" i="7"/>
  <c r="L19" i="7"/>
  <c r="I19" i="7"/>
  <c r="O19" i="7"/>
  <c r="H19" i="7"/>
  <c r="J19" i="7"/>
  <c r="F19" i="7"/>
  <c r="G19" i="7"/>
  <c r="M19" i="7"/>
  <c r="C22" i="37"/>
  <c r="F22" i="37" s="1"/>
  <c r="P22" i="37"/>
  <c r="R22" i="37" s="1"/>
  <c r="G19" i="31"/>
  <c r="I19" i="31" s="1"/>
  <c r="H19" i="31"/>
  <c r="J19" i="31" s="1"/>
  <c r="C23" i="32"/>
  <c r="F23" i="32" s="1"/>
  <c r="P23" i="32"/>
  <c r="R23" i="32" s="1"/>
  <c r="C23" i="34"/>
  <c r="F23" i="34" s="1"/>
  <c r="C16" i="38"/>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C13" i="38"/>
  <c r="F13" i="38" s="1"/>
  <c r="P22" i="32"/>
  <c r="R22" i="32" s="1"/>
  <c r="C22" i="32"/>
  <c r="F22" i="32" s="1"/>
  <c r="C22" i="34"/>
  <c r="F22" i="34" s="1"/>
  <c r="C15" i="38"/>
  <c r="G19" i="32"/>
  <c r="I19" i="32" s="1"/>
  <c r="H19" i="32"/>
  <c r="J19" i="32" s="1"/>
  <c r="T19" i="33"/>
  <c r="V19" i="33" s="1"/>
  <c r="W19" i="33" s="1"/>
  <c r="Y17" i="17" s="1"/>
  <c r="S19" i="33"/>
  <c r="U19" i="33" s="1"/>
  <c r="P20" i="31"/>
  <c r="R20" i="31" s="1"/>
  <c r="C20" i="31"/>
  <c r="F20" i="31" s="1"/>
  <c r="D13" i="38"/>
  <c r="G13" i="38" s="1"/>
  <c r="C20" i="35"/>
  <c r="F20" i="35" s="1"/>
  <c r="S19" i="32"/>
  <c r="U19" i="32" s="1"/>
  <c r="T19" i="32"/>
  <c r="V19" i="32" s="1"/>
  <c r="W19" i="32" s="1"/>
  <c r="W17" i="17" s="1"/>
  <c r="C23" i="31"/>
  <c r="F23" i="31" s="1"/>
  <c r="C23" i="35"/>
  <c r="F23" i="35" s="1"/>
  <c r="P23" i="31"/>
  <c r="R23" i="31" s="1"/>
  <c r="D16" i="38"/>
  <c r="P23" i="33"/>
  <c r="R23" i="33" s="1"/>
  <c r="C23" i="33"/>
  <c r="F23" i="33" s="1"/>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C22" i="18"/>
  <c r="F22" i="18" s="1"/>
  <c r="P22" i="18"/>
  <c r="R22" i="18" s="1"/>
  <c r="H19" i="34"/>
  <c r="J19" i="34" s="1"/>
  <c r="G19" i="34"/>
  <c r="I19" i="34" s="1"/>
  <c r="P23" i="18"/>
  <c r="R23" i="18" s="1"/>
  <c r="C23" i="18"/>
  <c r="F23" i="18" s="1"/>
  <c r="C23" i="37"/>
  <c r="F23" i="37" s="1"/>
  <c r="P23" i="37"/>
  <c r="R23" i="37" s="1"/>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D15" i="38"/>
  <c r="P23" i="35"/>
  <c r="R23" i="35" s="1"/>
  <c r="G22" i="7"/>
  <c r="K22" i="7"/>
  <c r="D22" i="7"/>
  <c r="L22" i="7"/>
  <c r="J22" i="7"/>
  <c r="C22" i="7"/>
  <c r="I22" i="7"/>
  <c r="F22" i="7"/>
  <c r="O22" i="7"/>
  <c r="H22" i="7"/>
  <c r="M22" i="7"/>
  <c r="E22" i="7"/>
  <c r="H19" i="18"/>
  <c r="J19" i="18" s="1"/>
  <c r="K19" i="18" s="1"/>
  <c r="C17" i="17" s="1"/>
  <c r="G19" i="18"/>
  <c r="I19" i="18" s="1"/>
  <c r="P20" i="34"/>
  <c r="R20" i="34" s="1"/>
  <c r="E13" i="38"/>
  <c r="H13" i="38" s="1"/>
  <c r="P22" i="34"/>
  <c r="R22" i="34" s="1"/>
  <c r="E15" i="38"/>
  <c r="P23" i="34"/>
  <c r="R23" i="34" s="1"/>
  <c r="E16" i="38"/>
  <c r="P28" i="35" l="1"/>
  <c r="R28" i="35" s="1"/>
  <c r="G22" i="18"/>
  <c r="H22" i="18"/>
  <c r="P29" i="33"/>
  <c r="R29" i="33" s="1"/>
  <c r="C29" i="33"/>
  <c r="F29" i="33" s="1"/>
  <c r="H23" i="34"/>
  <c r="G23" i="34"/>
  <c r="P24" i="37"/>
  <c r="R24" i="37" s="1"/>
  <c r="C24" i="37"/>
  <c r="F24" i="37" s="1"/>
  <c r="C25" i="18"/>
  <c r="F25" i="18" s="1"/>
  <c r="P25" i="18"/>
  <c r="R25" i="18" s="1"/>
  <c r="S20" i="34"/>
  <c r="U20" i="34" s="1"/>
  <c r="T20" i="34"/>
  <c r="V20" i="34" s="1"/>
  <c r="W20" i="34" s="1"/>
  <c r="X18" i="17" s="1"/>
  <c r="P27" i="34"/>
  <c r="R27" i="34" s="1"/>
  <c r="E20" i="38"/>
  <c r="P28" i="31"/>
  <c r="R28" i="31" s="1"/>
  <c r="C28" i="31"/>
  <c r="F28" i="31" s="1"/>
  <c r="C28" i="35"/>
  <c r="F28" i="35" s="1"/>
  <c r="D21" i="38"/>
  <c r="O19" i="39"/>
  <c r="G20" i="31"/>
  <c r="I20" i="31" s="1"/>
  <c r="H20" i="31"/>
  <c r="J20" i="31" s="1"/>
  <c r="K19" i="32"/>
  <c r="F17" i="17" s="1"/>
  <c r="J12" i="38"/>
  <c r="P26" i="35"/>
  <c r="R26" i="35" s="1"/>
  <c r="S23" i="32"/>
  <c r="T23" i="32"/>
  <c r="T22" i="33"/>
  <c r="S22" i="33"/>
  <c r="C27" i="34"/>
  <c r="F27" i="34" s="1"/>
  <c r="C27" i="32"/>
  <c r="F27" i="32" s="1"/>
  <c r="P27" i="32"/>
  <c r="R27" i="32" s="1"/>
  <c r="C20" i="38"/>
  <c r="P28" i="34"/>
  <c r="R28" i="34" s="1"/>
  <c r="E21" i="38"/>
  <c r="P28" i="37"/>
  <c r="R28" i="37" s="1"/>
  <c r="C28" i="37"/>
  <c r="F28" i="37" s="1"/>
  <c r="H23" i="18"/>
  <c r="G23" i="18"/>
  <c r="S20" i="18"/>
  <c r="U20" i="18" s="1"/>
  <c r="T20" i="18"/>
  <c r="V20" i="18" s="1"/>
  <c r="W20" i="18" s="1"/>
  <c r="T18" i="17" s="1"/>
  <c r="C21" i="37"/>
  <c r="F21" i="37" s="1"/>
  <c r="P21" i="37"/>
  <c r="R21" i="37" s="1"/>
  <c r="P21" i="34"/>
  <c r="R21" i="34" s="1"/>
  <c r="E14" i="38"/>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D22" i="38"/>
  <c r="G23" i="32"/>
  <c r="H23" i="32"/>
  <c r="C25" i="35"/>
  <c r="F25" i="35" s="1"/>
  <c r="C25" i="31"/>
  <c r="F25" i="31" s="1"/>
  <c r="P25" i="31"/>
  <c r="R25" i="31" s="1"/>
  <c r="D18" i="38"/>
  <c r="S20" i="33"/>
  <c r="U20" i="33" s="1"/>
  <c r="T20" i="33"/>
  <c r="V20" i="33" s="1"/>
  <c r="W20" i="33" s="1"/>
  <c r="Y18" i="17" s="1"/>
  <c r="K19" i="34"/>
  <c r="G17" i="17" s="1"/>
  <c r="L12" i="38"/>
  <c r="C27" i="33"/>
  <c r="F27" i="33" s="1"/>
  <c r="P27" i="33"/>
  <c r="R27" i="33" s="1"/>
  <c r="G22" i="31"/>
  <c r="H22" i="31"/>
  <c r="H23" i="37"/>
  <c r="G23" i="37"/>
  <c r="C21" i="32"/>
  <c r="F21" i="32" s="1"/>
  <c r="C21" i="34"/>
  <c r="F21" i="34" s="1"/>
  <c r="P21" i="32"/>
  <c r="R21" i="32" s="1"/>
  <c r="C14" i="38"/>
  <c r="F14" i="38" s="1"/>
  <c r="F15" i="38" s="1"/>
  <c r="F16" i="38" s="1"/>
  <c r="S23" i="33"/>
  <c r="T23" i="33"/>
  <c r="S22" i="32"/>
  <c r="T22" i="32"/>
  <c r="P29" i="32"/>
  <c r="R29" i="32" s="1"/>
  <c r="C29" i="32"/>
  <c r="F29" i="32" s="1"/>
  <c r="C29" i="34"/>
  <c r="F29" i="34" s="1"/>
  <c r="C22" i="38"/>
  <c r="H22" i="33"/>
  <c r="G22" i="33"/>
  <c r="P27" i="37"/>
  <c r="R27" i="37" s="1"/>
  <c r="C27" i="37"/>
  <c r="F27" i="37" s="1"/>
  <c r="C28" i="34"/>
  <c r="F28" i="34" s="1"/>
  <c r="P28" i="32"/>
  <c r="R28" i="32" s="1"/>
  <c r="C28" i="32"/>
  <c r="F28" i="32" s="1"/>
  <c r="C21" i="38"/>
  <c r="T23" i="34"/>
  <c r="S23" i="34"/>
  <c r="S23" i="35"/>
  <c r="T23" i="35"/>
  <c r="AC17" i="17"/>
  <c r="AF17" i="17" s="1"/>
  <c r="T23" i="18"/>
  <c r="S23" i="18"/>
  <c r="H20" i="18"/>
  <c r="G20" i="18"/>
  <c r="I20" i="18" s="1"/>
  <c r="C21" i="18"/>
  <c r="F21" i="18" s="1"/>
  <c r="P21" i="18"/>
  <c r="R21" i="18" s="1"/>
  <c r="H23" i="35"/>
  <c r="G23" i="35"/>
  <c r="G20" i="32"/>
  <c r="I20" i="32" s="1"/>
  <c r="H20" i="32"/>
  <c r="J20" i="32" s="1"/>
  <c r="P29" i="37"/>
  <c r="R29" i="37" s="1"/>
  <c r="C29" i="37"/>
  <c r="F29" i="37" s="1"/>
  <c r="K12" i="38"/>
  <c r="K19" i="31"/>
  <c r="D17" i="17" s="1"/>
  <c r="P24" i="35"/>
  <c r="R24" i="35" s="1"/>
  <c r="C25" i="37"/>
  <c r="F25" i="37" s="1"/>
  <c r="P25" i="37"/>
  <c r="R25" i="37" s="1"/>
  <c r="G20" i="33"/>
  <c r="I20" i="33" s="1"/>
  <c r="H20" i="33"/>
  <c r="J20" i="33" s="1"/>
  <c r="K20" i="33" s="1"/>
  <c r="H18" i="17" s="1"/>
  <c r="H20" i="37"/>
  <c r="J20" i="37" s="1"/>
  <c r="K20" i="37" s="1"/>
  <c r="J18" i="17" s="1"/>
  <c r="G20" i="37"/>
  <c r="I20" i="37" s="1"/>
  <c r="P27" i="18"/>
  <c r="R27" i="18" s="1"/>
  <c r="C27" i="18"/>
  <c r="F27" i="18" s="1"/>
  <c r="C28" i="18"/>
  <c r="F28" i="18" s="1"/>
  <c r="P28" i="18"/>
  <c r="R28" i="18" s="1"/>
  <c r="P21" i="35"/>
  <c r="R21" i="35" s="1"/>
  <c r="G23" i="31"/>
  <c r="H23" i="31"/>
  <c r="H20" i="34"/>
  <c r="J20" i="34" s="1"/>
  <c r="G20" i="34"/>
  <c r="I20" i="34" s="1"/>
  <c r="P29" i="18"/>
  <c r="R29" i="18" s="1"/>
  <c r="C29" i="18"/>
  <c r="F29" i="18" s="1"/>
  <c r="C26" i="34"/>
  <c r="F26" i="34" s="1"/>
  <c r="P26" i="32"/>
  <c r="R26" i="32" s="1"/>
  <c r="C26" i="32"/>
  <c r="F26" i="32" s="1"/>
  <c r="C19" i="38"/>
  <c r="P24" i="34"/>
  <c r="R24" i="34" s="1"/>
  <c r="E17" i="38"/>
  <c r="S22" i="35"/>
  <c r="T22" i="35"/>
  <c r="P25" i="35"/>
  <c r="R25" i="35" s="1"/>
  <c r="T20" i="37"/>
  <c r="V20" i="37" s="1"/>
  <c r="W20" i="37" s="1"/>
  <c r="AA18" i="17" s="1"/>
  <c r="S20" i="37"/>
  <c r="U20" i="37" s="1"/>
  <c r="P29" i="34"/>
  <c r="R29" i="34" s="1"/>
  <c r="E22" i="38"/>
  <c r="C26" i="35"/>
  <c r="F26" i="35" s="1"/>
  <c r="P26" i="31"/>
  <c r="R26" i="31" s="1"/>
  <c r="C26" i="31"/>
  <c r="F26" i="31" s="1"/>
  <c r="D19" i="38"/>
  <c r="P26" i="34"/>
  <c r="R26" i="34" s="1"/>
  <c r="E19" i="38"/>
  <c r="P24" i="32"/>
  <c r="R24" i="32" s="1"/>
  <c r="C24" i="32"/>
  <c r="F24" i="32" s="1"/>
  <c r="C24" i="34"/>
  <c r="F24" i="34" s="1"/>
  <c r="C17" i="38"/>
  <c r="C24" i="18"/>
  <c r="F24" i="18" s="1"/>
  <c r="P24" i="18"/>
  <c r="R24" i="18" s="1"/>
  <c r="P25" i="34"/>
  <c r="R25" i="34" s="1"/>
  <c r="E18" i="38"/>
  <c r="P27" i="35"/>
  <c r="R27" i="35" s="1"/>
  <c r="H22" i="35"/>
  <c r="G22" i="35"/>
  <c r="C21" i="35"/>
  <c r="F21" i="35" s="1"/>
  <c r="C21" i="31"/>
  <c r="F21" i="31" s="1"/>
  <c r="P21" i="31"/>
  <c r="R21" i="31" s="1"/>
  <c r="D14" i="38"/>
  <c r="G14" i="38" s="1"/>
  <c r="G15" i="38" s="1"/>
  <c r="G16" i="38" s="1"/>
  <c r="G22" i="34"/>
  <c r="H22" i="34"/>
  <c r="P29" i="35"/>
  <c r="R29" i="35" s="1"/>
  <c r="P26" i="18"/>
  <c r="R26" i="18" s="1"/>
  <c r="C26" i="18"/>
  <c r="F26" i="18" s="1"/>
  <c r="C26" i="37"/>
  <c r="F26" i="37" s="1"/>
  <c r="P26" i="37"/>
  <c r="R26" i="37" s="1"/>
  <c r="S22" i="37"/>
  <c r="T22" i="37"/>
  <c r="C24" i="35"/>
  <c r="F24" i="35" s="1"/>
  <c r="P24" i="31"/>
  <c r="R24" i="31" s="1"/>
  <c r="C24" i="31"/>
  <c r="F24" i="31" s="1"/>
  <c r="D17" i="38"/>
  <c r="S20" i="35"/>
  <c r="U20" i="35" s="1"/>
  <c r="T20" i="35"/>
  <c r="V20" i="35" s="1"/>
  <c r="W20" i="35" s="1"/>
  <c r="V18" i="17" s="1"/>
  <c r="P25" i="33"/>
  <c r="R25" i="33" s="1"/>
  <c r="C25" i="33"/>
  <c r="F25" i="33" s="1"/>
  <c r="T22" i="34"/>
  <c r="S22" i="34"/>
  <c r="P27" i="31"/>
  <c r="R27" i="31" s="1"/>
  <c r="C27" i="35"/>
  <c r="F27" i="35" s="1"/>
  <c r="C27" i="31"/>
  <c r="F27" i="31" s="1"/>
  <c r="D20" i="38"/>
  <c r="T22" i="31"/>
  <c r="S22" i="31"/>
  <c r="P28" i="33"/>
  <c r="R28" i="33" s="1"/>
  <c r="C28" i="33"/>
  <c r="F28" i="33" s="1"/>
  <c r="S23" i="37"/>
  <c r="T23" i="37"/>
  <c r="S22" i="18"/>
  <c r="T22" i="18"/>
  <c r="P21" i="33"/>
  <c r="R21" i="33" s="1"/>
  <c r="C21" i="33"/>
  <c r="F21" i="33" s="1"/>
  <c r="H23" i="33"/>
  <c r="G23" i="33"/>
  <c r="G20" i="35"/>
  <c r="I20" i="35" s="1"/>
  <c r="H20" i="35"/>
  <c r="J20" i="35" s="1"/>
  <c r="K20" i="35" s="1"/>
  <c r="E18" i="17" s="1"/>
  <c r="G22" i="32"/>
  <c r="H22" i="32"/>
  <c r="C26" i="33"/>
  <c r="F26" i="33" s="1"/>
  <c r="P26" i="33"/>
  <c r="R26" i="33" s="1"/>
  <c r="G22" i="37"/>
  <c r="H22" i="37"/>
  <c r="P24" i="33"/>
  <c r="R24" i="33" s="1"/>
  <c r="C24" i="33"/>
  <c r="F24" i="33" s="1"/>
  <c r="C25" i="32"/>
  <c r="F25" i="32" s="1"/>
  <c r="P25" i="32"/>
  <c r="R25" i="32" s="1"/>
  <c r="C25" i="34"/>
  <c r="F25" i="34" s="1"/>
  <c r="C18" i="38"/>
  <c r="J20" i="18" l="1"/>
  <c r="K20" i="18" s="1"/>
  <c r="C18" i="17" s="1"/>
  <c r="G17" i="38"/>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S26" i="34"/>
  <c r="T26" i="34"/>
  <c r="K13" i="38"/>
  <c r="K20" i="31"/>
  <c r="D18" i="17" s="1"/>
  <c r="S29" i="18"/>
  <c r="T29" i="18"/>
  <c r="H28" i="32"/>
  <c r="G28" i="32"/>
  <c r="H29" i="31"/>
  <c r="G29" i="31"/>
  <c r="S24" i="37"/>
  <c r="T24" i="37"/>
  <c r="G27" i="35"/>
  <c r="H27" i="35"/>
  <c r="H26" i="31"/>
  <c r="G26" i="31"/>
  <c r="H27" i="33"/>
  <c r="G27" i="33"/>
  <c r="H25" i="34"/>
  <c r="G25" i="34"/>
  <c r="H25" i="32"/>
  <c r="G25" i="32"/>
  <c r="S28" i="33"/>
  <c r="T28" i="33"/>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O20" i="39"/>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L18" i="17" l="1"/>
  <c r="O18" i="17" s="1"/>
  <c r="I22" i="32"/>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I22" i="35"/>
  <c r="K14" i="38"/>
  <c r="K21" i="31"/>
  <c r="D19" i="17" s="1"/>
  <c r="I23" i="32" l="1"/>
  <c r="J24" i="32" s="1"/>
  <c r="J17" i="38" s="1"/>
  <c r="J16" i="38"/>
  <c r="U23" i="32"/>
  <c r="V24" i="32" s="1"/>
  <c r="W24" i="32" s="1"/>
  <c r="W22" i="17" s="1"/>
  <c r="U23" i="34"/>
  <c r="V24" i="34" s="1"/>
  <c r="W24" i="34" s="1"/>
  <c r="X22" i="17" s="1"/>
  <c r="U23" i="35"/>
  <c r="U24" i="35" s="1"/>
  <c r="V25" i="35" s="1"/>
  <c r="W25" i="35" s="1"/>
  <c r="V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J23" i="31"/>
  <c r="I23" i="31"/>
  <c r="K24" i="32" l="1"/>
  <c r="F22" i="17" s="1"/>
  <c r="I24" i="32"/>
  <c r="J25" i="32" s="1"/>
  <c r="U24" i="32"/>
  <c r="V25" i="32" s="1"/>
  <c r="W25" i="32" s="1"/>
  <c r="W23" i="17" s="1"/>
  <c r="U24" i="34"/>
  <c r="V25" i="34" s="1"/>
  <c r="W25" i="34" s="1"/>
  <c r="X23" i="17" s="1"/>
  <c r="U25" i="35"/>
  <c r="U26" i="35"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I25" i="32" l="1"/>
  <c r="J26" i="32" s="1"/>
  <c r="U25" i="32"/>
  <c r="V26" i="32" s="1"/>
  <c r="W26" i="32" s="1"/>
  <c r="W24" i="17" s="1"/>
  <c r="V26" i="35"/>
  <c r="W26" i="35" s="1"/>
  <c r="V24" i="17" s="1"/>
  <c r="U25" i="34"/>
  <c r="V26" i="34" s="1"/>
  <c r="W26" i="34" s="1"/>
  <c r="X24" i="17" s="1"/>
  <c r="J25" i="18"/>
  <c r="K25" i="18" s="1"/>
  <c r="C23" i="17" s="1"/>
  <c r="I25" i="18"/>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U26" i="32" l="1"/>
  <c r="V27" i="32" s="1"/>
  <c r="W27" i="32" s="1"/>
  <c r="W25" i="17" s="1"/>
  <c r="I26" i="32"/>
  <c r="I27" i="32" s="1"/>
  <c r="U26" i="34"/>
  <c r="U27" i="34" s="1"/>
  <c r="V28" i="34" s="1"/>
  <c r="W28" i="34" s="1"/>
  <c r="X26" i="17" s="1"/>
  <c r="L22" i="17"/>
  <c r="O22" i="17" s="1"/>
  <c r="E16" i="28"/>
  <c r="M16" i="38" s="1"/>
  <c r="J26" i="18"/>
  <c r="K26" i="18" s="1"/>
  <c r="C24" i="17" s="1"/>
  <c r="I26" i="18"/>
  <c r="U26" i="37"/>
  <c r="V26" i="37"/>
  <c r="W26" i="37" s="1"/>
  <c r="AA24" i="17" s="1"/>
  <c r="K26" i="32"/>
  <c r="F24" i="17" s="1"/>
  <c r="J19" i="38"/>
  <c r="K25" i="34"/>
  <c r="G23" i="17" s="1"/>
  <c r="L18" i="38"/>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J27" i="32" l="1"/>
  <c r="J20" i="38" s="1"/>
  <c r="U27" i="32"/>
  <c r="V28" i="32" s="1"/>
  <c r="W28" i="32" s="1"/>
  <c r="W26" i="17" s="1"/>
  <c r="U28" i="34"/>
  <c r="V29" i="34" s="1"/>
  <c r="W29" i="34" s="1"/>
  <c r="X27" i="17" s="1"/>
  <c r="V27" i="34"/>
  <c r="W27" i="34" s="1"/>
  <c r="X25" i="17" s="1"/>
  <c r="N16" i="38"/>
  <c r="O16" i="38"/>
  <c r="E17" i="28"/>
  <c r="M17" i="38" s="1"/>
  <c r="L23" i="17"/>
  <c r="O23" i="17" s="1"/>
  <c r="I27" i="18"/>
  <c r="J27" i="18"/>
  <c r="K27" i="18" s="1"/>
  <c r="C25" i="17" s="1"/>
  <c r="J28" i="32"/>
  <c r="I28" i="32"/>
  <c r="V27" i="37"/>
  <c r="W27" i="37" s="1"/>
  <c r="AA25" i="17" s="1"/>
  <c r="U27" i="37"/>
  <c r="J27" i="31"/>
  <c r="I27" i="31"/>
  <c r="AC24" i="17"/>
  <c r="AF24" i="17" s="1"/>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V29" i="35"/>
  <c r="W29" i="35" s="1"/>
  <c r="V27" i="17" s="1"/>
  <c r="U29" i="35"/>
  <c r="K27" i="32" l="1"/>
  <c r="F25" i="17" s="1"/>
  <c r="U28" i="32"/>
  <c r="V29" i="32" s="1"/>
  <c r="W29" i="32" s="1"/>
  <c r="W27" i="17" s="1"/>
  <c r="U29" i="34"/>
  <c r="U30" i="34" s="1"/>
  <c r="N17" i="38"/>
  <c r="E18" i="28"/>
  <c r="M18" i="38" s="1"/>
  <c r="O17" i="38"/>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AC25" i="17"/>
  <c r="AF25" i="17" s="1"/>
  <c r="J28" i="31"/>
  <c r="I28" i="31"/>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U29" i="32" l="1"/>
  <c r="U30" i="32" s="1"/>
  <c r="V30" i="34"/>
  <c r="W30" i="34" s="1"/>
  <c r="X28" i="17" s="1"/>
  <c r="O18" i="38"/>
  <c r="N18" i="38"/>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J29" i="33"/>
  <c r="K29" i="33" s="1"/>
  <c r="H27" i="17" s="1"/>
  <c r="I29" i="33"/>
  <c r="J29" i="31"/>
  <c r="I29" i="31"/>
  <c r="V31" i="34"/>
  <c r="W31" i="34" s="1"/>
  <c r="X29" i="17" s="1"/>
  <c r="U31" i="34"/>
  <c r="L25" i="17"/>
  <c r="K28" i="31"/>
  <c r="D26" i="17" s="1"/>
  <c r="K21" i="38"/>
  <c r="V30" i="32" l="1"/>
  <c r="W30" i="32" s="1"/>
  <c r="W28" i="17" s="1"/>
  <c r="L26" i="17"/>
  <c r="O26" i="17" s="1"/>
  <c r="N19" i="38"/>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2" i="34"/>
  <c r="W32" i="34" s="1"/>
  <c r="X30" i="17" s="1"/>
  <c r="U32" i="34"/>
  <c r="V30" i="31"/>
  <c r="W30" i="31" s="1"/>
  <c r="U28" i="17" s="1"/>
  <c r="U30" i="31"/>
  <c r="O25" i="17"/>
  <c r="E20" i="28"/>
  <c r="V32" i="35"/>
  <c r="W32" i="35" s="1"/>
  <c r="V30" i="17" s="1"/>
  <c r="U32" i="35"/>
  <c r="V30" i="18"/>
  <c r="W30" i="18" s="1"/>
  <c r="T28" i="17" s="1"/>
  <c r="U30" i="18"/>
  <c r="E21" i="28" l="1"/>
  <c r="M21" i="38" s="1"/>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3" i="34"/>
  <c r="W33" i="34" s="1"/>
  <c r="X31" i="17" s="1"/>
  <c r="U33" i="34"/>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N21" i="38" l="1"/>
  <c r="O21" i="38"/>
  <c r="L28" i="17"/>
  <c r="E23" i="28" s="1"/>
  <c r="M23" i="38"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V34" i="34"/>
  <c r="W34" i="34" s="1"/>
  <c r="X32" i="17" s="1"/>
  <c r="U34" i="34"/>
  <c r="K24" i="38"/>
  <c r="K31" i="31"/>
  <c r="D29" i="17" s="1"/>
  <c r="O28" i="17" l="1"/>
  <c r="I33" i="18"/>
  <c r="J33" i="18"/>
  <c r="K33" i="18" s="1"/>
  <c r="C31" i="17" s="1"/>
  <c r="N23" i="38"/>
  <c r="L29" i="17"/>
  <c r="E24" i="28" s="1"/>
  <c r="M24" i="38" s="1"/>
  <c r="J34" i="32"/>
  <c r="I34" i="32"/>
  <c r="K33" i="32"/>
  <c r="F31" i="17" s="1"/>
  <c r="J26" i="38"/>
  <c r="V33" i="37"/>
  <c r="W33" i="37" s="1"/>
  <c r="AA31" i="17" s="1"/>
  <c r="U33" i="37"/>
  <c r="O23" i="38"/>
  <c r="V35" i="34"/>
  <c r="W35" i="34" s="1"/>
  <c r="X33" i="17" s="1"/>
  <c r="U35" i="34"/>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I34" i="18" l="1"/>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V36" i="34"/>
  <c r="W36" i="34" s="1"/>
  <c r="X34" i="17" s="1"/>
  <c r="U36" i="34"/>
  <c r="O24" i="38"/>
  <c r="L26" i="38"/>
  <c r="K33" i="34"/>
  <c r="G31" i="17" s="1"/>
  <c r="N24" i="38"/>
  <c r="J34" i="31"/>
  <c r="I34" i="31"/>
  <c r="I35" i="18" l="1"/>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V37" i="34"/>
  <c r="W37" i="34" s="1"/>
  <c r="X35" i="17" s="1"/>
  <c r="U37" i="34"/>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I36" i="18" l="1"/>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V38" i="34"/>
  <c r="W38" i="34" s="1"/>
  <c r="X36" i="17" s="1"/>
  <c r="U38" i="34"/>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I37" i="18" l="1"/>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9" i="34"/>
  <c r="W39" i="34" s="1"/>
  <c r="X37" i="17" s="1"/>
  <c r="U39" i="34"/>
  <c r="J38" i="18" l="1"/>
  <c r="K38" i="18" s="1"/>
  <c r="C36" i="17" s="1"/>
  <c r="I38" i="18"/>
  <c r="J31" i="38"/>
  <c r="K38" i="32"/>
  <c r="F36" i="17" s="1"/>
  <c r="J39" i="32"/>
  <c r="I39" i="32"/>
  <c r="V38" i="37"/>
  <c r="W38" i="37" s="1"/>
  <c r="AA36" i="17" s="1"/>
  <c r="U38" i="37"/>
  <c r="J38" i="35"/>
  <c r="K38" i="35" s="1"/>
  <c r="E36" i="17" s="1"/>
  <c r="I38" i="35"/>
  <c r="J38" i="34"/>
  <c r="I38" i="34"/>
  <c r="V40" i="34"/>
  <c r="W40" i="34" s="1"/>
  <c r="X38" i="17" s="1"/>
  <c r="U40"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I39" i="18" l="1"/>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V41" i="34"/>
  <c r="W41" i="34" s="1"/>
  <c r="X39" i="17" s="1"/>
  <c r="U41" i="34"/>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L36" i="17" l="1"/>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U42" i="34"/>
  <c r="V42" i="34"/>
  <c r="W42" i="34" s="1"/>
  <c r="X40" i="17" s="1"/>
  <c r="V42" i="35"/>
  <c r="W42" i="35" s="1"/>
  <c r="V40" i="17" s="1"/>
  <c r="U42" i="35"/>
  <c r="V40" i="18"/>
  <c r="W40" i="18" s="1"/>
  <c r="T38" i="17" s="1"/>
  <c r="U40" i="18"/>
  <c r="J40" i="33"/>
  <c r="K40" i="33" s="1"/>
  <c r="H38" i="17" s="1"/>
  <c r="I40" i="33"/>
  <c r="M29" i="38"/>
  <c r="N29" i="38"/>
  <c r="O29" i="38"/>
  <c r="E31" i="28" l="1"/>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U43" i="34"/>
  <c r="V43" i="34"/>
  <c r="W43" i="34" s="1"/>
  <c r="X41"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7" i="17" l="1"/>
  <c r="O31" i="38"/>
  <c r="N31" i="38"/>
  <c r="L38" i="17"/>
  <c r="E33" i="28" s="1"/>
  <c r="M33" i="38" s="1"/>
  <c r="J42" i="18"/>
  <c r="K42" i="18" s="1"/>
  <c r="C40" i="17" s="1"/>
  <c r="I42" i="18"/>
  <c r="I43" i="32"/>
  <c r="J43" i="32"/>
  <c r="J35" i="38"/>
  <c r="K42" i="32"/>
  <c r="F40" i="17" s="1"/>
  <c r="V42" i="37"/>
  <c r="W42" i="37" s="1"/>
  <c r="AA40" i="17" s="1"/>
  <c r="U42" i="37"/>
  <c r="AC39" i="17"/>
  <c r="AF39" i="17" s="1"/>
  <c r="V44" i="34"/>
  <c r="W44" i="34" s="1"/>
  <c r="X42" i="17" s="1"/>
  <c r="U44" i="34"/>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U45" i="34"/>
  <c r="V45" i="34"/>
  <c r="W45" i="34" s="1"/>
  <c r="X43" i="17" s="1"/>
  <c r="J43" i="35"/>
  <c r="K43" i="35" s="1"/>
  <c r="E41" i="17" s="1"/>
  <c r="I43" i="35"/>
  <c r="L35" i="38"/>
  <c r="K42" i="34"/>
  <c r="G40" i="17" s="1"/>
  <c r="J44" i="18" l="1"/>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V46" i="34"/>
  <c r="W46" i="34" s="1"/>
  <c r="X44" i="17" s="1"/>
  <c r="U46" i="34"/>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I45" i="18" l="1"/>
  <c r="J45" i="18"/>
  <c r="K45" i="18" s="1"/>
  <c r="C43" i="17" s="1"/>
  <c r="U45" i="37"/>
  <c r="V45" i="37"/>
  <c r="W45" i="37" s="1"/>
  <c r="AA43" i="17" s="1"/>
  <c r="J38" i="38"/>
  <c r="K45" i="32"/>
  <c r="F43" i="17" s="1"/>
  <c r="I46" i="32"/>
  <c r="J46" i="32"/>
  <c r="U45" i="33"/>
  <c r="V45" i="33"/>
  <c r="W45" i="33" s="1"/>
  <c r="Y43" i="17" s="1"/>
  <c r="V45" i="31"/>
  <c r="W45" i="31" s="1"/>
  <c r="U43" i="17" s="1"/>
  <c r="U45" i="31"/>
  <c r="U47" i="34"/>
  <c r="V47" i="34"/>
  <c r="W47" i="34" s="1"/>
  <c r="X45" i="17" s="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L42" i="17" l="1"/>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V48" i="34"/>
  <c r="W48" i="34" s="1"/>
  <c r="X46" i="17" s="1"/>
  <c r="U48" i="34"/>
  <c r="K45" i="34"/>
  <c r="G43" i="17" s="1"/>
  <c r="L38" i="38"/>
  <c r="J46" i="31"/>
  <c r="I46" i="31"/>
  <c r="U46" i="31"/>
  <c r="V46" i="31"/>
  <c r="W46" i="31" s="1"/>
  <c r="U44" i="17" s="1"/>
  <c r="M35" i="38"/>
  <c r="O35" i="38"/>
  <c r="N35" i="38"/>
  <c r="E36" i="28"/>
  <c r="O41" i="17"/>
  <c r="K45" i="31"/>
  <c r="D43" i="17" s="1"/>
  <c r="K38" i="38"/>
  <c r="V46" i="33"/>
  <c r="W46" i="33" s="1"/>
  <c r="Y44" i="17" s="1"/>
  <c r="U46" i="33"/>
  <c r="E37" i="28" l="1"/>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U49" i="34"/>
  <c r="V49" i="34"/>
  <c r="W49" i="34" s="1"/>
  <c r="X47" i="17" s="1"/>
  <c r="I47" i="34"/>
  <c r="J47" i="34"/>
  <c r="U47" i="31"/>
  <c r="V47" i="31"/>
  <c r="W47" i="31" s="1"/>
  <c r="U45" i="17" s="1"/>
  <c r="V47" i="33"/>
  <c r="W47" i="33" s="1"/>
  <c r="Y45" i="17" s="1"/>
  <c r="U47" i="33"/>
  <c r="L43" i="17"/>
  <c r="L39" i="38"/>
  <c r="K46" i="34"/>
  <c r="G44" i="17" s="1"/>
  <c r="J47" i="33"/>
  <c r="K47" i="33" s="1"/>
  <c r="H45" i="17" s="1"/>
  <c r="I47" i="33"/>
  <c r="N37" i="38" l="1"/>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U50" i="34"/>
  <c r="V50" i="34"/>
  <c r="W50" i="34" s="1"/>
  <c r="X48" i="17" s="1"/>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L45" i="17" l="1"/>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1" i="34"/>
  <c r="V51" i="34"/>
  <c r="W51" i="34" s="1"/>
  <c r="X49" i="17" s="1"/>
  <c r="U50" i="32"/>
  <c r="V50" i="32"/>
  <c r="W50" i="32" s="1"/>
  <c r="W48" i="17" s="1"/>
  <c r="V49" i="33"/>
  <c r="W49" i="33" s="1"/>
  <c r="Y47" i="17" s="1"/>
  <c r="U49" i="33"/>
  <c r="K48" i="34"/>
  <c r="G46" i="17" s="1"/>
  <c r="L41" i="38"/>
  <c r="V49" i="31"/>
  <c r="W49" i="31" s="1"/>
  <c r="U47" i="17" s="1"/>
  <c r="U49" i="31"/>
  <c r="M38" i="38"/>
  <c r="N38" i="38"/>
  <c r="O38" i="38"/>
  <c r="J49" i="37"/>
  <c r="K49" i="37" s="1"/>
  <c r="J47" i="17" s="1"/>
  <c r="I49" i="37"/>
  <c r="O45" i="17" l="1"/>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2" i="34"/>
  <c r="V52" i="34"/>
  <c r="W52" i="34" s="1"/>
  <c r="X50" i="17" s="1"/>
  <c r="U50" i="33"/>
  <c r="V50" i="33"/>
  <c r="W50" i="33" s="1"/>
  <c r="Y48" i="17" s="1"/>
  <c r="M39" i="38"/>
  <c r="O39" i="38"/>
  <c r="N39" i="38"/>
  <c r="O40" i="38"/>
  <c r="K49" i="31"/>
  <c r="D47" i="17" s="1"/>
  <c r="K42" i="38"/>
  <c r="I51" i="18" l="1"/>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U53" i="34"/>
  <c r="V53" i="34"/>
  <c r="W53" i="34" s="1"/>
  <c r="X51" i="17" s="1"/>
  <c r="L43" i="38"/>
  <c r="K50" i="34"/>
  <c r="G48" i="17" s="1"/>
  <c r="I52" i="18" l="1"/>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U54" i="34"/>
  <c r="V54" i="34"/>
  <c r="W54" i="34" s="1"/>
  <c r="X52" i="17" s="1"/>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J53" i="18" l="1"/>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5" i="34"/>
  <c r="V55" i="34"/>
  <c r="W55" i="34" s="1"/>
  <c r="X53" i="17" s="1"/>
  <c r="O49" i="17" l="1"/>
  <c r="J54" i="18"/>
  <c r="K54" i="18" s="1"/>
  <c r="C52" i="17" s="1"/>
  <c r="I54" i="18"/>
  <c r="L50" i="17"/>
  <c r="E45" i="28" s="1"/>
  <c r="M45" i="38"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V56" i="34"/>
  <c r="W56" i="34" s="1"/>
  <c r="X54" i="17" s="1"/>
  <c r="U56" i="34"/>
  <c r="I54" i="34"/>
  <c r="J54" i="34"/>
  <c r="U55" i="32"/>
  <c r="V55" i="32"/>
  <c r="W55" i="32" s="1"/>
  <c r="W53" i="17" s="1"/>
  <c r="U54" i="33"/>
  <c r="V54" i="33"/>
  <c r="W54" i="33" s="1"/>
  <c r="Y52" i="17" s="1"/>
  <c r="AC51" i="17"/>
  <c r="AF51" i="17" s="1"/>
  <c r="V54" i="18"/>
  <c r="W54" i="18" s="1"/>
  <c r="T52" i="17" s="1"/>
  <c r="U54" i="18"/>
  <c r="J54" i="37"/>
  <c r="K54" i="37" s="1"/>
  <c r="J52" i="17" s="1"/>
  <c r="I54" i="37"/>
  <c r="N44" i="38"/>
  <c r="O50" i="17" l="1"/>
  <c r="J55" i="18"/>
  <c r="K55" i="18" s="1"/>
  <c r="C53" i="17" s="1"/>
  <c r="I55" i="18"/>
  <c r="L51" i="17"/>
  <c r="O51" i="17" s="1"/>
  <c r="J56" i="32"/>
  <c r="I56" i="32"/>
  <c r="K55" i="32"/>
  <c r="F53" i="17" s="1"/>
  <c r="J48" i="38"/>
  <c r="V55" i="37"/>
  <c r="W55" i="37" s="1"/>
  <c r="AA53" i="17" s="1"/>
  <c r="U55" i="37"/>
  <c r="K54" i="34"/>
  <c r="G52" i="17" s="1"/>
  <c r="L47" i="38"/>
  <c r="AC52" i="17"/>
  <c r="AF52" i="17" s="1"/>
  <c r="V57" i="34"/>
  <c r="W57" i="34" s="1"/>
  <c r="X55" i="17" s="1"/>
  <c r="U57" i="34"/>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O45" i="38"/>
  <c r="N45" i="38"/>
  <c r="J55" i="31"/>
  <c r="I55" i="31"/>
  <c r="E46" i="28" l="1"/>
  <c r="M46" i="38" s="1"/>
  <c r="I56" i="18"/>
  <c r="J56" i="18"/>
  <c r="K56" i="18" s="1"/>
  <c r="C54" i="17" s="1"/>
  <c r="L52" i="17"/>
  <c r="O52" i="17" s="1"/>
  <c r="U56" i="37"/>
  <c r="V56" i="37"/>
  <c r="W56" i="37" s="1"/>
  <c r="AA54" i="17" s="1"/>
  <c r="AC53" i="17"/>
  <c r="AF53" i="17" s="1"/>
  <c r="J57" i="32"/>
  <c r="I57" i="32"/>
  <c r="J49" i="38"/>
  <c r="K56" i="32"/>
  <c r="F54" i="17" s="1"/>
  <c r="V56" i="33"/>
  <c r="W56" i="33" s="1"/>
  <c r="Y54" i="17" s="1"/>
  <c r="U56" i="33"/>
  <c r="I56" i="33"/>
  <c r="J56" i="33"/>
  <c r="K56" i="33" s="1"/>
  <c r="H54" i="17" s="1"/>
  <c r="I56" i="34"/>
  <c r="J56" i="34"/>
  <c r="V58" i="34"/>
  <c r="W58" i="34" s="1"/>
  <c r="X56" i="17" s="1"/>
  <c r="U58"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N46" i="38"/>
  <c r="E47" i="28"/>
  <c r="M47" i="38" s="1"/>
  <c r="L53" i="17"/>
  <c r="E48" i="28" s="1"/>
  <c r="M48" i="38"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J57" i="33"/>
  <c r="K57" i="33" s="1"/>
  <c r="H55" i="17" s="1"/>
  <c r="I57" i="33"/>
  <c r="U57" i="33"/>
  <c r="V57" i="33"/>
  <c r="W57" i="33" s="1"/>
  <c r="Y55" i="17" s="1"/>
  <c r="J57" i="37"/>
  <c r="K57" i="37" s="1"/>
  <c r="J55" i="17" s="1"/>
  <c r="I57" i="37"/>
  <c r="U59" i="34"/>
  <c r="V59" i="34"/>
  <c r="W59" i="34" s="1"/>
  <c r="X57" i="17" s="1"/>
  <c r="I57" i="35"/>
  <c r="J57" i="35"/>
  <c r="K57" i="35" s="1"/>
  <c r="E55" i="17" s="1"/>
  <c r="L49" i="38"/>
  <c r="K56" i="34"/>
  <c r="G54" i="17" s="1"/>
  <c r="J57" i="31"/>
  <c r="I57" i="31"/>
  <c r="V59" i="35"/>
  <c r="W59" i="35" s="1"/>
  <c r="V57" i="17" s="1"/>
  <c r="U59" i="35"/>
  <c r="I57" i="34"/>
  <c r="J57" i="34"/>
  <c r="O53" i="17" l="1"/>
  <c r="O47" i="38"/>
  <c r="N47" i="38"/>
  <c r="I58" i="18"/>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60" i="34"/>
  <c r="V60" i="34"/>
  <c r="W60" i="34" s="1"/>
  <c r="X58" i="17" s="1"/>
  <c r="U58" i="18"/>
  <c r="V58" i="18"/>
  <c r="W58" i="18" s="1"/>
  <c r="T56" i="17" s="1"/>
  <c r="J58" i="31"/>
  <c r="I58" i="31"/>
  <c r="V58" i="31"/>
  <c r="W58" i="31" s="1"/>
  <c r="U56" i="17" s="1"/>
  <c r="U58" i="31"/>
  <c r="L50" i="38"/>
  <c r="K57" i="34"/>
  <c r="G55" i="17" s="1"/>
  <c r="I58" i="35"/>
  <c r="J58" i="35"/>
  <c r="K58" i="35" s="1"/>
  <c r="E56" i="17" s="1"/>
  <c r="J59" i="18" l="1"/>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U61" i="34"/>
  <c r="V61" i="34"/>
  <c r="W61" i="34" s="1"/>
  <c r="X59" i="17" s="1"/>
  <c r="V59" i="31"/>
  <c r="W59" i="31" s="1"/>
  <c r="U57" i="17" s="1"/>
  <c r="U59" i="31"/>
  <c r="U61" i="35"/>
  <c r="V61" i="35"/>
  <c r="W61" i="35" s="1"/>
  <c r="V59" i="17" s="1"/>
  <c r="J60" i="18" l="1"/>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U62" i="34"/>
  <c r="V62" i="34"/>
  <c r="W62" i="34" s="1"/>
  <c r="X60" i="17" s="1"/>
  <c r="K59" i="34"/>
  <c r="G57" i="17" s="1"/>
  <c r="L52" i="38"/>
  <c r="J60" i="35"/>
  <c r="K60" i="35" s="1"/>
  <c r="E58" i="17" s="1"/>
  <c r="I60" i="35"/>
  <c r="V60" i="33"/>
  <c r="W60" i="33" s="1"/>
  <c r="Y58" i="17" s="1"/>
  <c r="U60" i="33"/>
  <c r="E51" i="28" l="1"/>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V63" i="34"/>
  <c r="W63" i="34" s="1"/>
  <c r="X61" i="17" s="1"/>
  <c r="U63" i="34"/>
  <c r="K53" i="38"/>
  <c r="K60" i="31"/>
  <c r="D58" i="17" s="1"/>
  <c r="M50" i="38"/>
  <c r="O50" i="38"/>
  <c r="N50" i="38"/>
  <c r="U62" i="32"/>
  <c r="V62" i="32"/>
  <c r="W62" i="32" s="1"/>
  <c r="W60" i="17" s="1"/>
  <c r="J61" i="37"/>
  <c r="K61" i="37" s="1"/>
  <c r="J59" i="17" s="1"/>
  <c r="I61" i="37"/>
  <c r="K60" i="34"/>
  <c r="G58" i="17" s="1"/>
  <c r="L53" i="38"/>
  <c r="V63" i="35"/>
  <c r="W63" i="35" s="1"/>
  <c r="V61" i="17" s="1"/>
  <c r="U63" i="35"/>
  <c r="O51" i="38" l="1"/>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4" i="34"/>
  <c r="W64" i="34" s="1"/>
  <c r="X62" i="17" s="1"/>
  <c r="U64" i="34"/>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I63" i="18" l="1"/>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U65" i="34"/>
  <c r="V65" i="34"/>
  <c r="W65" i="34" s="1"/>
  <c r="X63" i="17" s="1"/>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J64" i="18" l="1"/>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V66" i="34"/>
  <c r="W66" i="34" s="1"/>
  <c r="X64" i="17" s="1"/>
  <c r="U66" i="34"/>
  <c r="O54" i="38" l="1"/>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7" i="34"/>
  <c r="W67" i="34" s="1"/>
  <c r="X65" i="17" s="1"/>
  <c r="U67" i="34"/>
  <c r="V65" i="33"/>
  <c r="W65" i="33" s="1"/>
  <c r="Y63" i="17" s="1"/>
  <c r="U65" i="33"/>
  <c r="U67" i="35"/>
  <c r="V67" i="35"/>
  <c r="W67" i="35" s="1"/>
  <c r="V65" i="17" s="1"/>
  <c r="I65" i="34"/>
  <c r="J65" i="34"/>
  <c r="I66" i="18" l="1"/>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U68" i="34"/>
  <c r="V68" i="34"/>
  <c r="W68" i="34" s="1"/>
  <c r="X66" i="17" s="1"/>
  <c r="K65" i="31"/>
  <c r="D63" i="17" s="1"/>
  <c r="K58" i="38"/>
  <c r="J67" i="18" l="1"/>
  <c r="K67" i="18" s="1"/>
  <c r="C65" i="17" s="1"/>
  <c r="I67" i="18"/>
  <c r="L63" i="17"/>
  <c r="O63" i="17" s="1"/>
  <c r="I68" i="32"/>
  <c r="J68" i="32"/>
  <c r="K67" i="32"/>
  <c r="F65" i="17" s="1"/>
  <c r="J60" i="38"/>
  <c r="AC64" i="17"/>
  <c r="AF64" i="17" s="1"/>
  <c r="V67" i="37"/>
  <c r="W67" i="37" s="1"/>
  <c r="AA65" i="17" s="1"/>
  <c r="U67" i="37"/>
  <c r="U69" i="34"/>
  <c r="V69" i="34"/>
  <c r="W69" i="34" s="1"/>
  <c r="X67" i="17" s="1"/>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E58" i="28"/>
  <c r="M58" i="38" s="1"/>
  <c r="I67" i="33"/>
  <c r="J67" i="33"/>
  <c r="K67" i="33" s="1"/>
  <c r="H65" i="17" s="1"/>
  <c r="E57" i="28"/>
  <c r="O62" i="17"/>
  <c r="J68" i="18" l="1"/>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O58" i="38"/>
  <c r="J68" i="34"/>
  <c r="I68" i="34"/>
  <c r="V70" i="34"/>
  <c r="W70" i="34" s="1"/>
  <c r="X68" i="17" s="1"/>
  <c r="U70" i="34"/>
  <c r="V70" i="35"/>
  <c r="W70" i="35" s="1"/>
  <c r="V68" i="17" s="1"/>
  <c r="U70" i="35"/>
  <c r="I68" i="33"/>
  <c r="J68" i="33"/>
  <c r="K68" i="33" s="1"/>
  <c r="H66" i="17" s="1"/>
  <c r="I68" i="35"/>
  <c r="J68" i="35"/>
  <c r="K68" i="35" s="1"/>
  <c r="E66" i="17" s="1"/>
  <c r="V69" i="32"/>
  <c r="W69" i="32" s="1"/>
  <c r="W67" i="17" s="1"/>
  <c r="U69" i="32"/>
  <c r="N58" i="38"/>
  <c r="J69" i="18" l="1"/>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U71" i="34"/>
  <c r="V71" i="34"/>
  <c r="W71" i="34" s="1"/>
  <c r="X69" i="17" s="1"/>
  <c r="AC66" i="17"/>
  <c r="AF66" i="17" s="1"/>
  <c r="E60" i="28" l="1"/>
  <c r="M60" i="38" s="1"/>
  <c r="I70" i="18"/>
  <c r="J70" i="18"/>
  <c r="K70" i="18" s="1"/>
  <c r="C68" i="17" s="1"/>
  <c r="V70" i="37"/>
  <c r="W70" i="37" s="1"/>
  <c r="AA68" i="17" s="1"/>
  <c r="U70" i="37"/>
  <c r="J63" i="38"/>
  <c r="K70" i="32"/>
  <c r="F68" i="17" s="1"/>
  <c r="I71" i="32"/>
  <c r="J71" i="32"/>
  <c r="L66" i="17"/>
  <c r="E61" i="28" s="1"/>
  <c r="U72" i="34"/>
  <c r="V72" i="34"/>
  <c r="W72" i="34" s="1"/>
  <c r="X70" i="17"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V72" i="35"/>
  <c r="W72" i="35" s="1"/>
  <c r="V70" i="17" s="1"/>
  <c r="U72" i="35"/>
  <c r="N60" i="38" l="1"/>
  <c r="O60" i="38"/>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3" i="34"/>
  <c r="V73" i="34"/>
  <c r="W73" i="34" s="1"/>
  <c r="X71" i="17" s="1"/>
  <c r="L68" i="17" l="1"/>
  <c r="E63" i="28" s="1"/>
  <c r="M63" i="38" s="1"/>
  <c r="I72" i="18"/>
  <c r="J72" i="18"/>
  <c r="K72" i="18" s="1"/>
  <c r="C70" i="17" s="1"/>
  <c r="J73" i="32"/>
  <c r="I73" i="32"/>
  <c r="J65" i="38"/>
  <c r="K72" i="32"/>
  <c r="F70" i="17" s="1"/>
  <c r="U72" i="37"/>
  <c r="V72" i="37"/>
  <c r="W72" i="37" s="1"/>
  <c r="AA70" i="17" s="1"/>
  <c r="U72" i="33"/>
  <c r="V72" i="33"/>
  <c r="W72" i="33" s="1"/>
  <c r="Y70" i="17" s="1"/>
  <c r="K64" i="38"/>
  <c r="K71" i="31"/>
  <c r="D69" i="17" s="1"/>
  <c r="V74" i="34"/>
  <c r="W74" i="34" s="1"/>
  <c r="X72" i="17" s="1"/>
  <c r="U74" i="34"/>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O68" i="17" l="1"/>
  <c r="J73" i="18"/>
  <c r="K73" i="18" s="1"/>
  <c r="C71" i="17" s="1"/>
  <c r="I73" i="18"/>
  <c r="V73" i="37"/>
  <c r="W73" i="37" s="1"/>
  <c r="AA71" i="17" s="1"/>
  <c r="U73" i="37"/>
  <c r="O63" i="38"/>
  <c r="AC70" i="17"/>
  <c r="AF70" i="17" s="1"/>
  <c r="N63" i="38"/>
  <c r="I74" i="32"/>
  <c r="J74" i="32"/>
  <c r="J66" i="38"/>
  <c r="K73" i="32"/>
  <c r="F71" i="17" s="1"/>
  <c r="I73" i="31"/>
  <c r="J73" i="31"/>
  <c r="U75" i="34"/>
  <c r="V75" i="34"/>
  <c r="W75" i="34" s="1"/>
  <c r="X73" i="17" s="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I74" i="18" l="1"/>
  <c r="J74" i="18"/>
  <c r="K74" i="18" s="1"/>
  <c r="C72" i="17" s="1"/>
  <c r="J67" i="38"/>
  <c r="K74" i="32"/>
  <c r="F72" i="17" s="1"/>
  <c r="J75" i="32"/>
  <c r="I75" i="32"/>
  <c r="V74" i="37"/>
  <c r="W74" i="37" s="1"/>
  <c r="AA72" i="17" s="1"/>
  <c r="U74" i="37"/>
  <c r="V74" i="33"/>
  <c r="W74" i="33" s="1"/>
  <c r="Y72" i="17" s="1"/>
  <c r="U74" i="33"/>
  <c r="J74" i="33"/>
  <c r="K74" i="33" s="1"/>
  <c r="H72" i="17" s="1"/>
  <c r="I74" i="33"/>
  <c r="U76" i="34"/>
  <c r="V76" i="34"/>
  <c r="W76" i="34" s="1"/>
  <c r="X74" i="17" s="1"/>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I75" i="18" l="1"/>
  <c r="J75" i="18"/>
  <c r="K75" i="18" s="1"/>
  <c r="C73" i="17" s="1"/>
  <c r="L71" i="17"/>
  <c r="E66" i="28" s="1"/>
  <c r="M66" i="38" s="1"/>
  <c r="V75" i="37"/>
  <c r="W75" i="37" s="1"/>
  <c r="AA73" i="17" s="1"/>
  <c r="U75" i="37"/>
  <c r="I76" i="32"/>
  <c r="J76" i="32"/>
  <c r="AC72" i="17"/>
  <c r="AF72" i="17" s="1"/>
  <c r="J68" i="38"/>
  <c r="K75" i="32"/>
  <c r="F73" i="17" s="1"/>
  <c r="I75" i="34"/>
  <c r="J75" i="34"/>
  <c r="U77" i="34"/>
  <c r="V77" i="34"/>
  <c r="W77" i="34" s="1"/>
  <c r="X75" i="17" s="1"/>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J76" i="18" l="1"/>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U78" i="34"/>
  <c r="V78" i="34"/>
  <c r="W78" i="34" s="1"/>
  <c r="X76" i="17" s="1"/>
  <c r="J76" i="34"/>
  <c r="I76" i="34"/>
  <c r="J77" i="18" l="1"/>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V79" i="34"/>
  <c r="W79" i="34" s="1"/>
  <c r="X77" i="17" s="1"/>
  <c r="U79" i="34"/>
  <c r="K69" i="38"/>
  <c r="K76" i="31"/>
  <c r="D74" i="17" s="1"/>
  <c r="I78" i="18" l="1"/>
  <c r="J78" i="18"/>
  <c r="K78" i="18" s="1"/>
  <c r="C76" i="17" s="1"/>
  <c r="J79" i="32"/>
  <c r="I79" i="32"/>
  <c r="J71" i="38"/>
  <c r="K78" i="32"/>
  <c r="F76" i="17" s="1"/>
  <c r="L74" i="17"/>
  <c r="E69" i="28" s="1"/>
  <c r="M69" i="38" s="1"/>
  <c r="V78" i="37"/>
  <c r="W78" i="37" s="1"/>
  <c r="AA76" i="17" s="1"/>
  <c r="U78" i="37"/>
  <c r="M67" i="38"/>
  <c r="N67" i="38"/>
  <c r="O67" i="38"/>
  <c r="K77" i="31"/>
  <c r="D75" i="17" s="1"/>
  <c r="K70" i="38"/>
  <c r="U80" i="34"/>
  <c r="V80" i="34"/>
  <c r="W80" i="34" s="1"/>
  <c r="X78" i="17" s="1"/>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J79" i="18" l="1"/>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U81" i="34"/>
  <c r="V81" i="34"/>
  <c r="W81" i="34" s="1"/>
  <c r="X79" i="17" s="1"/>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L76" i="17" l="1"/>
  <c r="E71" i="28" s="1"/>
  <c r="M71" i="38"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V82" i="34"/>
  <c r="W82" i="34" s="1"/>
  <c r="X80" i="17" s="1"/>
  <c r="U82" i="34"/>
  <c r="U80" i="33"/>
  <c r="V80" i="33"/>
  <c r="W80" i="33" s="1"/>
  <c r="Y78" i="17" s="1"/>
  <c r="AC77" i="17"/>
  <c r="AF77" i="17" s="1"/>
  <c r="K72" i="38"/>
  <c r="K79" i="31"/>
  <c r="D77" i="17" s="1"/>
  <c r="I80" i="33"/>
  <c r="J80" i="33"/>
  <c r="K80" i="33" s="1"/>
  <c r="H78" i="17" s="1"/>
  <c r="O76" i="17" l="1"/>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V83" i="34"/>
  <c r="W83" i="34" s="1"/>
  <c r="X81" i="17" s="1"/>
  <c r="U83" i="34"/>
  <c r="N71" i="38"/>
  <c r="E72" i="28" l="1"/>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U84" i="34"/>
  <c r="V84" i="34"/>
  <c r="W84" i="34" s="1"/>
  <c r="X82" i="17" s="1"/>
  <c r="I82" i="34"/>
  <c r="J82" i="34"/>
  <c r="V82" i="31"/>
  <c r="W82" i="31" s="1"/>
  <c r="U80" i="17" s="1"/>
  <c r="U82" i="31"/>
  <c r="L78" i="17"/>
  <c r="J82" i="33"/>
  <c r="K82" i="33" s="1"/>
  <c r="H80" i="17" s="1"/>
  <c r="I82" i="33"/>
  <c r="O72" i="38" l="1"/>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U85" i="34"/>
  <c r="V85" i="34"/>
  <c r="W85" i="34" s="1"/>
  <c r="X83"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J84" i="18" l="1"/>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V86" i="34"/>
  <c r="W86" i="34" s="1"/>
  <c r="X84" i="17" s="1"/>
  <c r="U86" i="34"/>
  <c r="M73" i="38"/>
  <c r="O73" i="38"/>
  <c r="N73" i="38"/>
  <c r="U84" i="18"/>
  <c r="V84" i="18"/>
  <c r="W84" i="18" s="1"/>
  <c r="T82" i="17" s="1"/>
  <c r="E74" i="28"/>
  <c r="O79" i="17"/>
  <c r="J84" i="37"/>
  <c r="K84" i="37" s="1"/>
  <c r="J82" i="17" s="1"/>
  <c r="I84" i="37"/>
  <c r="E75" i="28" l="1"/>
  <c r="M75" i="38" s="1"/>
  <c r="J85" i="18"/>
  <c r="K85" i="18" s="1"/>
  <c r="C83" i="17" s="1"/>
  <c r="I85" i="18"/>
  <c r="AC82" i="17"/>
  <c r="AF82" i="17" s="1"/>
  <c r="V85" i="37"/>
  <c r="W85" i="37" s="1"/>
  <c r="AA83" i="17" s="1"/>
  <c r="U85" i="37"/>
  <c r="L81" i="17"/>
  <c r="O81" i="17" s="1"/>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U87" i="34"/>
  <c r="V87" i="34"/>
  <c r="W87" i="34" s="1"/>
  <c r="X85" i="17" s="1"/>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O75" i="38" l="1"/>
  <c r="N75" i="38"/>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V88" i="34"/>
  <c r="W88" i="34" s="1"/>
  <c r="X86" i="17" s="1"/>
  <c r="U88" i="34"/>
  <c r="K85" i="31"/>
  <c r="D83" i="17" s="1"/>
  <c r="K78" i="38"/>
  <c r="U86" i="18"/>
  <c r="V86" i="18"/>
  <c r="W86" i="18" s="1"/>
  <c r="T84" i="17" s="1"/>
  <c r="U86" i="33"/>
  <c r="V86" i="33"/>
  <c r="W86" i="33" s="1"/>
  <c r="Y84" i="17" s="1"/>
  <c r="L82" i="17"/>
  <c r="J86" i="37"/>
  <c r="K86" i="37" s="1"/>
  <c r="J84" i="17" s="1"/>
  <c r="I86" i="37"/>
  <c r="J87" i="18" l="1"/>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U89" i="34"/>
  <c r="V89" i="34"/>
  <c r="W89" i="34" s="1"/>
  <c r="X87" i="17" s="1"/>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J88" i="18" l="1"/>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V90" i="34"/>
  <c r="W90" i="34" s="1"/>
  <c r="X88" i="17" s="1"/>
  <c r="U90" i="34"/>
  <c r="J88" i="34"/>
  <c r="I88" i="34"/>
  <c r="E78" i="28"/>
  <c r="O83" i="17"/>
  <c r="L84" i="17"/>
  <c r="I89" i="18" l="1"/>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U91" i="34"/>
  <c r="V91" i="34"/>
  <c r="W91" i="34" s="1"/>
  <c r="X89" i="17" s="1"/>
  <c r="J90" i="18" l="1"/>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V92" i="34"/>
  <c r="W92" i="34" s="1"/>
  <c r="X90" i="17" s="1"/>
  <c r="U92" i="34"/>
  <c r="U92" i="35"/>
  <c r="V92" i="35"/>
  <c r="W92" i="35" s="1"/>
  <c r="V90" i="17" s="1"/>
  <c r="O86" i="17" l="1"/>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3" i="34"/>
  <c r="W93" i="34" s="1"/>
  <c r="X91" i="17" s="1"/>
  <c r="U93" i="34"/>
  <c r="V91" i="18"/>
  <c r="W91" i="18" s="1"/>
  <c r="T89" i="17" s="1"/>
  <c r="U91" i="18"/>
  <c r="V91" i="33"/>
  <c r="W91" i="33" s="1"/>
  <c r="Y89" i="17" s="1"/>
  <c r="U91" i="33"/>
  <c r="O81" i="38"/>
  <c r="O87" i="17" l="1"/>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U94" i="34"/>
  <c r="V94" i="34"/>
  <c r="W94" i="34" s="1"/>
  <c r="X92" i="17" s="1"/>
  <c r="O82" i="38"/>
  <c r="L88" i="17"/>
  <c r="N82" i="38"/>
  <c r="I93" i="18" l="1"/>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V95" i="34"/>
  <c r="W95" i="34" s="1"/>
  <c r="X93" i="17" s="1"/>
  <c r="U95" i="34"/>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I94" i="18" l="1"/>
  <c r="J94" i="18"/>
  <c r="K94" i="18" s="1"/>
  <c r="C92" i="17" s="1"/>
  <c r="AC91" i="17"/>
  <c r="AF91" i="17" s="1"/>
  <c r="L90" i="17"/>
  <c r="E85" i="28" s="1"/>
  <c r="M85" i="38" s="1"/>
  <c r="V94" i="37"/>
  <c r="W94" i="37" s="1"/>
  <c r="AA92" i="17" s="1"/>
  <c r="U94" i="37"/>
  <c r="I95" i="32"/>
  <c r="J95" i="32"/>
  <c r="K94" i="32"/>
  <c r="F92" i="17" s="1"/>
  <c r="J87" i="38"/>
  <c r="U96" i="35"/>
  <c r="V96" i="35"/>
  <c r="W96" i="35" s="1"/>
  <c r="V94" i="17" s="1"/>
  <c r="V96" i="34"/>
  <c r="W96" i="34" s="1"/>
  <c r="X94" i="17" s="1"/>
  <c r="U96" i="34"/>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J95" i="18" l="1"/>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U97" i="34"/>
  <c r="V97" i="34"/>
  <c r="W97" i="34" s="1"/>
  <c r="X95" i="17" s="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I96" i="18" l="1"/>
  <c r="J96" i="18"/>
  <c r="K96" i="18" s="1"/>
  <c r="C94" i="17" s="1"/>
  <c r="V96" i="37"/>
  <c r="W96" i="37" s="1"/>
  <c r="AA94" i="17" s="1"/>
  <c r="U96" i="37"/>
  <c r="J89" i="38"/>
  <c r="K96" i="32"/>
  <c r="F94" i="17" s="1"/>
  <c r="J97" i="32"/>
  <c r="I97" i="32"/>
  <c r="V96" i="18"/>
  <c r="W96" i="18" s="1"/>
  <c r="T94" i="17" s="1"/>
  <c r="U96" i="18"/>
  <c r="AC93" i="17"/>
  <c r="AF93" i="17" s="1"/>
  <c r="V96" i="33"/>
  <c r="W96" i="33" s="1"/>
  <c r="Y94" i="17" s="1"/>
  <c r="U96" i="33"/>
  <c r="U98" i="34"/>
  <c r="V98" i="34"/>
  <c r="W98" i="34" s="1"/>
  <c r="X96" i="17" s="1"/>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I97" i="18" l="1"/>
  <c r="J97" i="18"/>
  <c r="K97" i="18" s="1"/>
  <c r="C95" i="17" s="1"/>
  <c r="J98" i="32"/>
  <c r="I98" i="32"/>
  <c r="J90" i="38"/>
  <c r="K97" i="32"/>
  <c r="F95" i="17" s="1"/>
  <c r="U97" i="37"/>
  <c r="V97" i="37"/>
  <c r="W97" i="37" s="1"/>
  <c r="AA95" i="17" s="1"/>
  <c r="V99" i="35"/>
  <c r="W99" i="35" s="1"/>
  <c r="V97" i="17" s="1"/>
  <c r="U99" i="35"/>
  <c r="V99" i="34"/>
  <c r="W99" i="34" s="1"/>
  <c r="X97" i="17" s="1"/>
  <c r="U99" i="34"/>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J98" i="18" l="1"/>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J99" i="18" l="1"/>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<sst xmlns="http://schemas.openxmlformats.org/spreadsheetml/2006/main" count="1446" uniqueCount="339">
  <si>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</si>
  <si>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</si>
  <si>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</si>
  <si>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</si>
  <si>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</si>
  <si>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</si>
  <si>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</si>
  <si>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</si>
  <si>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</si>
  <si>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</si>
  <si>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</si>
  <si>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</si>
  <si>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</si>
  <si>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</si>
  <si>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</si>
  <si>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</si>
  <si>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</si>
  <si>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</si>
  <si>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</si>
  <si>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</si>
  <si>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</si>
  <si>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</si>
  <si>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</si>
  <si>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</si>
  <si>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</si>
  <si>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</si>
  <si>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</si>
  <si>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</si>
  <si>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</si>
  <si>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</si>
  <si>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</si>
  <si>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</si>
  <si>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</si>
  <si>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</si>
  <si>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</si>
  <si>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</si>
  <si>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</si>
  <si>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</si>
  <si>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</si>
  <si>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</si>
  <si>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</si>
  <si>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</si>
  <si>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</si>
  <si>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</si>
  <si>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</si>
  <si>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</si>
  <si>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</si>
  <si>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</si>
  <si>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</si>
  <si>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</si>
  <si>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</si>
  <si>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</si>
  <si>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</si>
  <si>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</si>
  <si>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</si>
  <si>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</si>
  <si>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</si>
  <si>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</si>
  <si>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</si>
  <si>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</si>
  <si>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</si>
  <si>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</si>
  <si>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</si>
  <si>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</si>
  <si>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</si>
  <si>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</si>
  <si>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</si>
  <si>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</si>
  <si>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</si>
  <si>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</si>
  <si>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</si>
  <si>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</si>
  <si>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</si>
  <si>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</si>
  <si>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</si>
  <si>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</si>
  <si>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</si>
  <si>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</si>
  <si>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</si>
  <si>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</si>
  <si>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</si>
  <si>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</si>
  <si>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</si>
  <si>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</si>
  <si>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</si>
  <si>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</si>
  <si>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</si>
  <si>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</si>
  <si>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</si>
  <si>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</si>
  <si>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</si>
  <si>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</si>
  <si>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</si>
  <si>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</si>
  <si>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</si>
  <si>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</si>
  <si>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</si>
  <si>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</si>
  <si>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</si>
  <si>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</si>
  <si>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</si>
  <si>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</si>
  <si>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</si>
  <si>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</si>
  <si>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</si>
  <si>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</si>
  <si>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</si>
  <si>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</si>
  <si>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</si>
  <si>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</si>
  <si>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</si>
  <si>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</si>
  <si>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</si>
  <si>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</si>
  <si>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</si>
  <si>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</si>
  <si>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</si>
  <si>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</si>
  <si>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</si>
  <si>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</si>
  <si>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</si>
  <si>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</si>
  <si>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</si>
  <si>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</si>
  <si>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</si>
  <si>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</si>
  <si>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</si>
  <si>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</si>
  <si>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</si>
  <si>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</si>
  <si>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</si>
  <si>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</si>
  <si>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</si>
  <si>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</si>
  <si>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</si>
  <si>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</si>
  <si>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</si>
  <si>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</si>
  <si>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</si>
  <si>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</si>
  <si>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</si>
  <si>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</si>
  <si>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</si>
  <si>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</si>
  <si>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</si>
  <si>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</si>
  <si>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</si>
  <si>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</si>
  <si>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</si>
  <si>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</si>
  <si>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</si>
  <si>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</si>
  <si>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</si>
  <si>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</si>
  <si>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</si>
  <si>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</si>
  <si>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</si>
  <si>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</si>
  <si>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</si>
  <si>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</si>
  <si>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</si>
  <si>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</si>
  <si>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</si>
  <si>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</si>
  <si>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</si>
  <si>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</si>
  <si>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</si>
  <si>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</si>
  <si>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</si>
  <si>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</si>
  <si>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</si>
  <si>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</si>
  <si>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</si>
  <si>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</si>
  <si>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</si>
  <si>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</si>
  <si>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</si>
  <si>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</si>
  <si>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</si>
  <si>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</si>
  <si>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</si>
  <si>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</si>
  <si>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</si>
  <si>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</si>
  <si>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</si>
  <si>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</si>
  <si>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</si>
  <si>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</si>
  <si>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</si>
  <si>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</si>
  <si>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</si>
  <si>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</si>
  <si>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</si>
  <si>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</si>
  <si>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</si>
  <si>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</si>
  <si>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</si>
  <si>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</si>
  <si>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</si>
  <si>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</si>
  <si>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</si>
  <si>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</si>
  <si>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</si>
  <si>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</si>
  <si>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</si>
  <si>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</si>
  <si>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</si>
  <si>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</si>
  <si>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</si>
  <si>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</si>
  <si>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</si>
  <si>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</si>
  <si>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</si>
  <si>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</si>
  <si>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</si>
  <si>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</si>
  <si>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</si>
  <si>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</si>
  <si>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</si>
  <si>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</si>
  <si>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</si>
  <si>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</si>
  <si>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</si>
  <si>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</si>
  <si>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</si>
  <si>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</si>
  <si>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</si>
  <si>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</si>
  <si>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</si>
  <si>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</si>
  <si>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</si>
  <si>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</si>
  <si>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</si>
  <si>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</si>
  <si>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</si>
  <si>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</si>
  <si>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</si>
  <si>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</si>
  <si>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</si>
  <si>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</si>
  <si>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</si>
  <si>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</si>
  <si>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</si>
  <si>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</si>
  <si>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</si>
  <si>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</si>
  <si>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</si>
  <si>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</si>
  <si>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</si>
  <si>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</si>
  <si>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</si>
  <si>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</si>
  <si>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</si>
  <si>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</si>
  <si>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</si>
  <si>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</si>
  <si>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</si>
  <si>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</si>
  <si>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</si>
  <si>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</si>
  <si>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</si>
  <si>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</si>
  <si>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</si>
  <si>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</si>
  <si>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</si>
  <si>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</si>
  <si>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</si>
  <si>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</si>
  <si>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</si>
  <si>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</si>
  <si>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</si>
  <si>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</si>
  <si>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</si>
  <si>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</si>
  <si>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</si>
  <si>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</si>
  <si>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</si>
  <si>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</si>
  <si>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</si>
  <si>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</si>
  <si>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</si>
  <si>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</si>
  <si>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</si>
  <si>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</si>
  <si>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</si>
  <si>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</si>
  <si>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</si>
  <si>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</si>
  <si>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</si>
  <si>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</si>
  <si>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</si>
  <si>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</si>
  <si>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</si>
  <si>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</si>
  <si>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</si>
  <si>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</si>
  <si>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</si>
  <si>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</si>
  <si>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</si>
  <si>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</si>
  <si>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</si>
  <si>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</si>
  <si>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</si>
  <si>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</si>
  <si>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</si>
  <si>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</si>
  <si>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</si>
  <si>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</si>
  <si>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</si>
  <si>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</si>
  <si>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</si>
  <si>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</si>
  <si>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</si>
  <si>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</si>
  <si>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</si>
  <si>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</si>
  <si>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</si>
  <si>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</si>
  <si>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</si>
  <si>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</si>
  <si>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</si>
  <si>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</si>
  <si>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</si>
  <si>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</si>
  <si>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</si>
  <si>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</si>
  <si>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</si>
  <si>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</si>
  <si>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</si>
  <si>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</si>
  <si>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</si>
  <si>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</si>
  <si>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</si>
  <si>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</si>
  <si>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</si>
  <si>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</si>
  <si>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</si>
  <si>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</si>
  <si>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Balikpapan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</si>
</sst>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name val="Arial"/>
      <family val="2"/>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4" fillId="0" borderId="0" applyFont="0" applyFill="0" applyBorder="0" applyAlignment="0" applyProtection="0"/>
  </cellStyleXfs>
  <cellXfs count="892">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0" fontId="2" fillId="2" borderId="39" xfId="0" applyFont="1" applyFill="1" applyBorder="1" applyAlignment="1">
      <alignment horizontal="center" vertical="center" wrapText="1"/>
    </xf>
    <xf numFmtId="0" fontId="2" fillId="2" borderId="25" xfId="0" applyFont="1" applyFill="1" applyBorder="1" applyAlignment="1">
      <alignment horizontal="center" vertical="center" wrapText="1"/>
    </xf>
    <xf numFmtId="10" fontId="1" fillId="14" borderId="0" xfId="2" applyNumberFormat="1" applyFont="1" applyFill="1" applyAlignment="1">
      <alignment vertical="center"/>
    </xf>
    <xf numFmtId="10" fontId="35" fillId="14" borderId="30" xfId="0" applyNumberFormat="1" applyFont="1" applyFill="1" applyBorder="1" applyAlignment="1">
      <alignment horizontal="center" vertical="center" wrapText="1"/>
    </xf>
    <xf numFmtId="0" fontId="0" fillId="3" borderId="78" xfId="0" applyFill="1" applyBorder="1"/>
    <xf numFmtId="0" fontId="0" fillId="5" borderId="48" xfId="0" applyFill="1" applyBorder="1" applyProtection="1">
      <protection locked="0"/>
    </xf>
    <xf numFmtId="0" fontId="0" fillId="5" borderId="35" xfId="0" applyFill="1" applyBorder="1" applyProtection="1">
      <protection locked="0"/>
    </xf>
    <xf numFmtId="0" fontId="0" fillId="5" borderId="30" xfId="0" applyFill="1" applyBorder="1" applyProtection="1">
      <protection locked="0"/>
    </xf>
    <xf numFmtId="43" fontId="0" fillId="0" borderId="56" xfId="4" applyFont="1" applyFill="1" applyBorder="1" applyAlignment="1">
      <alignment vertical="center"/>
    </xf>
    <xf numFmtId="43" fontId="0" fillId="0" borderId="51" xfId="4" applyFont="1" applyFill="1" applyBorder="1" applyAlignment="1">
      <alignment vertical="center"/>
    </xf>
    <xf numFmtId="43" fontId="0" fillId="0" borderId="25" xfId="4" applyFont="1" applyFill="1" applyBorder="1" applyAlignment="1">
      <alignment vertical="center"/>
    </xf>
    <xf numFmtId="43" fontId="0" fillId="0" borderId="3" xfId="4" applyFont="1" applyFill="1" applyBorder="1" applyAlignment="1">
      <alignment vertical="center"/>
    </xf>
    <xf numFmtId="43" fontId="0" fillId="0" borderId="47" xfId="4" applyFont="1" applyFill="1" applyBorder="1" applyAlignment="1">
      <alignment vertical="center"/>
    </xf>
    <xf numFmtId="43" fontId="0" fillId="0" borderId="25" xfId="4" applyFont="1" applyFill="1" applyBorder="1" applyAlignment="1" applyProtection="1">
      <alignment vertical="center"/>
    </xf>
    <xf numFmtId="43" fontId="0" fillId="0" borderId="43" xfId="4" applyFont="1" applyFill="1" applyBorder="1" applyAlignment="1">
      <alignment vertical="center"/>
    </xf>
    <xf numFmtId="43" fontId="0" fillId="0" borderId="30" xfId="4" applyFont="1" applyFill="1" applyBorder="1" applyAlignment="1">
      <alignment vertical="center"/>
    </xf>
    <xf numFmtId="43" fontId="0" fillId="0" borderId="1" xfId="4" applyFont="1" applyFill="1" applyBorder="1" applyAlignment="1">
      <alignment vertical="center"/>
    </xf>
    <xf numFmtId="43" fontId="0" fillId="0" borderId="48" xfId="4" applyFont="1" applyFill="1" applyBorder="1" applyAlignment="1">
      <alignment vertical="center"/>
    </xf>
    <xf numFmtId="43" fontId="0" fillId="0" borderId="1" xfId="4" applyFont="1" applyFill="1" applyBorder="1" applyAlignment="1" applyProtection="1">
      <alignment vertical="center"/>
    </xf>
    <xf numFmtId="4" fontId="0" fillId="0" borderId="32" xfId="0" applyNumberFormat="1" applyBorder="1" applyProtection="1"/>
    <xf numFmtId="4" fontId="0" fillId="0" borderId="33" xfId="0" applyNumberFormat="1" applyBorder="1" applyProtection="1"/>
    <xf numFmtId="4" fontId="0" fillId="0" borderId="9" xfId="0" applyNumberFormat="1" applyBorder="1" applyProtection="1"/>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alikpapan/BPP_Hitungan%20BaU-skenario-Rekap%20Emisi_2000-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PP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30">
          <cell r="B30">
            <v>28.291980486</v>
          </cell>
        </row>
        <row r="31">
          <cell r="B31">
            <v>28.654433389999994</v>
          </cell>
        </row>
        <row r="32">
          <cell r="B32">
            <v>29.300130859999999</v>
          </cell>
        </row>
        <row r="33">
          <cell r="B33">
            <v>29.820930898</v>
          </cell>
        </row>
        <row r="34">
          <cell r="B34">
            <v>29.980460246</v>
          </cell>
        </row>
        <row r="35">
          <cell r="B35">
            <v>33.208391259999999</v>
          </cell>
        </row>
        <row r="36">
          <cell r="B36">
            <v>33.891502326000001</v>
          </cell>
        </row>
        <row r="37">
          <cell r="B37">
            <v>34.574057056000001</v>
          </cell>
        </row>
        <row r="38">
          <cell r="B38">
            <v>35.251882930000001</v>
          </cell>
        </row>
        <row r="39">
          <cell r="B39">
            <v>35.919972924</v>
          </cell>
        </row>
        <row r="40">
          <cell r="B40">
            <v>38.775158818000001</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ormat Rekap"/>
      <sheetName val="Rekapitulasi BaU Emisi GRK"/>
      <sheetName val="Rekap BAU Emisi Industri Sawitt"/>
      <sheetName val="Frksi pengelolaan smph Mitigasi"/>
      <sheetName val="Rekaptlasi Mitigasi Emisi GRK"/>
    </sheetNames>
    <sheetDataSet>
      <sheetData sheetId="0"/>
      <sheetData sheetId="1">
        <row r="29">
          <cell r="B29">
            <v>39.790819727999995</v>
          </cell>
        </row>
        <row r="30">
          <cell r="B30">
            <v>40.561901423999998</v>
          </cell>
        </row>
        <row r="31">
          <cell r="B31">
            <v>41.330340523999993</v>
          </cell>
        </row>
        <row r="32">
          <cell r="B32">
            <v>42.079586031999995</v>
          </cell>
        </row>
        <row r="33">
          <cell r="B33">
            <v>42.808247107999996</v>
          </cell>
        </row>
        <row r="34">
          <cell r="B34">
            <v>43.531066655999993</v>
          </cell>
        </row>
        <row r="35">
          <cell r="B35">
            <v>45.201535037999996</v>
          </cell>
        </row>
        <row r="36">
          <cell r="B36">
            <v>46.251549696000005</v>
          </cell>
        </row>
        <row r="37">
          <cell r="B37">
            <v>47.301564354</v>
          </cell>
        </row>
        <row r="38">
          <cell r="B38">
            <v>48.351579012000009</v>
          </cell>
        </row>
        <row r="39">
          <cell r="B39">
            <v>49.401593670000004</v>
          </cell>
        </row>
        <row r="40">
          <cell r="B40">
            <v>50.451608327999999</v>
          </cell>
        </row>
        <row r="41">
          <cell r="B41">
            <v>51.501622986000008</v>
          </cell>
        </row>
        <row r="42">
          <cell r="B42">
            <v>52.551637644000003</v>
          </cell>
        </row>
        <row r="43">
          <cell r="B43">
            <v>53.601652301999998</v>
          </cell>
        </row>
        <row r="44">
          <cell r="B44">
            <v>54.651666959999993</v>
          </cell>
        </row>
        <row r="45">
          <cell r="B45">
            <v>55.701681618000002</v>
          </cell>
        </row>
        <row r="46">
          <cell r="B46">
            <v>56.751696275999997</v>
          </cell>
        </row>
        <row r="47">
          <cell r="B47">
            <v>57.801710933999992</v>
          </cell>
        </row>
        <row r="48">
          <cell r="B48">
            <v>58.851725592000001</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7"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94" t="s">
        <v>212</v>
      </c>
      <c r="C7" s="794"/>
      <c r="D7" s="794"/>
      <c r="E7" s="794"/>
      <c r="F7" s="794"/>
      <c r="G7" s="794"/>
      <c r="H7" s="794"/>
      <c r="I7" s="794"/>
      <c r="J7" s="360"/>
      <c r="K7" s="360"/>
    </row>
    <row r="8" spans="2:11" s="9" customFormat="1">
      <c r="B8" s="10"/>
      <c r="C8" s="10"/>
      <c r="D8" s="10"/>
      <c r="E8" s="10"/>
      <c r="F8" s="10"/>
      <c r="G8" s="10"/>
      <c r="H8" s="10"/>
      <c r="I8" s="10"/>
      <c r="J8" s="10"/>
      <c r="K8" s="10"/>
    </row>
    <row r="9" spans="2:11" ht="44.1" customHeight="1">
      <c r="B9" s="795" t="s">
        <v>227</v>
      </c>
      <c r="C9" s="795"/>
      <c r="D9" s="795"/>
      <c r="E9" s="795"/>
      <c r="F9" s="795"/>
      <c r="G9" s="795"/>
      <c r="H9" s="795"/>
      <c r="I9" s="795"/>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58" t="str">
        <f>city</f>
        <v>Balikpapan</v>
      </c>
      <c r="E2" s="859"/>
      <c r="F2" s="860"/>
    </row>
    <row r="3" spans="2:15" ht="13.5" thickBot="1">
      <c r="C3" s="490" t="s">
        <v>276</v>
      </c>
      <c r="D3" s="858" t="str">
        <f>province</f>
        <v>Kalimantan Timur</v>
      </c>
      <c r="E3" s="859"/>
      <c r="F3" s="860"/>
    </row>
    <row r="4" spans="2:15" ht="13.5" thickBot="1">
      <c r="B4" s="489"/>
      <c r="C4" s="490" t="s">
        <v>30</v>
      </c>
      <c r="D4" s="858">
        <v>0</v>
      </c>
      <c r="E4" s="859"/>
      <c r="F4" s="860"/>
      <c r="H4" s="861"/>
      <c r="I4" s="861"/>
      <c r="J4" s="861"/>
      <c r="K4" s="861"/>
    </row>
    <row r="5" spans="2:15">
      <c r="B5" s="489"/>
      <c r="H5" s="862"/>
      <c r="I5" s="862"/>
      <c r="J5" s="862"/>
      <c r="K5" s="862"/>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0.92302586335574999</v>
      </c>
      <c r="E18" s="535">
        <v>0</v>
      </c>
      <c r="F18" s="535">
        <v>0.72993309653880001</v>
      </c>
      <c r="G18" s="535">
        <v>0.60219480464451003</v>
      </c>
      <c r="H18" s="535">
        <v>9.1666016774639994E-2</v>
      </c>
      <c r="I18" s="536">
        <v>0</v>
      </c>
      <c r="J18" s="537">
        <v>0</v>
      </c>
      <c r="K18" s="538">
        <v>0</v>
      </c>
      <c r="L18" s="535">
        <v>0</v>
      </c>
      <c r="M18" s="536">
        <v>0</v>
      </c>
      <c r="N18" s="471">
        <v>2.3468197813136999</v>
      </c>
      <c r="O18" s="473">
        <f t="shared" ref="O18:O81" si="0">O17+N18</f>
        <v>2.3468197813136999</v>
      </c>
    </row>
    <row r="19" spans="2:15">
      <c r="B19" s="470">
        <f>B18+1</f>
        <v>1951</v>
      </c>
      <c r="C19" s="533">
        <v>0</v>
      </c>
      <c r="D19" s="534">
        <v>0.93485088934874971</v>
      </c>
      <c r="E19" s="535">
        <v>0</v>
      </c>
      <c r="F19" s="535">
        <v>0.73928438146199993</v>
      </c>
      <c r="G19" s="535">
        <v>0.60990961470614991</v>
      </c>
      <c r="H19" s="535">
        <v>9.2840364183599977E-2</v>
      </c>
      <c r="I19" s="536">
        <v>0</v>
      </c>
      <c r="J19" s="537">
        <v>0</v>
      </c>
      <c r="K19" s="538">
        <v>0</v>
      </c>
      <c r="L19" s="535">
        <v>0</v>
      </c>
      <c r="M19" s="536">
        <v>0</v>
      </c>
      <c r="N19" s="471">
        <v>2.3768852497004995</v>
      </c>
      <c r="O19" s="473">
        <f t="shared" si="0"/>
        <v>4.7237050310141999</v>
      </c>
    </row>
    <row r="20" spans="2:15">
      <c r="B20" s="470">
        <f t="shared" ref="B20:B83" si="1">B19+1</f>
        <v>1952</v>
      </c>
      <c r="C20" s="533">
        <v>0</v>
      </c>
      <c r="D20" s="534">
        <v>0.95591676930749991</v>
      </c>
      <c r="E20" s="535">
        <v>0</v>
      </c>
      <c r="F20" s="535">
        <v>0.75594337618800012</v>
      </c>
      <c r="G20" s="535">
        <v>0.62365328535510001</v>
      </c>
      <c r="H20" s="535">
        <v>9.4932423986399991E-2</v>
      </c>
      <c r="I20" s="536">
        <v>0</v>
      </c>
      <c r="J20" s="537">
        <v>0</v>
      </c>
      <c r="K20" s="538">
        <v>0</v>
      </c>
      <c r="L20" s="535">
        <v>0</v>
      </c>
      <c r="M20" s="536">
        <v>0</v>
      </c>
      <c r="N20" s="471">
        <v>2.430445854837</v>
      </c>
      <c r="O20" s="473">
        <f t="shared" si="0"/>
        <v>7.1541508858512</v>
      </c>
    </row>
    <row r="21" spans="2:15">
      <c r="B21" s="470">
        <f t="shared" si="1"/>
        <v>1953</v>
      </c>
      <c r="C21" s="533">
        <v>0</v>
      </c>
      <c r="D21" s="534">
        <v>0.97290787054725003</v>
      </c>
      <c r="E21" s="535">
        <v>0</v>
      </c>
      <c r="F21" s="535">
        <v>0.76938001716839999</v>
      </c>
      <c r="G21" s="535">
        <v>0.63473851416393001</v>
      </c>
      <c r="H21" s="535">
        <v>9.6619816109520001E-2</v>
      </c>
      <c r="I21" s="536">
        <v>0</v>
      </c>
      <c r="J21" s="537">
        <v>0</v>
      </c>
      <c r="K21" s="538">
        <v>0</v>
      </c>
      <c r="L21" s="535">
        <v>0</v>
      </c>
      <c r="M21" s="536">
        <v>0</v>
      </c>
      <c r="N21" s="471">
        <v>2.4736462179891001</v>
      </c>
      <c r="O21" s="473">
        <f t="shared" si="0"/>
        <v>9.627797103840301</v>
      </c>
    </row>
    <row r="22" spans="2:15">
      <c r="B22" s="470">
        <f t="shared" si="1"/>
        <v>1954</v>
      </c>
      <c r="C22" s="533">
        <v>0</v>
      </c>
      <c r="D22" s="534">
        <v>0.97811251552574996</v>
      </c>
      <c r="E22" s="535">
        <v>0</v>
      </c>
      <c r="F22" s="535">
        <v>0.77349587434680001</v>
      </c>
      <c r="G22" s="535">
        <v>0.63813409633611007</v>
      </c>
      <c r="H22" s="535">
        <v>9.7136691197040007E-2</v>
      </c>
      <c r="I22" s="536">
        <v>0</v>
      </c>
      <c r="J22" s="537">
        <v>0</v>
      </c>
      <c r="K22" s="538">
        <v>0</v>
      </c>
      <c r="L22" s="535">
        <v>0</v>
      </c>
      <c r="M22" s="536">
        <v>0</v>
      </c>
      <c r="N22" s="471">
        <v>2.4868791774057</v>
      </c>
      <c r="O22" s="473">
        <f t="shared" si="0"/>
        <v>12.114676281246002</v>
      </c>
    </row>
    <row r="23" spans="2:15">
      <c r="B23" s="470">
        <f t="shared" si="1"/>
        <v>1955</v>
      </c>
      <c r="C23" s="533">
        <v>0</v>
      </c>
      <c r="D23" s="534">
        <v>1.0834237648574998</v>
      </c>
      <c r="E23" s="535">
        <v>0</v>
      </c>
      <c r="F23" s="535">
        <v>0.85677649450800009</v>
      </c>
      <c r="G23" s="535">
        <v>0.70684060796909998</v>
      </c>
      <c r="H23" s="535">
        <v>0.10759518768239999</v>
      </c>
      <c r="I23" s="536">
        <v>0</v>
      </c>
      <c r="J23" s="537">
        <v>0</v>
      </c>
      <c r="K23" s="538">
        <v>0</v>
      </c>
      <c r="L23" s="535">
        <v>0</v>
      </c>
      <c r="M23" s="536">
        <v>0</v>
      </c>
      <c r="N23" s="471">
        <v>2.7546360550169999</v>
      </c>
      <c r="O23" s="473">
        <f t="shared" si="0"/>
        <v>14.869312336263002</v>
      </c>
    </row>
    <row r="24" spans="2:15">
      <c r="B24" s="470">
        <f t="shared" si="1"/>
        <v>1956</v>
      </c>
      <c r="C24" s="533">
        <v>0</v>
      </c>
      <c r="D24" s="534">
        <v>1.1057102633857501</v>
      </c>
      <c r="E24" s="535">
        <v>0</v>
      </c>
      <c r="F24" s="535">
        <v>0.87440076001080014</v>
      </c>
      <c r="G24" s="535">
        <v>0.72138062700891004</v>
      </c>
      <c r="H24" s="535">
        <v>0.10980846753624</v>
      </c>
      <c r="I24" s="536">
        <v>0</v>
      </c>
      <c r="J24" s="537">
        <v>0</v>
      </c>
      <c r="K24" s="538">
        <v>0</v>
      </c>
      <c r="L24" s="535">
        <v>0</v>
      </c>
      <c r="M24" s="536">
        <v>0</v>
      </c>
      <c r="N24" s="471">
        <v>2.8113001179417001</v>
      </c>
      <c r="O24" s="473">
        <f t="shared" si="0"/>
        <v>17.680612454204702</v>
      </c>
    </row>
    <row r="25" spans="2:15">
      <c r="B25" s="470">
        <f t="shared" si="1"/>
        <v>1957</v>
      </c>
      <c r="C25" s="533">
        <v>0</v>
      </c>
      <c r="D25" s="534">
        <v>1.1279786114520001</v>
      </c>
      <c r="E25" s="535">
        <v>0</v>
      </c>
      <c r="F25" s="535">
        <v>0.89201067204480011</v>
      </c>
      <c r="G25" s="535">
        <v>0.73590880443696005</v>
      </c>
      <c r="H25" s="535">
        <v>0.11201994486144</v>
      </c>
      <c r="I25" s="536">
        <v>0</v>
      </c>
      <c r="J25" s="537">
        <v>0</v>
      </c>
      <c r="K25" s="538">
        <v>0</v>
      </c>
      <c r="L25" s="535">
        <v>0</v>
      </c>
      <c r="M25" s="536">
        <v>0</v>
      </c>
      <c r="N25" s="471">
        <v>2.8679180327951999</v>
      </c>
      <c r="O25" s="473">
        <f t="shared" si="0"/>
        <v>20.548530486999901</v>
      </c>
    </row>
    <row r="26" spans="2:15">
      <c r="B26" s="470">
        <f t="shared" si="1"/>
        <v>1958</v>
      </c>
      <c r="C26" s="533">
        <v>0</v>
      </c>
      <c r="D26" s="534">
        <v>1.1500926805912499</v>
      </c>
      <c r="E26" s="535">
        <v>0</v>
      </c>
      <c r="F26" s="535">
        <v>0.90949857959400005</v>
      </c>
      <c r="G26" s="535">
        <v>0.75033632816505003</v>
      </c>
      <c r="H26" s="535">
        <v>0.1142161006932</v>
      </c>
      <c r="I26" s="536">
        <v>0</v>
      </c>
      <c r="J26" s="537">
        <v>0</v>
      </c>
      <c r="K26" s="538">
        <v>0</v>
      </c>
      <c r="L26" s="535">
        <v>0</v>
      </c>
      <c r="M26" s="536">
        <v>0</v>
      </c>
      <c r="N26" s="471">
        <v>2.9241436890435</v>
      </c>
      <c r="O26" s="473">
        <f t="shared" si="0"/>
        <v>23.472674176043402</v>
      </c>
    </row>
    <row r="27" spans="2:15">
      <c r="B27" s="470">
        <f t="shared" si="1"/>
        <v>1959</v>
      </c>
      <c r="C27" s="533">
        <v>0</v>
      </c>
      <c r="D27" s="534">
        <v>1.1718891166454999</v>
      </c>
      <c r="E27" s="535">
        <v>0</v>
      </c>
      <c r="F27" s="535">
        <v>0.92673530143920013</v>
      </c>
      <c r="G27" s="535">
        <v>0.76455662368734001</v>
      </c>
      <c r="H27" s="535">
        <v>0.11638071227376</v>
      </c>
      <c r="I27" s="536">
        <v>0</v>
      </c>
      <c r="J27" s="537">
        <v>0</v>
      </c>
      <c r="K27" s="538">
        <v>0</v>
      </c>
      <c r="L27" s="535">
        <v>0</v>
      </c>
      <c r="M27" s="536">
        <v>0</v>
      </c>
      <c r="N27" s="471">
        <v>2.9795617540457999</v>
      </c>
      <c r="O27" s="473">
        <f t="shared" si="0"/>
        <v>26.452235930089202</v>
      </c>
    </row>
    <row r="28" spans="2:15">
      <c r="B28" s="470">
        <f t="shared" si="1"/>
        <v>1960</v>
      </c>
      <c r="C28" s="533">
        <v>0</v>
      </c>
      <c r="D28" s="534">
        <v>1.2650395564372501</v>
      </c>
      <c r="E28" s="535">
        <v>0</v>
      </c>
      <c r="F28" s="535">
        <v>1.0003990975044001</v>
      </c>
      <c r="G28" s="535">
        <v>0.82532925544113012</v>
      </c>
      <c r="H28" s="535">
        <v>0.12563151457031999</v>
      </c>
      <c r="I28" s="536">
        <v>0</v>
      </c>
      <c r="J28" s="537">
        <v>0</v>
      </c>
      <c r="K28" s="538">
        <v>0</v>
      </c>
      <c r="L28" s="535">
        <v>0</v>
      </c>
      <c r="M28" s="536">
        <v>0</v>
      </c>
      <c r="N28" s="471">
        <v>3.2163994239531002</v>
      </c>
      <c r="O28" s="473">
        <f t="shared" si="0"/>
        <v>29.668635354042301</v>
      </c>
    </row>
    <row r="29" spans="2:15">
      <c r="B29" s="470">
        <f t="shared" si="1"/>
        <v>1961</v>
      </c>
      <c r="C29" s="533">
        <v>0</v>
      </c>
      <c r="D29" s="534">
        <v>1.2981754936259999</v>
      </c>
      <c r="E29" s="535">
        <v>0</v>
      </c>
      <c r="F29" s="535">
        <v>1.0266031489824001</v>
      </c>
      <c r="G29" s="535">
        <v>0.84694759791047991</v>
      </c>
      <c r="H29" s="535">
        <v>0.12892225591871997</v>
      </c>
      <c r="I29" s="536">
        <v>0</v>
      </c>
      <c r="J29" s="537">
        <v>0</v>
      </c>
      <c r="K29" s="538">
        <v>0</v>
      </c>
      <c r="L29" s="535">
        <v>0</v>
      </c>
      <c r="M29" s="536">
        <v>0</v>
      </c>
      <c r="N29" s="471">
        <v>3.3006484964376002</v>
      </c>
      <c r="O29" s="473">
        <f t="shared" si="0"/>
        <v>32.969283850479904</v>
      </c>
    </row>
    <row r="30" spans="2:15">
      <c r="B30" s="470">
        <f t="shared" si="1"/>
        <v>1962</v>
      </c>
      <c r="C30" s="533">
        <v>0</v>
      </c>
      <c r="D30" s="534">
        <v>1.3233320339579999</v>
      </c>
      <c r="E30" s="535">
        <v>0</v>
      </c>
      <c r="F30" s="535">
        <v>1.0464970567392</v>
      </c>
      <c r="G30" s="535">
        <v>0.86336007180984009</v>
      </c>
      <c r="H30" s="535">
        <v>0.13142056061375998</v>
      </c>
      <c r="I30" s="536">
        <v>0</v>
      </c>
      <c r="J30" s="537">
        <v>0</v>
      </c>
      <c r="K30" s="538">
        <v>0</v>
      </c>
      <c r="L30" s="535">
        <v>0</v>
      </c>
      <c r="M30" s="536">
        <v>0</v>
      </c>
      <c r="N30" s="471">
        <v>3.3646097231208003</v>
      </c>
      <c r="O30" s="473">
        <f t="shared" si="0"/>
        <v>36.333893573600704</v>
      </c>
    </row>
    <row r="31" spans="2:15">
      <c r="B31" s="470">
        <f t="shared" si="1"/>
        <v>1963</v>
      </c>
      <c r="C31" s="533">
        <v>0</v>
      </c>
      <c r="D31" s="534">
        <v>1.3484023595954997</v>
      </c>
      <c r="E31" s="535">
        <v>0</v>
      </c>
      <c r="F31" s="535">
        <v>1.0663227855191999</v>
      </c>
      <c r="G31" s="535">
        <v>0.87971629805333995</v>
      </c>
      <c r="H31" s="535">
        <v>0.13391030329775996</v>
      </c>
      <c r="I31" s="536">
        <v>0</v>
      </c>
      <c r="J31" s="537">
        <v>0</v>
      </c>
      <c r="K31" s="538">
        <v>0</v>
      </c>
      <c r="L31" s="535">
        <v>0</v>
      </c>
      <c r="M31" s="536">
        <v>0</v>
      </c>
      <c r="N31" s="471">
        <v>3.4283517464657995</v>
      </c>
      <c r="O31" s="473">
        <f t="shared" si="0"/>
        <v>39.762245320066505</v>
      </c>
    </row>
    <row r="32" spans="2:15">
      <c r="B32" s="470">
        <f t="shared" si="1"/>
        <v>1964</v>
      </c>
      <c r="C32" s="533">
        <v>0</v>
      </c>
      <c r="D32" s="534">
        <v>1.3728464942939997</v>
      </c>
      <c r="E32" s="535">
        <v>0</v>
      </c>
      <c r="F32" s="535">
        <v>1.0856533196256</v>
      </c>
      <c r="G32" s="535">
        <v>0.89566398869111996</v>
      </c>
      <c r="H32" s="535">
        <v>0.13633785874367996</v>
      </c>
      <c r="I32" s="536">
        <v>0</v>
      </c>
      <c r="J32" s="537">
        <v>0</v>
      </c>
      <c r="K32" s="538">
        <v>0</v>
      </c>
      <c r="L32" s="535">
        <v>0</v>
      </c>
      <c r="M32" s="536">
        <v>0</v>
      </c>
      <c r="N32" s="471">
        <v>3.4905016613543998</v>
      </c>
      <c r="O32" s="473">
        <f t="shared" si="0"/>
        <v>43.252746981420906</v>
      </c>
    </row>
    <row r="33" spans="2:15">
      <c r="B33" s="470">
        <f t="shared" si="1"/>
        <v>1965</v>
      </c>
      <c r="C33" s="533">
        <v>0</v>
      </c>
      <c r="D33" s="534">
        <v>1.3966190618984997</v>
      </c>
      <c r="E33" s="535">
        <v>0</v>
      </c>
      <c r="F33" s="535">
        <v>1.1044527753864</v>
      </c>
      <c r="G33" s="535">
        <v>0.9111735396937799</v>
      </c>
      <c r="H33" s="535">
        <v>0.13869872062991997</v>
      </c>
      <c r="I33" s="536">
        <v>0</v>
      </c>
      <c r="J33" s="537">
        <v>0</v>
      </c>
      <c r="K33" s="538">
        <v>0</v>
      </c>
      <c r="L33" s="535">
        <v>0</v>
      </c>
      <c r="M33" s="536">
        <v>0</v>
      </c>
      <c r="N33" s="471">
        <v>3.5509440976085997</v>
      </c>
      <c r="O33" s="473">
        <f t="shared" si="0"/>
        <v>46.803691079029505</v>
      </c>
    </row>
    <row r="34" spans="2:15">
      <c r="B34" s="470">
        <f t="shared" si="1"/>
        <v>1966</v>
      </c>
      <c r="C34" s="533">
        <v>0</v>
      </c>
      <c r="D34" s="534">
        <v>1.4202010496519997</v>
      </c>
      <c r="E34" s="535">
        <v>0</v>
      </c>
      <c r="F34" s="535">
        <v>1.1231015197248</v>
      </c>
      <c r="G34" s="535">
        <v>0.92655875377295993</v>
      </c>
      <c r="H34" s="535">
        <v>0.14104065596543996</v>
      </c>
      <c r="I34" s="536">
        <v>0</v>
      </c>
      <c r="J34" s="537">
        <v>0</v>
      </c>
      <c r="K34" s="538">
        <v>0</v>
      </c>
      <c r="L34" s="535">
        <v>0</v>
      </c>
      <c r="M34" s="536">
        <v>0</v>
      </c>
      <c r="N34" s="471">
        <v>3.6109019791151997</v>
      </c>
      <c r="O34" s="473">
        <f t="shared" si="0"/>
        <v>50.414593058144703</v>
      </c>
    </row>
    <row r="35" spans="2:15">
      <c r="B35" s="470">
        <f t="shared" si="1"/>
        <v>1967</v>
      </c>
      <c r="C35" s="533">
        <v>0</v>
      </c>
      <c r="D35" s="534">
        <v>1.4747000806147497</v>
      </c>
      <c r="E35" s="535">
        <v>0</v>
      </c>
      <c r="F35" s="535">
        <v>1.1661996039803999</v>
      </c>
      <c r="G35" s="535">
        <v>0.96211467328382982</v>
      </c>
      <c r="H35" s="535">
        <v>0.14645297352311998</v>
      </c>
      <c r="I35" s="536">
        <v>0</v>
      </c>
      <c r="J35" s="537">
        <v>0</v>
      </c>
      <c r="K35" s="538">
        <v>0</v>
      </c>
      <c r="L35" s="535">
        <v>0</v>
      </c>
      <c r="M35" s="536">
        <v>0</v>
      </c>
      <c r="N35" s="471">
        <v>3.7494673314020992</v>
      </c>
      <c r="O35" s="473">
        <f t="shared" si="0"/>
        <v>54.164060389546805</v>
      </c>
    </row>
    <row r="36" spans="2:15">
      <c r="B36" s="470">
        <f t="shared" si="1"/>
        <v>1968</v>
      </c>
      <c r="C36" s="533">
        <v>0</v>
      </c>
      <c r="D36" s="534">
        <v>1.508956808832</v>
      </c>
      <c r="E36" s="535">
        <v>0</v>
      </c>
      <c r="F36" s="535">
        <v>1.1932899821568002</v>
      </c>
      <c r="G36" s="535">
        <v>0.98446423527936022</v>
      </c>
      <c r="H36" s="535">
        <v>0.14985502101504</v>
      </c>
      <c r="I36" s="536">
        <v>0</v>
      </c>
      <c r="J36" s="537">
        <v>0</v>
      </c>
      <c r="K36" s="538">
        <v>0</v>
      </c>
      <c r="L36" s="535">
        <v>0</v>
      </c>
      <c r="M36" s="536">
        <v>0</v>
      </c>
      <c r="N36" s="471">
        <v>3.8365660472832008</v>
      </c>
      <c r="O36" s="473">
        <f t="shared" si="0"/>
        <v>58.000626436830004</v>
      </c>
    </row>
    <row r="37" spans="2:15">
      <c r="B37" s="470">
        <f t="shared" si="1"/>
        <v>1969</v>
      </c>
      <c r="C37" s="533">
        <v>0</v>
      </c>
      <c r="D37" s="534">
        <v>1.5432135370492499</v>
      </c>
      <c r="E37" s="535">
        <v>0</v>
      </c>
      <c r="F37" s="535">
        <v>1.2203803603332002</v>
      </c>
      <c r="G37" s="535">
        <v>1.0068137972748901</v>
      </c>
      <c r="H37" s="535">
        <v>0.15325706850696</v>
      </c>
      <c r="I37" s="536">
        <v>0</v>
      </c>
      <c r="J37" s="537">
        <v>0</v>
      </c>
      <c r="K37" s="538">
        <v>0</v>
      </c>
      <c r="L37" s="535">
        <v>0</v>
      </c>
      <c r="M37" s="536">
        <v>0</v>
      </c>
      <c r="N37" s="471">
        <v>3.9236647631643002</v>
      </c>
      <c r="O37" s="473">
        <f t="shared" si="0"/>
        <v>61.9242911999943</v>
      </c>
    </row>
    <row r="38" spans="2:15">
      <c r="B38" s="470">
        <f t="shared" si="1"/>
        <v>1970</v>
      </c>
      <c r="C38" s="533">
        <v>0</v>
      </c>
      <c r="D38" s="534">
        <v>1.5774702652665</v>
      </c>
      <c r="E38" s="535">
        <v>0</v>
      </c>
      <c r="F38" s="535">
        <v>1.2474707385096004</v>
      </c>
      <c r="G38" s="535">
        <v>1.0291633592704201</v>
      </c>
      <c r="H38" s="535">
        <v>0.15665911599888002</v>
      </c>
      <c r="I38" s="536">
        <v>0</v>
      </c>
      <c r="J38" s="537">
        <v>0</v>
      </c>
      <c r="K38" s="538">
        <v>0</v>
      </c>
      <c r="L38" s="535">
        <v>0</v>
      </c>
      <c r="M38" s="536">
        <v>0</v>
      </c>
      <c r="N38" s="471">
        <v>4.0107634790454005</v>
      </c>
      <c r="O38" s="473">
        <f t="shared" si="0"/>
        <v>65.935054679039695</v>
      </c>
    </row>
    <row r="39" spans="2:15">
      <c r="B39" s="470">
        <f t="shared" si="1"/>
        <v>1971</v>
      </c>
      <c r="C39" s="533">
        <v>0</v>
      </c>
      <c r="D39" s="534">
        <v>1.6117269934837501</v>
      </c>
      <c r="E39" s="535">
        <v>0</v>
      </c>
      <c r="F39" s="535">
        <v>1.2745611166860003</v>
      </c>
      <c r="G39" s="535">
        <v>1.0515129212659502</v>
      </c>
      <c r="H39" s="535">
        <v>0.16006116349079999</v>
      </c>
      <c r="I39" s="536">
        <v>0</v>
      </c>
      <c r="J39" s="537">
        <v>0</v>
      </c>
      <c r="K39" s="538">
        <v>0</v>
      </c>
      <c r="L39" s="535">
        <v>0</v>
      </c>
      <c r="M39" s="536">
        <v>0</v>
      </c>
      <c r="N39" s="471">
        <v>4.0978621949265008</v>
      </c>
      <c r="O39" s="473">
        <f t="shared" si="0"/>
        <v>70.032916873966201</v>
      </c>
    </row>
    <row r="40" spans="2:15">
      <c r="B40" s="470">
        <f t="shared" si="1"/>
        <v>1972</v>
      </c>
      <c r="C40" s="533">
        <v>0</v>
      </c>
      <c r="D40" s="534">
        <v>1.6459837217009998</v>
      </c>
      <c r="E40" s="535">
        <v>0</v>
      </c>
      <c r="F40" s="535">
        <v>1.3016514948624001</v>
      </c>
      <c r="G40" s="535">
        <v>1.07386248326148</v>
      </c>
      <c r="H40" s="535">
        <v>0.16346321098271999</v>
      </c>
      <c r="I40" s="536">
        <v>0</v>
      </c>
      <c r="J40" s="537">
        <v>0</v>
      </c>
      <c r="K40" s="538">
        <v>0</v>
      </c>
      <c r="L40" s="535">
        <v>0</v>
      </c>
      <c r="M40" s="536">
        <v>0</v>
      </c>
      <c r="N40" s="471">
        <v>4.1849609108076002</v>
      </c>
      <c r="O40" s="473">
        <f t="shared" si="0"/>
        <v>74.217877784773805</v>
      </c>
    </row>
    <row r="41" spans="2:15">
      <c r="B41" s="470">
        <f t="shared" si="1"/>
        <v>1973</v>
      </c>
      <c r="C41" s="533">
        <v>0</v>
      </c>
      <c r="D41" s="534">
        <v>1.6802404499182502</v>
      </c>
      <c r="E41" s="535">
        <v>0</v>
      </c>
      <c r="F41" s="535">
        <v>1.3287418730388003</v>
      </c>
      <c r="G41" s="535">
        <v>1.0962120452570101</v>
      </c>
      <c r="H41" s="535">
        <v>0.16686525847464001</v>
      </c>
      <c r="I41" s="536">
        <v>0</v>
      </c>
      <c r="J41" s="537">
        <v>0</v>
      </c>
      <c r="K41" s="538">
        <v>0</v>
      </c>
      <c r="L41" s="535">
        <v>0</v>
      </c>
      <c r="M41" s="536">
        <v>0</v>
      </c>
      <c r="N41" s="471">
        <v>4.2720596266887014</v>
      </c>
      <c r="O41" s="473">
        <f t="shared" si="0"/>
        <v>78.489937411462506</v>
      </c>
    </row>
    <row r="42" spans="2:15">
      <c r="B42" s="470">
        <f t="shared" si="1"/>
        <v>1974</v>
      </c>
      <c r="C42" s="533">
        <v>0</v>
      </c>
      <c r="D42" s="534">
        <v>1.7144971781355001</v>
      </c>
      <c r="E42" s="535">
        <v>0</v>
      </c>
      <c r="F42" s="535">
        <v>1.3558322512152001</v>
      </c>
      <c r="G42" s="535">
        <v>1.1185616072525402</v>
      </c>
      <c r="H42" s="535">
        <v>0.17026730596656001</v>
      </c>
      <c r="I42" s="536">
        <v>0</v>
      </c>
      <c r="J42" s="537">
        <v>0</v>
      </c>
      <c r="K42" s="538">
        <v>0</v>
      </c>
      <c r="L42" s="535">
        <v>0</v>
      </c>
      <c r="M42" s="536">
        <v>0</v>
      </c>
      <c r="N42" s="471">
        <v>4.3591583425697999</v>
      </c>
      <c r="O42" s="473">
        <f t="shared" si="0"/>
        <v>82.849095754032305</v>
      </c>
    </row>
    <row r="43" spans="2:15">
      <c r="B43" s="470">
        <f t="shared" si="1"/>
        <v>1975</v>
      </c>
      <c r="C43" s="533">
        <v>0</v>
      </c>
      <c r="D43" s="534">
        <v>1.74875390635275</v>
      </c>
      <c r="E43" s="535">
        <v>0</v>
      </c>
      <c r="F43" s="535">
        <v>1.3829226293915999</v>
      </c>
      <c r="G43" s="535">
        <v>1.14091116924807</v>
      </c>
      <c r="H43" s="535">
        <v>0.17366935345847997</v>
      </c>
      <c r="I43" s="536">
        <v>0</v>
      </c>
      <c r="J43" s="537">
        <v>0</v>
      </c>
      <c r="K43" s="538">
        <v>0</v>
      </c>
      <c r="L43" s="535">
        <v>0</v>
      </c>
      <c r="M43" s="536">
        <v>0</v>
      </c>
      <c r="N43" s="471">
        <v>4.4462570584508994</v>
      </c>
      <c r="O43" s="473">
        <f t="shared" si="0"/>
        <v>87.295352812483202</v>
      </c>
    </row>
    <row r="44" spans="2:15">
      <c r="B44" s="470">
        <f t="shared" si="1"/>
        <v>1976</v>
      </c>
      <c r="C44" s="533">
        <v>0</v>
      </c>
      <c r="D44" s="534">
        <v>1.7830106345699999</v>
      </c>
      <c r="E44" s="535">
        <v>0</v>
      </c>
      <c r="F44" s="535">
        <v>1.410013007568</v>
      </c>
      <c r="G44" s="535">
        <v>1.1632607312435999</v>
      </c>
      <c r="H44" s="535">
        <v>0.17707140095039997</v>
      </c>
      <c r="I44" s="536">
        <v>0</v>
      </c>
      <c r="J44" s="537">
        <v>0</v>
      </c>
      <c r="K44" s="538">
        <v>0</v>
      </c>
      <c r="L44" s="535">
        <v>0</v>
      </c>
      <c r="M44" s="536">
        <v>0</v>
      </c>
      <c r="N44" s="471">
        <v>4.5333557743319997</v>
      </c>
      <c r="O44" s="473">
        <f t="shared" si="0"/>
        <v>91.828708586815196</v>
      </c>
    </row>
    <row r="45" spans="2:15">
      <c r="B45" s="470">
        <f t="shared" si="1"/>
        <v>1977</v>
      </c>
      <c r="C45" s="533">
        <v>0</v>
      </c>
      <c r="D45" s="534">
        <v>1.81726736278725</v>
      </c>
      <c r="E45" s="535">
        <v>0</v>
      </c>
      <c r="F45" s="535">
        <v>1.4371033857444002</v>
      </c>
      <c r="G45" s="535">
        <v>1.1856102932391301</v>
      </c>
      <c r="H45" s="535">
        <v>0.18047344844231999</v>
      </c>
      <c r="I45" s="536">
        <v>0</v>
      </c>
      <c r="J45" s="537">
        <v>0</v>
      </c>
      <c r="K45" s="538">
        <v>0</v>
      </c>
      <c r="L45" s="535">
        <v>0</v>
      </c>
      <c r="M45" s="536">
        <v>0</v>
      </c>
      <c r="N45" s="471">
        <v>4.6204544902131</v>
      </c>
      <c r="O45" s="473">
        <f t="shared" si="0"/>
        <v>96.449163077028302</v>
      </c>
    </row>
    <row r="46" spans="2:15">
      <c r="B46" s="470">
        <f t="shared" si="1"/>
        <v>1978</v>
      </c>
      <c r="C46" s="533">
        <v>0</v>
      </c>
      <c r="D46" s="534">
        <v>1.8515240910044999</v>
      </c>
      <c r="E46" s="535">
        <v>0</v>
      </c>
      <c r="F46" s="535">
        <v>1.4641937639208</v>
      </c>
      <c r="G46" s="535">
        <v>1.20795985523466</v>
      </c>
      <c r="H46" s="535">
        <v>0.18387549593423999</v>
      </c>
      <c r="I46" s="536">
        <v>0</v>
      </c>
      <c r="J46" s="537">
        <v>0</v>
      </c>
      <c r="K46" s="538">
        <v>0</v>
      </c>
      <c r="L46" s="535">
        <v>0</v>
      </c>
      <c r="M46" s="536">
        <v>0</v>
      </c>
      <c r="N46" s="471">
        <v>4.7075532060941994</v>
      </c>
      <c r="O46" s="473">
        <f t="shared" si="0"/>
        <v>101.15671628312251</v>
      </c>
    </row>
    <row r="47" spans="2:15">
      <c r="B47" s="470">
        <f t="shared" si="1"/>
        <v>1979</v>
      </c>
      <c r="C47" s="533">
        <v>0</v>
      </c>
      <c r="D47" s="534">
        <v>1.8857808192217496</v>
      </c>
      <c r="E47" s="535">
        <v>0</v>
      </c>
      <c r="F47" s="535">
        <v>1.4912841420972001</v>
      </c>
      <c r="G47" s="535">
        <v>1.2303094172301898</v>
      </c>
      <c r="H47" s="535">
        <v>0.18727754342615996</v>
      </c>
      <c r="I47" s="536">
        <v>0</v>
      </c>
      <c r="J47" s="537">
        <v>0</v>
      </c>
      <c r="K47" s="538">
        <v>0</v>
      </c>
      <c r="L47" s="535">
        <v>0</v>
      </c>
      <c r="M47" s="536">
        <v>0</v>
      </c>
      <c r="N47" s="471">
        <v>4.7946519219752997</v>
      </c>
      <c r="O47" s="473">
        <f t="shared" si="0"/>
        <v>105.95136820509781</v>
      </c>
    </row>
    <row r="48" spans="2:15">
      <c r="B48" s="470">
        <f t="shared" si="1"/>
        <v>1980</v>
      </c>
      <c r="C48" s="533">
        <v>0</v>
      </c>
      <c r="D48" s="534">
        <v>1.9200375474389999</v>
      </c>
      <c r="E48" s="535">
        <v>0</v>
      </c>
      <c r="F48" s="535">
        <v>1.5183745202736001</v>
      </c>
      <c r="G48" s="535">
        <v>1.2526589792257201</v>
      </c>
      <c r="H48" s="535">
        <v>0.19067959091808001</v>
      </c>
      <c r="I48" s="536">
        <v>0</v>
      </c>
      <c r="J48" s="537">
        <v>0</v>
      </c>
      <c r="K48" s="538">
        <v>0</v>
      </c>
      <c r="L48" s="535">
        <v>0</v>
      </c>
      <c r="M48" s="536">
        <v>0</v>
      </c>
      <c r="N48" s="471">
        <v>4.8817506378564</v>
      </c>
      <c r="O48" s="473">
        <f t="shared" si="0"/>
        <v>110.83311884295421</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110.83311884295421</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110.83311884295421</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110.83311884295421</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110.83311884295421</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110.83311884295421</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110.83311884295421</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110.83311884295421</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110.83311884295421</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110.83311884295421</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110.83311884295421</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110.83311884295421</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110.83311884295421</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110.83311884295421</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110.83311884295421</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110.83311884295421</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110.83311884295421</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110.83311884295421</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110.83311884295421</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110.83311884295421</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110.83311884295421</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110.83311884295421</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110.83311884295421</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110.83311884295421</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110.83311884295421</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110.83311884295421</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110.83311884295421</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110.83311884295421</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110.83311884295421</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110.83311884295421</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110.83311884295421</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110.83311884295421</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110.83311884295421</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110.83311884295421</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110.83311884295421</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110.83311884295421</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110.83311884295421</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110.83311884295421</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110.83311884295421</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110.83311884295421</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110.83311884295421</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110.83311884295421</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110.83311884295421</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110.83311884295421</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110.83311884295421</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110.83311884295421</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110.83311884295421</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110.83311884295421</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110.83311884295421</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110.83311884295421</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110.83311884295421</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80" t="s">
        <v>52</v>
      </c>
      <c r="C2" s="880"/>
      <c r="D2" s="880"/>
      <c r="E2" s="880"/>
      <c r="F2" s="880"/>
      <c r="G2" s="880"/>
      <c r="H2" s="880"/>
    </row>
    <row r="3" spans="1:35" ht="13.5" thickBot="1">
      <c r="B3" s="880"/>
      <c r="C3" s="880"/>
      <c r="D3" s="880"/>
      <c r="E3" s="880"/>
      <c r="F3" s="880"/>
      <c r="G3" s="880"/>
      <c r="H3" s="880"/>
    </row>
    <row r="4" spans="1:35" ht="13.5" thickBot="1">
      <c r="P4" s="863" t="s">
        <v>242</v>
      </c>
      <c r="Q4" s="864"/>
      <c r="R4" s="865" t="s">
        <v>243</v>
      </c>
      <c r="S4" s="866"/>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82" t="s">
        <v>47</v>
      </c>
      <c r="E5" s="883"/>
      <c r="F5" s="883"/>
      <c r="G5" s="872"/>
      <c r="H5" s="883" t="s">
        <v>57</v>
      </c>
      <c r="I5" s="883"/>
      <c r="J5" s="883"/>
      <c r="K5" s="872"/>
      <c r="L5" s="135"/>
      <c r="M5" s="135"/>
      <c r="N5" s="135"/>
      <c r="O5" s="163"/>
      <c r="P5" s="207" t="s">
        <v>116</v>
      </c>
      <c r="Q5" s="208" t="s">
        <v>113</v>
      </c>
      <c r="R5" s="207" t="s">
        <v>116</v>
      </c>
      <c r="S5" s="208" t="s">
        <v>113</v>
      </c>
      <c r="V5" s="305" t="s">
        <v>118</v>
      </c>
      <c r="W5" s="306">
        <v>3</v>
      </c>
      <c r="AF5" s="884" t="s">
        <v>126</v>
      </c>
      <c r="AG5" s="884" t="s">
        <v>129</v>
      </c>
      <c r="AH5" s="884" t="s">
        <v>154</v>
      </c>
      <c r="AI5"/>
    </row>
    <row r="6" spans="1:35" ht="13.5" thickBot="1">
      <c r="B6" s="166"/>
      <c r="C6" s="152"/>
      <c r="D6" s="881" t="s">
        <v>45</v>
      </c>
      <c r="E6" s="881"/>
      <c r="F6" s="881" t="s">
        <v>46</v>
      </c>
      <c r="G6" s="881"/>
      <c r="H6" s="881" t="s">
        <v>45</v>
      </c>
      <c r="I6" s="881"/>
      <c r="J6" s="881" t="s">
        <v>99</v>
      </c>
      <c r="K6" s="881"/>
      <c r="L6" s="135"/>
      <c r="M6" s="135"/>
      <c r="N6" s="135"/>
      <c r="O6" s="203" t="s">
        <v>6</v>
      </c>
      <c r="P6" s="162">
        <v>0.38</v>
      </c>
      <c r="Q6" s="164" t="s">
        <v>234</v>
      </c>
      <c r="R6" s="162">
        <v>0.15</v>
      </c>
      <c r="S6" s="164" t="s">
        <v>244</v>
      </c>
      <c r="W6" s="889" t="s">
        <v>125</v>
      </c>
      <c r="X6" s="891"/>
      <c r="Y6" s="891"/>
      <c r="Z6" s="891"/>
      <c r="AA6" s="891"/>
      <c r="AB6" s="891"/>
      <c r="AC6" s="891"/>
      <c r="AD6" s="891"/>
      <c r="AE6" s="891"/>
      <c r="AF6" s="885"/>
      <c r="AG6" s="885"/>
      <c r="AH6" s="885"/>
      <c r="AI6"/>
    </row>
    <row r="7" spans="1:35" ht="26.25" thickBot="1">
      <c r="B7" s="889" t="s">
        <v>133</v>
      </c>
      <c r="C7" s="890"/>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86"/>
      <c r="AG7" s="886"/>
      <c r="AH7" s="886"/>
      <c r="AI7"/>
    </row>
    <row r="8" spans="1:35" ht="25.5" customHeight="1">
      <c r="B8" s="887"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88"/>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7" t="s">
        <v>264</v>
      </c>
      <c r="P13" s="878"/>
      <c r="Q13" s="878"/>
      <c r="R13" s="878"/>
      <c r="S13" s="879"/>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9" t="s">
        <v>70</v>
      </c>
      <c r="C26" s="869"/>
      <c r="D26" s="869"/>
      <c r="E26" s="869"/>
      <c r="F26" s="869"/>
      <c r="G26" s="869"/>
      <c r="H26" s="869"/>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70"/>
      <c r="C27" s="870"/>
      <c r="D27" s="870"/>
      <c r="E27" s="870"/>
      <c r="F27" s="870"/>
      <c r="G27" s="870"/>
      <c r="H27" s="870"/>
      <c r="O27" s="84"/>
      <c r="P27" s="402"/>
      <c r="Q27" s="84"/>
      <c r="R27" s="84"/>
      <c r="S27" s="84"/>
      <c r="U27" s="171"/>
      <c r="V27" s="173"/>
    </row>
    <row r="28" spans="1:35">
      <c r="B28" s="870"/>
      <c r="C28" s="870"/>
      <c r="D28" s="870"/>
      <c r="E28" s="870"/>
      <c r="F28" s="870"/>
      <c r="G28" s="870"/>
      <c r="H28" s="870"/>
      <c r="O28" s="84"/>
      <c r="P28" s="402"/>
      <c r="Q28" s="84"/>
      <c r="R28" s="84"/>
      <c r="S28" s="84"/>
      <c r="V28" s="173"/>
    </row>
    <row r="29" spans="1:35">
      <c r="B29" s="870"/>
      <c r="C29" s="870"/>
      <c r="D29" s="870"/>
      <c r="E29" s="870"/>
      <c r="F29" s="870"/>
      <c r="G29" s="870"/>
      <c r="H29" s="870"/>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70"/>
      <c r="C30" s="870"/>
      <c r="D30" s="870"/>
      <c r="E30" s="870"/>
      <c r="F30" s="870"/>
      <c r="G30" s="870"/>
      <c r="H30" s="870"/>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71" t="s">
        <v>75</v>
      </c>
      <c r="D38" s="872"/>
      <c r="O38" s="394"/>
      <c r="P38" s="395"/>
      <c r="Q38" s="396"/>
      <c r="R38" s="84"/>
    </row>
    <row r="39" spans="2:18">
      <c r="B39" s="142">
        <v>35</v>
      </c>
      <c r="C39" s="875">
        <f>LN(2)/B39</f>
        <v>1.980420515885558E-2</v>
      </c>
      <c r="D39" s="876"/>
    </row>
    <row r="40" spans="2:18" ht="27">
      <c r="B40" s="364" t="s">
        <v>76</v>
      </c>
      <c r="C40" s="873" t="s">
        <v>77</v>
      </c>
      <c r="D40" s="874"/>
    </row>
    <row r="41" spans="2:18" ht="13.5" thickBot="1">
      <c r="B41" s="143">
        <v>0.05</v>
      </c>
      <c r="C41" s="867">
        <f>LN(2)/B41</f>
        <v>13.862943611198904</v>
      </c>
      <c r="D41" s="868"/>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F13" workbookViewId="0">
      <selection activeCell="J20" sqref="J20"/>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69">
        <f>Amnt_Deposited!C14</f>
        <v>12.30701151141</v>
      </c>
      <c r="D19" s="416">
        <f>Dry_Matter_Content!C6</f>
        <v>0.59</v>
      </c>
      <c r="E19" s="283">
        <f>MCF!R18</f>
        <v>1</v>
      </c>
      <c r="F19" s="130">
        <f>C19*D19*$K$6*DOCF*E19</f>
        <v>1.3796159904290608</v>
      </c>
      <c r="G19" s="65">
        <f t="shared" ref="G19:G50" si="0">F19*$K$12</f>
        <v>1.3796159904290608</v>
      </c>
      <c r="H19" s="65">
        <f>F19*(1-$K$12)</f>
        <v>0</v>
      </c>
      <c r="I19" s="65">
        <f t="shared" ref="I19:I50" si="1">G19+I18*$K$10</f>
        <v>1.3796159904290608</v>
      </c>
      <c r="J19" s="791">
        <f t="shared" ref="J19:J50" si="2">I18*(1-$K$10)+H19</f>
        <v>0</v>
      </c>
      <c r="K19" s="792">
        <f>J19*CH4_fraction*conv</f>
        <v>0</v>
      </c>
      <c r="O19" s="95">
        <f>Amnt_Deposited!B14</f>
        <v>2000</v>
      </c>
      <c r="P19" s="98">
        <f>Amnt_Deposited!C14</f>
        <v>12.30701151141</v>
      </c>
      <c r="Q19" s="283">
        <f>MCF!R18</f>
        <v>1</v>
      </c>
      <c r="R19" s="130">
        <f t="shared" ref="R19:R50" si="3">P19*$W$6*DOCF*Q19</f>
        <v>0.92302586335574999</v>
      </c>
      <c r="S19" s="65">
        <f>R19*$W$12</f>
        <v>0.92302586335574999</v>
      </c>
      <c r="T19" s="65">
        <f>R19*(1-$W$12)</f>
        <v>0</v>
      </c>
      <c r="U19" s="65">
        <f>S19+U18*$W$10</f>
        <v>0.92302586335574999</v>
      </c>
      <c r="V19" s="65">
        <f>U18*(1-$W$10)+T19</f>
        <v>0</v>
      </c>
      <c r="W19" s="66">
        <f>V19*CH4_fraction*conv</f>
        <v>0</v>
      </c>
    </row>
    <row r="20" spans="2:23">
      <c r="B20" s="96">
        <f>Amnt_Deposited!B15</f>
        <v>2001</v>
      </c>
      <c r="C20" s="770">
        <f>Amnt_Deposited!C15</f>
        <v>12.464678524649997</v>
      </c>
      <c r="D20" s="418">
        <f>Dry_Matter_Content!C7</f>
        <v>0.59</v>
      </c>
      <c r="E20" s="284">
        <f>MCF!R19</f>
        <v>1</v>
      </c>
      <c r="F20" s="67">
        <f t="shared" ref="F20:F50" si="4">C20*D20*$K$6*DOCF*E20</f>
        <v>1.3972904626132645</v>
      </c>
      <c r="G20" s="67">
        <f t="shared" si="0"/>
        <v>1.3972904626132645</v>
      </c>
      <c r="H20" s="67">
        <f t="shared" ref="H20:H50" si="5">F20*(1-$K$12)</f>
        <v>0</v>
      </c>
      <c r="I20" s="67">
        <f t="shared" si="1"/>
        <v>2.3220747168291767</v>
      </c>
      <c r="J20" s="418">
        <f>I19*(1-$K$10)+H20</f>
        <v>0.4548317362131486</v>
      </c>
      <c r="K20" s="793">
        <f>J20*CH4_fraction*conv</f>
        <v>0.30322115747543238</v>
      </c>
      <c r="M20" s="393"/>
      <c r="O20" s="96">
        <f>Amnt_Deposited!B15</f>
        <v>2001</v>
      </c>
      <c r="P20" s="99">
        <f>Amnt_Deposited!C15</f>
        <v>12.464678524649997</v>
      </c>
      <c r="Q20" s="284">
        <f>MCF!R19</f>
        <v>1</v>
      </c>
      <c r="R20" s="67">
        <f t="shared" si="3"/>
        <v>0.93485088934874971</v>
      </c>
      <c r="S20" s="67">
        <f>R20*$W$12</f>
        <v>0.93485088934874971</v>
      </c>
      <c r="T20" s="67">
        <f>R20*(1-$W$12)</f>
        <v>0</v>
      </c>
      <c r="U20" s="67">
        <f>S20+U19*$W$10</f>
        <v>1.5535736285654618</v>
      </c>
      <c r="V20" s="67">
        <f>U19*(1-$W$10)+T20</f>
        <v>0.30430312413903793</v>
      </c>
      <c r="W20" s="100">
        <f>V20*CH4_fraction*conv</f>
        <v>0.20286874942602529</v>
      </c>
    </row>
    <row r="21" spans="2:23">
      <c r="B21" s="96">
        <f>Amnt_Deposited!B16</f>
        <v>2002</v>
      </c>
      <c r="C21" s="770">
        <f>Amnt_Deposited!C16</f>
        <v>12.745556924099999</v>
      </c>
      <c r="D21" s="418">
        <f>Dry_Matter_Content!C8</f>
        <v>0.59</v>
      </c>
      <c r="E21" s="284">
        <f>MCF!R20</f>
        <v>1</v>
      </c>
      <c r="F21" s="67">
        <f t="shared" si="4"/>
        <v>1.4287769311916099</v>
      </c>
      <c r="G21" s="67">
        <f t="shared" si="0"/>
        <v>1.4287769311916099</v>
      </c>
      <c r="H21" s="67">
        <f t="shared" si="5"/>
        <v>0</v>
      </c>
      <c r="I21" s="67">
        <f t="shared" si="1"/>
        <v>2.9853101622747378</v>
      </c>
      <c r="J21" s="418">
        <f t="shared" si="2"/>
        <v>0.76554148574604886</v>
      </c>
      <c r="K21" s="793">
        <f t="shared" ref="K21:K84" si="6">J21*CH4_fraction*conv</f>
        <v>0.51036099049736583</v>
      </c>
      <c r="O21" s="96">
        <f>Amnt_Deposited!B16</f>
        <v>2002</v>
      </c>
      <c r="P21" s="99">
        <f>Amnt_Deposited!C16</f>
        <v>12.745556924099999</v>
      </c>
      <c r="Q21" s="284">
        <f>MCF!R20</f>
        <v>1</v>
      </c>
      <c r="R21" s="67">
        <f t="shared" si="3"/>
        <v>0.95591676930749991</v>
      </c>
      <c r="S21" s="67">
        <f t="shared" ref="S21:S84" si="7">R21*$W$12</f>
        <v>0.95591676930749991</v>
      </c>
      <c r="T21" s="67">
        <f t="shared" ref="T21:T84" si="8">R21*(1-$W$12)</f>
        <v>0</v>
      </c>
      <c r="U21" s="67">
        <f t="shared" ref="U21:U84" si="9">S21+U20*$W$10</f>
        <v>1.9973083155272555</v>
      </c>
      <c r="V21" s="67">
        <f t="shared" ref="V21:V84" si="10">U20*(1-$W$10)+T21</f>
        <v>0.51218208234570617</v>
      </c>
      <c r="W21" s="100">
        <f t="shared" ref="W21:W84" si="11">V21*CH4_fraction*conv</f>
        <v>0.34145472156380408</v>
      </c>
    </row>
    <row r="22" spans="2:23">
      <c r="B22" s="96">
        <f>Amnt_Deposited!B17</f>
        <v>2003</v>
      </c>
      <c r="C22" s="770">
        <f>Amnt_Deposited!C17</f>
        <v>12.97210494063</v>
      </c>
      <c r="D22" s="418">
        <f>Dry_Matter_Content!C9</f>
        <v>0.59</v>
      </c>
      <c r="E22" s="284">
        <f>MCF!R21</f>
        <v>1</v>
      </c>
      <c r="F22" s="67">
        <f t="shared" si="4"/>
        <v>1.454172963844623</v>
      </c>
      <c r="G22" s="67">
        <f t="shared" si="0"/>
        <v>1.454172963844623</v>
      </c>
      <c r="H22" s="67">
        <f t="shared" si="5"/>
        <v>0</v>
      </c>
      <c r="I22" s="67">
        <f t="shared" si="1"/>
        <v>3.455286209251287</v>
      </c>
      <c r="J22" s="418">
        <f t="shared" si="2"/>
        <v>0.98419691686807365</v>
      </c>
      <c r="K22" s="793">
        <f t="shared" si="6"/>
        <v>0.65613127791204906</v>
      </c>
      <c r="N22" s="258"/>
      <c r="O22" s="96">
        <f>Amnt_Deposited!B17</f>
        <v>2003</v>
      </c>
      <c r="P22" s="99">
        <f>Amnt_Deposited!C17</f>
        <v>12.97210494063</v>
      </c>
      <c r="Q22" s="284">
        <f>MCF!R21</f>
        <v>1</v>
      </c>
      <c r="R22" s="67">
        <f t="shared" si="3"/>
        <v>0.97290787054725003</v>
      </c>
      <c r="S22" s="67">
        <f t="shared" si="7"/>
        <v>0.97290787054725003</v>
      </c>
      <c r="T22" s="67">
        <f t="shared" si="8"/>
        <v>0</v>
      </c>
      <c r="U22" s="67">
        <f t="shared" si="9"/>
        <v>2.3117436725588449</v>
      </c>
      <c r="V22" s="67">
        <f t="shared" si="10"/>
        <v>0.65847251351566038</v>
      </c>
      <c r="W22" s="100">
        <f t="shared" si="11"/>
        <v>0.43898167567710689</v>
      </c>
    </row>
    <row r="23" spans="2:23">
      <c r="B23" s="96">
        <f>Amnt_Deposited!B18</f>
        <v>2004</v>
      </c>
      <c r="C23" s="770">
        <f>Amnt_Deposited!C18</f>
        <v>13.041500207009999</v>
      </c>
      <c r="D23" s="418">
        <f>Dry_Matter_Content!C10</f>
        <v>0.59</v>
      </c>
      <c r="E23" s="284">
        <f>MCF!R22</f>
        <v>1</v>
      </c>
      <c r="F23" s="67">
        <f t="shared" si="4"/>
        <v>1.4619521732058207</v>
      </c>
      <c r="G23" s="67">
        <f t="shared" si="0"/>
        <v>1.4619521732058207</v>
      </c>
      <c r="H23" s="67">
        <f t="shared" si="5"/>
        <v>0</v>
      </c>
      <c r="I23" s="67">
        <f t="shared" si="1"/>
        <v>3.7780997840574528</v>
      </c>
      <c r="J23" s="418">
        <f t="shared" si="2"/>
        <v>1.1391385983996547</v>
      </c>
      <c r="K23" s="793">
        <f t="shared" si="6"/>
        <v>0.75942573226643639</v>
      </c>
      <c r="N23" s="258"/>
      <c r="O23" s="96">
        <f>Amnt_Deposited!B18</f>
        <v>2004</v>
      </c>
      <c r="P23" s="99">
        <f>Amnt_Deposited!C18</f>
        <v>13.041500207009999</v>
      </c>
      <c r="Q23" s="284">
        <f>MCF!R22</f>
        <v>1</v>
      </c>
      <c r="R23" s="67">
        <f t="shared" si="3"/>
        <v>0.97811251552574996</v>
      </c>
      <c r="S23" s="67">
        <f t="shared" si="7"/>
        <v>0.97811251552574996</v>
      </c>
      <c r="T23" s="67">
        <f t="shared" si="8"/>
        <v>0</v>
      </c>
      <c r="U23" s="67">
        <f t="shared" si="9"/>
        <v>2.5277206405379928</v>
      </c>
      <c r="V23" s="67">
        <f t="shared" si="10"/>
        <v>0.76213554754660207</v>
      </c>
      <c r="W23" s="100">
        <f t="shared" si="11"/>
        <v>0.50809036503106797</v>
      </c>
    </row>
    <row r="24" spans="2:23">
      <c r="B24" s="96">
        <f>Amnt_Deposited!B19</f>
        <v>2005</v>
      </c>
      <c r="C24" s="770">
        <f>Amnt_Deposited!C19</f>
        <v>14.445650198099999</v>
      </c>
      <c r="D24" s="418">
        <f>Dry_Matter_Content!C11</f>
        <v>0.59</v>
      </c>
      <c r="E24" s="284">
        <f>MCF!R23</f>
        <v>1</v>
      </c>
      <c r="F24" s="67">
        <f t="shared" si="4"/>
        <v>1.6193573872070099</v>
      </c>
      <c r="G24" s="67">
        <f t="shared" si="0"/>
        <v>1.6193573872070099</v>
      </c>
      <c r="H24" s="67">
        <f t="shared" si="5"/>
        <v>0</v>
      </c>
      <c r="I24" s="67">
        <f t="shared" si="1"/>
        <v>4.151893408383641</v>
      </c>
      <c r="J24" s="418">
        <f t="shared" si="2"/>
        <v>1.245563762880822</v>
      </c>
      <c r="K24" s="793">
        <f t="shared" si="6"/>
        <v>0.83037584192054803</v>
      </c>
      <c r="N24" s="258"/>
      <c r="O24" s="96">
        <f>Amnt_Deposited!B19</f>
        <v>2005</v>
      </c>
      <c r="P24" s="99">
        <f>Amnt_Deposited!C19</f>
        <v>14.445650198099999</v>
      </c>
      <c r="Q24" s="284">
        <f>MCF!R23</f>
        <v>1</v>
      </c>
      <c r="R24" s="67">
        <f t="shared" si="3"/>
        <v>1.0834237648574998</v>
      </c>
      <c r="S24" s="67">
        <f t="shared" si="7"/>
        <v>1.0834237648574998</v>
      </c>
      <c r="T24" s="67">
        <f t="shared" si="8"/>
        <v>0</v>
      </c>
      <c r="U24" s="67">
        <f t="shared" si="9"/>
        <v>2.7778055809881632</v>
      </c>
      <c r="V24" s="67">
        <f t="shared" si="10"/>
        <v>0.83333882440732976</v>
      </c>
      <c r="W24" s="100">
        <f t="shared" si="11"/>
        <v>0.55555921627155314</v>
      </c>
    </row>
    <row r="25" spans="2:23">
      <c r="B25" s="96">
        <f>Amnt_Deposited!B20</f>
        <v>2006</v>
      </c>
      <c r="C25" s="770">
        <f>Amnt_Deposited!C20</f>
        <v>14.742803511810001</v>
      </c>
      <c r="D25" s="418">
        <f>Dry_Matter_Content!C12</f>
        <v>0.59</v>
      </c>
      <c r="E25" s="284">
        <f>MCF!R24</f>
        <v>1</v>
      </c>
      <c r="F25" s="67">
        <f t="shared" si="4"/>
        <v>1.6526682736739011</v>
      </c>
      <c r="G25" s="67">
        <f t="shared" si="0"/>
        <v>1.6526682736739011</v>
      </c>
      <c r="H25" s="67">
        <f t="shared" si="5"/>
        <v>0</v>
      </c>
      <c r="I25" s="67">
        <f t="shared" si="1"/>
        <v>4.4357656543166915</v>
      </c>
      <c r="J25" s="418">
        <f t="shared" si="2"/>
        <v>1.3687960277408513</v>
      </c>
      <c r="K25" s="793">
        <f t="shared" si="6"/>
        <v>0.91253068516056746</v>
      </c>
      <c r="N25" s="258"/>
      <c r="O25" s="96">
        <f>Amnt_Deposited!B20</f>
        <v>2006</v>
      </c>
      <c r="P25" s="99">
        <f>Amnt_Deposited!C20</f>
        <v>14.742803511810001</v>
      </c>
      <c r="Q25" s="284">
        <f>MCF!R24</f>
        <v>1</v>
      </c>
      <c r="R25" s="67">
        <f t="shared" si="3"/>
        <v>1.1057102633857501</v>
      </c>
      <c r="S25" s="67">
        <f t="shared" si="7"/>
        <v>1.1057102633857501</v>
      </c>
      <c r="T25" s="67">
        <f t="shared" si="8"/>
        <v>0</v>
      </c>
      <c r="U25" s="67">
        <f t="shared" si="9"/>
        <v>2.9677290283117914</v>
      </c>
      <c r="V25" s="67">
        <f t="shared" si="10"/>
        <v>0.91578681606212176</v>
      </c>
      <c r="W25" s="100">
        <f t="shared" si="11"/>
        <v>0.61052454404141443</v>
      </c>
    </row>
    <row r="26" spans="2:23">
      <c r="B26" s="96">
        <f>Amnt_Deposited!B21</f>
        <v>2007</v>
      </c>
      <c r="C26" s="770">
        <f>Amnt_Deposited!C21</f>
        <v>15.03971481936</v>
      </c>
      <c r="D26" s="418">
        <f>Dry_Matter_Content!C13</f>
        <v>0.59</v>
      </c>
      <c r="E26" s="284">
        <f>MCF!R25</f>
        <v>1</v>
      </c>
      <c r="F26" s="67">
        <f t="shared" si="4"/>
        <v>1.6859520312502558</v>
      </c>
      <c r="G26" s="67">
        <f t="shared" si="0"/>
        <v>1.6859520312502558</v>
      </c>
      <c r="H26" s="67">
        <f t="shared" si="5"/>
        <v>0</v>
      </c>
      <c r="I26" s="67">
        <f t="shared" si="1"/>
        <v>4.659334668855128</v>
      </c>
      <c r="J26" s="418">
        <f t="shared" si="2"/>
        <v>1.462383016711819</v>
      </c>
      <c r="K26" s="793">
        <f t="shared" si="6"/>
        <v>0.97492201114121269</v>
      </c>
      <c r="N26" s="258"/>
      <c r="O26" s="96">
        <f>Amnt_Deposited!B21</f>
        <v>2007</v>
      </c>
      <c r="P26" s="99">
        <f>Amnt_Deposited!C21</f>
        <v>15.03971481936</v>
      </c>
      <c r="Q26" s="284">
        <f>MCF!R25</f>
        <v>1</v>
      </c>
      <c r="R26" s="67">
        <f t="shared" si="3"/>
        <v>1.1279786114520001</v>
      </c>
      <c r="S26" s="67">
        <f t="shared" si="7"/>
        <v>1.1279786114520001</v>
      </c>
      <c r="T26" s="67">
        <f t="shared" si="8"/>
        <v>0</v>
      </c>
      <c r="U26" s="67">
        <f t="shared" si="9"/>
        <v>3.1173068703312632</v>
      </c>
      <c r="V26" s="67">
        <f t="shared" si="10"/>
        <v>0.97840076943252818</v>
      </c>
      <c r="W26" s="100">
        <f t="shared" si="11"/>
        <v>0.65226717962168546</v>
      </c>
    </row>
    <row r="27" spans="2:23">
      <c r="B27" s="96">
        <f>Amnt_Deposited!B22</f>
        <v>2008</v>
      </c>
      <c r="C27" s="770">
        <f>Amnt_Deposited!C22</f>
        <v>15.33456907455</v>
      </c>
      <c r="D27" s="418">
        <f>Dry_Matter_Content!C14</f>
        <v>0.59</v>
      </c>
      <c r="E27" s="284">
        <f>MCF!R26</f>
        <v>1</v>
      </c>
      <c r="F27" s="67">
        <f t="shared" si="4"/>
        <v>1.7190051932570549</v>
      </c>
      <c r="G27" s="67">
        <f t="shared" si="0"/>
        <v>1.7190051932570549</v>
      </c>
      <c r="H27" s="67">
        <f t="shared" si="5"/>
        <v>0</v>
      </c>
      <c r="I27" s="67">
        <f t="shared" si="1"/>
        <v>4.8422506229794742</v>
      </c>
      <c r="J27" s="418">
        <f t="shared" si="2"/>
        <v>1.5360892391327083</v>
      </c>
      <c r="K27" s="793">
        <f t="shared" si="6"/>
        <v>1.0240594927551387</v>
      </c>
      <c r="N27" s="258"/>
      <c r="O27" s="96">
        <f>Amnt_Deposited!B22</f>
        <v>2008</v>
      </c>
      <c r="P27" s="99">
        <f>Amnt_Deposited!C22</f>
        <v>15.33456907455</v>
      </c>
      <c r="Q27" s="284">
        <f>MCF!R26</f>
        <v>1</v>
      </c>
      <c r="R27" s="67">
        <f t="shared" si="3"/>
        <v>1.1500926805912499</v>
      </c>
      <c r="S27" s="67">
        <f t="shared" si="7"/>
        <v>1.1500926805912499</v>
      </c>
      <c r="T27" s="67">
        <f t="shared" si="8"/>
        <v>0</v>
      </c>
      <c r="U27" s="67">
        <f t="shared" si="9"/>
        <v>3.239685965418917</v>
      </c>
      <c r="V27" s="67">
        <f t="shared" si="10"/>
        <v>1.0277135855035961</v>
      </c>
      <c r="W27" s="100">
        <f t="shared" si="11"/>
        <v>0.68514239033573077</v>
      </c>
    </row>
    <row r="28" spans="2:23">
      <c r="B28" s="96">
        <f>Amnt_Deposited!B23</f>
        <v>2009</v>
      </c>
      <c r="C28" s="770">
        <f>Amnt_Deposited!C23</f>
        <v>15.62518822194</v>
      </c>
      <c r="D28" s="418">
        <f>Dry_Matter_Content!C15</f>
        <v>0.59</v>
      </c>
      <c r="E28" s="284">
        <f>MCF!R27</f>
        <v>1</v>
      </c>
      <c r="F28" s="67">
        <f t="shared" si="4"/>
        <v>1.751583599679474</v>
      </c>
      <c r="G28" s="67">
        <f t="shared" si="0"/>
        <v>1.751583599679474</v>
      </c>
      <c r="H28" s="67">
        <f t="shared" si="5"/>
        <v>0</v>
      </c>
      <c r="I28" s="67">
        <f t="shared" si="1"/>
        <v>4.9974412601911782</v>
      </c>
      <c r="J28" s="418">
        <f t="shared" si="2"/>
        <v>1.5963929624677697</v>
      </c>
      <c r="K28" s="793">
        <f t="shared" si="6"/>
        <v>1.0642619749785132</v>
      </c>
      <c r="N28" s="258"/>
      <c r="O28" s="96">
        <f>Amnt_Deposited!B23</f>
        <v>2009</v>
      </c>
      <c r="P28" s="99">
        <f>Amnt_Deposited!C23</f>
        <v>15.62518822194</v>
      </c>
      <c r="Q28" s="284">
        <f>MCF!R27</f>
        <v>1</v>
      </c>
      <c r="R28" s="67">
        <f t="shared" si="3"/>
        <v>1.1718891166454999</v>
      </c>
      <c r="S28" s="67">
        <f t="shared" si="7"/>
        <v>1.1718891166454999</v>
      </c>
      <c r="T28" s="67">
        <f t="shared" si="8"/>
        <v>0</v>
      </c>
      <c r="U28" s="67">
        <f t="shared" si="9"/>
        <v>3.3435155621261226</v>
      </c>
      <c r="V28" s="67">
        <f t="shared" si="10"/>
        <v>1.0680595199382938</v>
      </c>
      <c r="W28" s="100">
        <f t="shared" si="11"/>
        <v>0.71203967995886253</v>
      </c>
    </row>
    <row r="29" spans="2:23">
      <c r="B29" s="96">
        <f>Amnt_Deposited!B24</f>
        <v>2010</v>
      </c>
      <c r="C29" s="770">
        <f>Amnt_Deposited!C24</f>
        <v>16.86719408583</v>
      </c>
      <c r="D29" s="418">
        <f>Dry_Matter_Content!C16</f>
        <v>0.59</v>
      </c>
      <c r="E29" s="284">
        <f>MCF!R28</f>
        <v>1</v>
      </c>
      <c r="F29" s="67">
        <f t="shared" si="4"/>
        <v>1.890812457021543</v>
      </c>
      <c r="G29" s="67">
        <f t="shared" si="0"/>
        <v>1.890812457021543</v>
      </c>
      <c r="H29" s="67">
        <f t="shared" si="5"/>
        <v>0</v>
      </c>
      <c r="I29" s="67">
        <f t="shared" si="1"/>
        <v>5.2406975126132966</v>
      </c>
      <c r="J29" s="418">
        <f t="shared" si="2"/>
        <v>1.6475562045994243</v>
      </c>
      <c r="K29" s="793">
        <f t="shared" si="6"/>
        <v>1.0983708030662829</v>
      </c>
      <c r="O29" s="96">
        <f>Amnt_Deposited!B24</f>
        <v>2010</v>
      </c>
      <c r="P29" s="99">
        <f>Amnt_Deposited!C24</f>
        <v>16.86719408583</v>
      </c>
      <c r="Q29" s="284">
        <f>MCF!R28</f>
        <v>1</v>
      </c>
      <c r="R29" s="67">
        <f t="shared" si="3"/>
        <v>1.2650395564372501</v>
      </c>
      <c r="S29" s="67">
        <f t="shared" si="7"/>
        <v>1.2650395564372501</v>
      </c>
      <c r="T29" s="67">
        <f t="shared" si="8"/>
        <v>0</v>
      </c>
      <c r="U29" s="67">
        <f t="shared" si="9"/>
        <v>3.5062650619625089</v>
      </c>
      <c r="V29" s="67">
        <f t="shared" si="10"/>
        <v>1.1022900566008635</v>
      </c>
      <c r="W29" s="100">
        <f t="shared" si="11"/>
        <v>0.73486003773390896</v>
      </c>
    </row>
    <row r="30" spans="2:23">
      <c r="B30" s="96">
        <f>Amnt_Deposited!B25</f>
        <v>2011</v>
      </c>
      <c r="C30" s="770">
        <f>Amnt_Deposited!C25</f>
        <v>17.309006581679999</v>
      </c>
      <c r="D30" s="418">
        <f>Dry_Matter_Content!C17</f>
        <v>0.59</v>
      </c>
      <c r="E30" s="284">
        <f>MCF!R29</f>
        <v>1</v>
      </c>
      <c r="F30" s="67">
        <f t="shared" si="4"/>
        <v>1.9403396378063278</v>
      </c>
      <c r="G30" s="67">
        <f t="shared" si="0"/>
        <v>1.9403396378063278</v>
      </c>
      <c r="H30" s="67">
        <f t="shared" si="5"/>
        <v>0</v>
      </c>
      <c r="I30" s="67">
        <f t="shared" si="1"/>
        <v>5.4532842357201332</v>
      </c>
      <c r="J30" s="418">
        <f t="shared" si="2"/>
        <v>1.7277529146994912</v>
      </c>
      <c r="K30" s="793">
        <f t="shared" si="6"/>
        <v>1.1518352764663273</v>
      </c>
      <c r="O30" s="96">
        <f>Amnt_Deposited!B25</f>
        <v>2011</v>
      </c>
      <c r="P30" s="99">
        <f>Amnt_Deposited!C25</f>
        <v>17.309006581679999</v>
      </c>
      <c r="Q30" s="284">
        <f>MCF!R29</f>
        <v>1</v>
      </c>
      <c r="R30" s="67">
        <f t="shared" si="3"/>
        <v>1.2981754936259999</v>
      </c>
      <c r="S30" s="67">
        <f t="shared" si="7"/>
        <v>1.2981754936259999</v>
      </c>
      <c r="T30" s="67">
        <f t="shared" si="8"/>
        <v>0</v>
      </c>
      <c r="U30" s="67">
        <f t="shared" si="9"/>
        <v>3.6484952513738627</v>
      </c>
      <c r="V30" s="67">
        <f t="shared" si="10"/>
        <v>1.1559453042146461</v>
      </c>
      <c r="W30" s="100">
        <f t="shared" si="11"/>
        <v>0.77063020280976402</v>
      </c>
    </row>
    <row r="31" spans="2:23">
      <c r="B31" s="96">
        <f>Amnt_Deposited!B26</f>
        <v>2012</v>
      </c>
      <c r="C31" s="770">
        <f>Amnt_Deposited!C26</f>
        <v>17.64442711944</v>
      </c>
      <c r="D31" s="418">
        <f>Dry_Matter_Content!C18</f>
        <v>0.59</v>
      </c>
      <c r="E31" s="284">
        <f>MCF!R30</f>
        <v>1</v>
      </c>
      <c r="F31" s="67">
        <f t="shared" si="4"/>
        <v>1.9779402800892238</v>
      </c>
      <c r="G31" s="67">
        <f t="shared" si="0"/>
        <v>1.9779402800892238</v>
      </c>
      <c r="H31" s="67">
        <f t="shared" si="5"/>
        <v>0</v>
      </c>
      <c r="I31" s="67">
        <f t="shared" si="1"/>
        <v>5.6333860200225701</v>
      </c>
      <c r="J31" s="418">
        <f t="shared" si="2"/>
        <v>1.7978384957867872</v>
      </c>
      <c r="K31" s="793">
        <f t="shared" si="6"/>
        <v>1.1985589971911914</v>
      </c>
      <c r="O31" s="96">
        <f>Amnt_Deposited!B26</f>
        <v>2012</v>
      </c>
      <c r="P31" s="99">
        <f>Amnt_Deposited!C26</f>
        <v>17.64442711944</v>
      </c>
      <c r="Q31" s="284">
        <f>MCF!R30</f>
        <v>1</v>
      </c>
      <c r="R31" s="67">
        <f t="shared" si="3"/>
        <v>1.3233320339579999</v>
      </c>
      <c r="S31" s="67">
        <f t="shared" si="7"/>
        <v>1.3233320339579999</v>
      </c>
      <c r="T31" s="67">
        <f t="shared" si="8"/>
        <v>0</v>
      </c>
      <c r="U31" s="67">
        <f t="shared" si="9"/>
        <v>3.7689915388197388</v>
      </c>
      <c r="V31" s="67">
        <f t="shared" si="10"/>
        <v>1.2028357465121235</v>
      </c>
      <c r="W31" s="100">
        <f t="shared" si="11"/>
        <v>0.80189049767474896</v>
      </c>
    </row>
    <row r="32" spans="2:23">
      <c r="B32" s="96">
        <f>Amnt_Deposited!B27</f>
        <v>2013</v>
      </c>
      <c r="C32" s="770">
        <f>Amnt_Deposited!C27</f>
        <v>17.978698127939996</v>
      </c>
      <c r="D32" s="418">
        <f>Dry_Matter_Content!C19</f>
        <v>0.59</v>
      </c>
      <c r="E32" s="284">
        <f>MCF!R31</f>
        <v>1</v>
      </c>
      <c r="F32" s="67">
        <f t="shared" si="4"/>
        <v>2.0154120601420735</v>
      </c>
      <c r="G32" s="67">
        <f t="shared" si="0"/>
        <v>2.0154120601420735</v>
      </c>
      <c r="H32" s="67">
        <f t="shared" si="5"/>
        <v>0</v>
      </c>
      <c r="I32" s="67">
        <f t="shared" si="1"/>
        <v>5.7915836364201301</v>
      </c>
      <c r="J32" s="418">
        <f t="shared" si="2"/>
        <v>1.8572144437445139</v>
      </c>
      <c r="K32" s="793">
        <f t="shared" si="6"/>
        <v>1.2381429624963425</v>
      </c>
      <c r="O32" s="96">
        <f>Amnt_Deposited!B27</f>
        <v>2013</v>
      </c>
      <c r="P32" s="99">
        <f>Amnt_Deposited!C27</f>
        <v>17.978698127939996</v>
      </c>
      <c r="Q32" s="284">
        <f>MCF!R31</f>
        <v>1</v>
      </c>
      <c r="R32" s="67">
        <f t="shared" si="3"/>
        <v>1.3484023595954997</v>
      </c>
      <c r="S32" s="67">
        <f t="shared" si="7"/>
        <v>1.3484023595954997</v>
      </c>
      <c r="T32" s="67">
        <f t="shared" si="8"/>
        <v>0</v>
      </c>
      <c r="U32" s="67">
        <f t="shared" si="9"/>
        <v>3.8748329414050819</v>
      </c>
      <c r="V32" s="67">
        <f t="shared" si="10"/>
        <v>1.2425609570101563</v>
      </c>
      <c r="W32" s="100">
        <f t="shared" si="11"/>
        <v>0.82837397134010415</v>
      </c>
    </row>
    <row r="33" spans="2:23">
      <c r="B33" s="96">
        <f>Amnt_Deposited!B28</f>
        <v>2014</v>
      </c>
      <c r="C33" s="770">
        <f>Amnt_Deposited!C28</f>
        <v>18.304619923919997</v>
      </c>
      <c r="D33" s="418">
        <f>Dry_Matter_Content!C20</f>
        <v>0.59</v>
      </c>
      <c r="E33" s="284">
        <f>MCF!R32</f>
        <v>1</v>
      </c>
      <c r="F33" s="67">
        <f t="shared" si="4"/>
        <v>2.0519478934714317</v>
      </c>
      <c r="G33" s="67">
        <f t="shared" si="0"/>
        <v>2.0519478934714317</v>
      </c>
      <c r="H33" s="67">
        <f t="shared" si="5"/>
        <v>0</v>
      </c>
      <c r="I33" s="67">
        <f t="shared" si="1"/>
        <v>5.9341625032558287</v>
      </c>
      <c r="J33" s="418">
        <f t="shared" si="2"/>
        <v>1.909369026635733</v>
      </c>
      <c r="K33" s="793">
        <f t="shared" si="6"/>
        <v>1.2729126844238219</v>
      </c>
      <c r="O33" s="96">
        <f>Amnt_Deposited!B28</f>
        <v>2014</v>
      </c>
      <c r="P33" s="99">
        <f>Amnt_Deposited!C28</f>
        <v>18.304619923919997</v>
      </c>
      <c r="Q33" s="284">
        <f>MCF!R32</f>
        <v>1</v>
      </c>
      <c r="R33" s="67">
        <f t="shared" si="3"/>
        <v>1.3728464942939997</v>
      </c>
      <c r="S33" s="67">
        <f t="shared" si="7"/>
        <v>1.3728464942939997</v>
      </c>
      <c r="T33" s="67">
        <f t="shared" si="8"/>
        <v>0</v>
      </c>
      <c r="U33" s="67">
        <f t="shared" si="9"/>
        <v>3.9702246899570657</v>
      </c>
      <c r="V33" s="67">
        <f t="shared" si="10"/>
        <v>1.2774547457420156</v>
      </c>
      <c r="W33" s="100">
        <f t="shared" si="11"/>
        <v>0.85163649716134371</v>
      </c>
    </row>
    <row r="34" spans="2:23">
      <c r="B34" s="96">
        <f>Amnt_Deposited!B29</f>
        <v>2015</v>
      </c>
      <c r="C34" s="770">
        <f>Amnt_Deposited!C29</f>
        <v>18.621587491979998</v>
      </c>
      <c r="D34" s="418">
        <f>Dry_Matter_Content!C21</f>
        <v>0.59</v>
      </c>
      <c r="E34" s="284">
        <f>MCF!R33</f>
        <v>1</v>
      </c>
      <c r="F34" s="67">
        <f t="shared" si="4"/>
        <v>2.0874799578509577</v>
      </c>
      <c r="G34" s="67">
        <f t="shared" si="0"/>
        <v>2.0874799578509577</v>
      </c>
      <c r="H34" s="67">
        <f t="shared" si="5"/>
        <v>0</v>
      </c>
      <c r="I34" s="67">
        <f t="shared" si="1"/>
        <v>6.0652680402163694</v>
      </c>
      <c r="J34" s="418">
        <f t="shared" si="2"/>
        <v>1.9563744208904168</v>
      </c>
      <c r="K34" s="793">
        <f t="shared" si="6"/>
        <v>1.3042496139269444</v>
      </c>
      <c r="O34" s="96">
        <f>Amnt_Deposited!B29</f>
        <v>2015</v>
      </c>
      <c r="P34" s="99">
        <f>Amnt_Deposited!C29</f>
        <v>18.621587491979998</v>
      </c>
      <c r="Q34" s="284">
        <f>MCF!R33</f>
        <v>1</v>
      </c>
      <c r="R34" s="67">
        <f t="shared" si="3"/>
        <v>1.3966190618984997</v>
      </c>
      <c r="S34" s="67">
        <f t="shared" si="7"/>
        <v>1.3966190618984997</v>
      </c>
      <c r="T34" s="67">
        <f t="shared" si="8"/>
        <v>0</v>
      </c>
      <c r="U34" s="67">
        <f t="shared" si="9"/>
        <v>4.0579402588423514</v>
      </c>
      <c r="V34" s="67">
        <f t="shared" si="10"/>
        <v>1.3089034930132135</v>
      </c>
      <c r="W34" s="100">
        <f t="shared" si="11"/>
        <v>0.8726023286754756</v>
      </c>
    </row>
    <row r="35" spans="2:23">
      <c r="B35" s="96">
        <f>Amnt_Deposited!B30</f>
        <v>2016</v>
      </c>
      <c r="C35" s="770">
        <f>Amnt_Deposited!C30</f>
        <v>18.936013995359996</v>
      </c>
      <c r="D35" s="418">
        <f>Dry_Matter_Content!C22</f>
        <v>0.59</v>
      </c>
      <c r="E35" s="284">
        <f>MCF!R34</f>
        <v>1</v>
      </c>
      <c r="F35" s="67">
        <f t="shared" si="4"/>
        <v>2.1227271688798557</v>
      </c>
      <c r="G35" s="67">
        <f t="shared" si="0"/>
        <v>2.1227271688798557</v>
      </c>
      <c r="H35" s="67">
        <f t="shared" si="5"/>
        <v>0</v>
      </c>
      <c r="I35" s="67">
        <f t="shared" si="1"/>
        <v>6.1883979208161843</v>
      </c>
      <c r="J35" s="418">
        <f t="shared" si="2"/>
        <v>1.9995972882800408</v>
      </c>
      <c r="K35" s="793">
        <f t="shared" si="6"/>
        <v>1.3330648588533605</v>
      </c>
      <c r="O35" s="96">
        <f>Amnt_Deposited!B30</f>
        <v>2016</v>
      </c>
      <c r="P35" s="99">
        <f>Amnt_Deposited!C30</f>
        <v>18.936013995359996</v>
      </c>
      <c r="Q35" s="284">
        <f>MCF!R34</f>
        <v>1</v>
      </c>
      <c r="R35" s="67">
        <f t="shared" si="3"/>
        <v>1.4202010496519997</v>
      </c>
      <c r="S35" s="67">
        <f t="shared" si="7"/>
        <v>1.4202010496519997</v>
      </c>
      <c r="T35" s="67">
        <f t="shared" si="8"/>
        <v>0</v>
      </c>
      <c r="U35" s="67">
        <f t="shared" si="9"/>
        <v>4.1403197507690788</v>
      </c>
      <c r="V35" s="67">
        <f t="shared" si="10"/>
        <v>1.3378215577252723</v>
      </c>
      <c r="W35" s="100">
        <f t="shared" si="11"/>
        <v>0.89188103848351485</v>
      </c>
    </row>
    <row r="36" spans="2:23">
      <c r="B36" s="96">
        <f>Amnt_Deposited!B31</f>
        <v>2017</v>
      </c>
      <c r="C36" s="770">
        <f>Amnt_Deposited!C31</f>
        <v>19.662667741529997</v>
      </c>
      <c r="D36" s="418">
        <f>Dry_Matter_Content!C23</f>
        <v>0.59</v>
      </c>
      <c r="E36" s="284">
        <f>MCF!R35</f>
        <v>1</v>
      </c>
      <c r="F36" s="67">
        <f t="shared" si="4"/>
        <v>2.2041850538255128</v>
      </c>
      <c r="G36" s="67">
        <f t="shared" si="0"/>
        <v>2.2041850538255128</v>
      </c>
      <c r="H36" s="67">
        <f t="shared" si="5"/>
        <v>0</v>
      </c>
      <c r="I36" s="67">
        <f t="shared" si="1"/>
        <v>6.3523922329938722</v>
      </c>
      <c r="J36" s="418">
        <f t="shared" si="2"/>
        <v>2.0401907416478249</v>
      </c>
      <c r="K36" s="793">
        <f t="shared" si="6"/>
        <v>1.3601271610985499</v>
      </c>
      <c r="O36" s="96">
        <f>Amnt_Deposited!B31</f>
        <v>2017</v>
      </c>
      <c r="P36" s="99">
        <f>Amnt_Deposited!C31</f>
        <v>19.662667741529997</v>
      </c>
      <c r="Q36" s="284">
        <f>MCF!R35</f>
        <v>1</v>
      </c>
      <c r="R36" s="67">
        <f t="shared" si="3"/>
        <v>1.4747000806147497</v>
      </c>
      <c r="S36" s="67">
        <f t="shared" si="7"/>
        <v>1.4747000806147497</v>
      </c>
      <c r="T36" s="67">
        <f t="shared" si="8"/>
        <v>0</v>
      </c>
      <c r="U36" s="67">
        <f t="shared" si="9"/>
        <v>4.2500394065525455</v>
      </c>
      <c r="V36" s="67">
        <f t="shared" si="10"/>
        <v>1.3649804248312831</v>
      </c>
      <c r="W36" s="100">
        <f t="shared" si="11"/>
        <v>0.90998694988752205</v>
      </c>
    </row>
    <row r="37" spans="2:23">
      <c r="B37" s="96">
        <f>Amnt_Deposited!B32</f>
        <v>2018</v>
      </c>
      <c r="C37" s="770">
        <f>Amnt_Deposited!C32</f>
        <v>20.119424117760001</v>
      </c>
      <c r="D37" s="418">
        <f>Dry_Matter_Content!C24</f>
        <v>0.59</v>
      </c>
      <c r="E37" s="284">
        <f>MCF!R36</f>
        <v>1</v>
      </c>
      <c r="F37" s="67">
        <f t="shared" si="4"/>
        <v>2.2553874436008963</v>
      </c>
      <c r="G37" s="67">
        <f t="shared" si="0"/>
        <v>2.2553874436008963</v>
      </c>
      <c r="H37" s="67">
        <f t="shared" si="5"/>
        <v>0</v>
      </c>
      <c r="I37" s="67">
        <f t="shared" si="1"/>
        <v>6.5135232976577866</v>
      </c>
      <c r="J37" s="418">
        <f t="shared" si="2"/>
        <v>2.0942563789369819</v>
      </c>
      <c r="K37" s="793">
        <f t="shared" si="6"/>
        <v>1.3961709192913212</v>
      </c>
      <c r="O37" s="96">
        <f>Amnt_Deposited!B32</f>
        <v>2018</v>
      </c>
      <c r="P37" s="99">
        <f>Amnt_Deposited!C32</f>
        <v>20.119424117760001</v>
      </c>
      <c r="Q37" s="284">
        <f>MCF!R36</f>
        <v>1</v>
      </c>
      <c r="R37" s="67">
        <f t="shared" si="3"/>
        <v>1.508956808832</v>
      </c>
      <c r="S37" s="67">
        <f t="shared" si="7"/>
        <v>1.508956808832</v>
      </c>
      <c r="T37" s="67">
        <f t="shared" si="8"/>
        <v>0</v>
      </c>
      <c r="U37" s="67">
        <f t="shared" si="9"/>
        <v>4.3578434194855831</v>
      </c>
      <c r="V37" s="67">
        <f t="shared" si="10"/>
        <v>1.401152795898962</v>
      </c>
      <c r="W37" s="100">
        <f t="shared" si="11"/>
        <v>0.93410186393264127</v>
      </c>
    </row>
    <row r="38" spans="2:23">
      <c r="B38" s="96">
        <f>Amnt_Deposited!B33</f>
        <v>2019</v>
      </c>
      <c r="C38" s="770">
        <f>Amnt_Deposited!C33</f>
        <v>20.576180493989998</v>
      </c>
      <c r="D38" s="418">
        <f>Dry_Matter_Content!C25</f>
        <v>0.59</v>
      </c>
      <c r="E38" s="284">
        <f>MCF!R37</f>
        <v>1</v>
      </c>
      <c r="F38" s="67">
        <f t="shared" si="4"/>
        <v>2.3065898333762789</v>
      </c>
      <c r="G38" s="67">
        <f t="shared" si="0"/>
        <v>2.3065898333762789</v>
      </c>
      <c r="H38" s="67">
        <f t="shared" si="5"/>
        <v>0</v>
      </c>
      <c r="I38" s="67">
        <f t="shared" si="1"/>
        <v>6.6727350701164561</v>
      </c>
      <c r="J38" s="418">
        <f t="shared" si="2"/>
        <v>2.1473780609176099</v>
      </c>
      <c r="K38" s="793">
        <f t="shared" si="6"/>
        <v>1.4315853739450732</v>
      </c>
      <c r="O38" s="96">
        <f>Amnt_Deposited!B33</f>
        <v>2019</v>
      </c>
      <c r="P38" s="99">
        <f>Amnt_Deposited!C33</f>
        <v>20.576180493989998</v>
      </c>
      <c r="Q38" s="284">
        <f>MCF!R37</f>
        <v>1</v>
      </c>
      <c r="R38" s="67">
        <f t="shared" si="3"/>
        <v>1.5432135370492499</v>
      </c>
      <c r="S38" s="67">
        <f t="shared" si="7"/>
        <v>1.5432135370492499</v>
      </c>
      <c r="T38" s="67">
        <f t="shared" si="8"/>
        <v>0</v>
      </c>
      <c r="U38" s="67">
        <f t="shared" si="9"/>
        <v>4.464363338614934</v>
      </c>
      <c r="V38" s="67">
        <f t="shared" si="10"/>
        <v>1.436693617919899</v>
      </c>
      <c r="W38" s="100">
        <f t="shared" si="11"/>
        <v>0.95779574527993261</v>
      </c>
    </row>
    <row r="39" spans="2:23">
      <c r="B39" s="96">
        <f>Amnt_Deposited!B34</f>
        <v>2020</v>
      </c>
      <c r="C39" s="770">
        <f>Amnt_Deposited!C34</f>
        <v>21.032936870220002</v>
      </c>
      <c r="D39" s="418">
        <f>Dry_Matter_Content!C26</f>
        <v>0.59</v>
      </c>
      <c r="E39" s="284">
        <f>MCF!R38</f>
        <v>1</v>
      </c>
      <c r="F39" s="67">
        <f t="shared" si="4"/>
        <v>2.3577922231516624</v>
      </c>
      <c r="G39" s="67">
        <f t="shared" si="0"/>
        <v>2.3577922231516624</v>
      </c>
      <c r="H39" s="67">
        <f t="shared" si="5"/>
        <v>0</v>
      </c>
      <c r="I39" s="67">
        <f t="shared" si="1"/>
        <v>6.8306603025357502</v>
      </c>
      <c r="J39" s="418">
        <f t="shared" si="2"/>
        <v>2.1998669907323682</v>
      </c>
      <c r="K39" s="793">
        <f t="shared" si="6"/>
        <v>1.4665779938215788</v>
      </c>
      <c r="O39" s="96">
        <f>Amnt_Deposited!B34</f>
        <v>2020</v>
      </c>
      <c r="P39" s="99">
        <f>Amnt_Deposited!C34</f>
        <v>21.032936870220002</v>
      </c>
      <c r="Q39" s="284">
        <f>MCF!R38</f>
        <v>1</v>
      </c>
      <c r="R39" s="67">
        <f t="shared" si="3"/>
        <v>1.5774702652665</v>
      </c>
      <c r="S39" s="67">
        <f t="shared" si="7"/>
        <v>1.5774702652665</v>
      </c>
      <c r="T39" s="67">
        <f t="shared" si="8"/>
        <v>0</v>
      </c>
      <c r="U39" s="67">
        <f t="shared" si="9"/>
        <v>4.5700225039266833</v>
      </c>
      <c r="V39" s="67">
        <f t="shared" si="10"/>
        <v>1.4718110999547509</v>
      </c>
      <c r="W39" s="100">
        <f t="shared" si="11"/>
        <v>0.98120739996983386</v>
      </c>
    </row>
    <row r="40" spans="2:23">
      <c r="B40" s="96">
        <f>Amnt_Deposited!B35</f>
        <v>2021</v>
      </c>
      <c r="C40" s="770">
        <f>Amnt_Deposited!C35</f>
        <v>21.489693246450003</v>
      </c>
      <c r="D40" s="418">
        <f>Dry_Matter_Content!C27</f>
        <v>0.59</v>
      </c>
      <c r="E40" s="284">
        <f>MCF!R39</f>
        <v>1</v>
      </c>
      <c r="F40" s="67">
        <f t="shared" si="4"/>
        <v>2.4089946129270454</v>
      </c>
      <c r="G40" s="67">
        <f t="shared" si="0"/>
        <v>2.4089946129270454</v>
      </c>
      <c r="H40" s="67">
        <f t="shared" si="5"/>
        <v>0</v>
      </c>
      <c r="I40" s="67">
        <f t="shared" si="1"/>
        <v>6.9877231413766232</v>
      </c>
      <c r="J40" s="418">
        <f t="shared" si="2"/>
        <v>2.251931774086172</v>
      </c>
      <c r="K40" s="793">
        <f t="shared" si="6"/>
        <v>1.5012878493907813</v>
      </c>
      <c r="O40" s="96">
        <f>Amnt_Deposited!B35</f>
        <v>2021</v>
      </c>
      <c r="P40" s="99">
        <f>Amnt_Deposited!C35</f>
        <v>21.489693246450003</v>
      </c>
      <c r="Q40" s="284">
        <f>MCF!R39</f>
        <v>1</v>
      </c>
      <c r="R40" s="67">
        <f t="shared" si="3"/>
        <v>1.6117269934837501</v>
      </c>
      <c r="S40" s="67">
        <f t="shared" si="7"/>
        <v>1.6117269934837501</v>
      </c>
      <c r="T40" s="67">
        <f t="shared" si="8"/>
        <v>0</v>
      </c>
      <c r="U40" s="67">
        <f t="shared" si="9"/>
        <v>4.6751046886997925</v>
      </c>
      <c r="V40" s="67">
        <f t="shared" si="10"/>
        <v>1.5066448087106412</v>
      </c>
      <c r="W40" s="100">
        <f t="shared" si="11"/>
        <v>1.0044298724737608</v>
      </c>
    </row>
    <row r="41" spans="2:23">
      <c r="B41" s="96">
        <f>Amnt_Deposited!B36</f>
        <v>2022</v>
      </c>
      <c r="C41" s="770">
        <f>Amnt_Deposited!C36</f>
        <v>21.946449622679999</v>
      </c>
      <c r="D41" s="418">
        <f>Dry_Matter_Content!C28</f>
        <v>0.59</v>
      </c>
      <c r="E41" s="284">
        <f>MCF!R40</f>
        <v>1</v>
      </c>
      <c r="F41" s="67">
        <f t="shared" si="4"/>
        <v>2.4601970027024276</v>
      </c>
      <c r="G41" s="67">
        <f t="shared" si="0"/>
        <v>2.4601970027024276</v>
      </c>
      <c r="H41" s="67">
        <f t="shared" si="5"/>
        <v>0</v>
      </c>
      <c r="I41" s="67">
        <f t="shared" si="1"/>
        <v>7.1442079005143082</v>
      </c>
      <c r="J41" s="418">
        <f t="shared" si="2"/>
        <v>2.303712243564743</v>
      </c>
      <c r="K41" s="793">
        <f t="shared" si="6"/>
        <v>1.5358081623764952</v>
      </c>
      <c r="O41" s="96">
        <f>Amnt_Deposited!B36</f>
        <v>2022</v>
      </c>
      <c r="P41" s="99">
        <f>Amnt_Deposited!C36</f>
        <v>21.946449622679999</v>
      </c>
      <c r="Q41" s="284">
        <f>MCF!R40</f>
        <v>1</v>
      </c>
      <c r="R41" s="67">
        <f t="shared" si="3"/>
        <v>1.6459837217009998</v>
      </c>
      <c r="S41" s="67">
        <f t="shared" si="7"/>
        <v>1.6459837217009998</v>
      </c>
      <c r="T41" s="67">
        <f t="shared" si="8"/>
        <v>0</v>
      </c>
      <c r="U41" s="67">
        <f t="shared" si="9"/>
        <v>4.779800111851678</v>
      </c>
      <c r="V41" s="67">
        <f t="shared" si="10"/>
        <v>1.5412882985491143</v>
      </c>
      <c r="W41" s="100">
        <f t="shared" si="11"/>
        <v>1.0275255323660761</v>
      </c>
    </row>
    <row r="42" spans="2:23">
      <c r="B42" s="96">
        <f>Amnt_Deposited!B37</f>
        <v>2023</v>
      </c>
      <c r="C42" s="770">
        <f>Amnt_Deposited!C37</f>
        <v>22.403205998910003</v>
      </c>
      <c r="D42" s="418">
        <f>Dry_Matter_Content!C29</f>
        <v>0.59</v>
      </c>
      <c r="E42" s="284">
        <f>MCF!R41</f>
        <v>1</v>
      </c>
      <c r="F42" s="67">
        <f t="shared" si="4"/>
        <v>2.5113993924778115</v>
      </c>
      <c r="G42" s="67">
        <f t="shared" si="0"/>
        <v>2.5113993924778115</v>
      </c>
      <c r="H42" s="67">
        <f t="shared" si="5"/>
        <v>0</v>
      </c>
      <c r="I42" s="67">
        <f t="shared" si="1"/>
        <v>7.3003051612387413</v>
      </c>
      <c r="J42" s="418">
        <f t="shared" si="2"/>
        <v>2.3553021317533789</v>
      </c>
      <c r="K42" s="793">
        <f t="shared" si="6"/>
        <v>1.5702014211689193</v>
      </c>
      <c r="O42" s="96">
        <f>Amnt_Deposited!B37</f>
        <v>2023</v>
      </c>
      <c r="P42" s="99">
        <f>Amnt_Deposited!C37</f>
        <v>22.403205998910003</v>
      </c>
      <c r="Q42" s="284">
        <f>MCF!R41</f>
        <v>1</v>
      </c>
      <c r="R42" s="67">
        <f t="shared" si="3"/>
        <v>1.6802404499182502</v>
      </c>
      <c r="S42" s="67">
        <f t="shared" si="7"/>
        <v>1.6802404499182502</v>
      </c>
      <c r="T42" s="67">
        <f t="shared" si="8"/>
        <v>0</v>
      </c>
      <c r="U42" s="67">
        <f t="shared" si="9"/>
        <v>4.8842362809358209</v>
      </c>
      <c r="V42" s="67">
        <f t="shared" si="10"/>
        <v>1.5758042808341073</v>
      </c>
      <c r="W42" s="100">
        <f t="shared" si="11"/>
        <v>1.0505361872227381</v>
      </c>
    </row>
    <row r="43" spans="2:23">
      <c r="B43" s="96">
        <f>Amnt_Deposited!B38</f>
        <v>2024</v>
      </c>
      <c r="C43" s="770">
        <f>Amnt_Deposited!C38</f>
        <v>22.85996237514</v>
      </c>
      <c r="D43" s="418">
        <f>Dry_Matter_Content!C30</f>
        <v>0.59</v>
      </c>
      <c r="E43" s="284">
        <f>MCF!R42</f>
        <v>1</v>
      </c>
      <c r="F43" s="67">
        <f t="shared" si="4"/>
        <v>2.5626017822531937</v>
      </c>
      <c r="G43" s="67">
        <f t="shared" si="0"/>
        <v>2.5626017822531937</v>
      </c>
      <c r="H43" s="67">
        <f t="shared" si="5"/>
        <v>0</v>
      </c>
      <c r="I43" s="67">
        <f t="shared" si="1"/>
        <v>7.4561426740089622</v>
      </c>
      <c r="J43" s="418">
        <f t="shared" si="2"/>
        <v>2.4067642694829727</v>
      </c>
      <c r="K43" s="793">
        <f t="shared" si="6"/>
        <v>1.6045095129886484</v>
      </c>
      <c r="O43" s="96">
        <f>Amnt_Deposited!B38</f>
        <v>2024</v>
      </c>
      <c r="P43" s="99">
        <f>Amnt_Deposited!C38</f>
        <v>22.85996237514</v>
      </c>
      <c r="Q43" s="284">
        <f>MCF!R42</f>
        <v>1</v>
      </c>
      <c r="R43" s="67">
        <f t="shared" si="3"/>
        <v>1.7144971781355001</v>
      </c>
      <c r="S43" s="67">
        <f t="shared" si="7"/>
        <v>1.7144971781355001</v>
      </c>
      <c r="T43" s="67">
        <f t="shared" si="8"/>
        <v>0</v>
      </c>
      <c r="U43" s="67">
        <f t="shared" si="9"/>
        <v>4.9884986668213394</v>
      </c>
      <c r="V43" s="67">
        <f t="shared" si="10"/>
        <v>1.6102347922499816</v>
      </c>
      <c r="W43" s="100">
        <f t="shared" si="11"/>
        <v>1.0734898614999877</v>
      </c>
    </row>
    <row r="44" spans="2:23">
      <c r="B44" s="96">
        <f>Amnt_Deposited!B39</f>
        <v>2025</v>
      </c>
      <c r="C44" s="770">
        <f>Amnt_Deposited!C39</f>
        <v>23.316718751370001</v>
      </c>
      <c r="D44" s="418">
        <f>Dry_Matter_Content!C31</f>
        <v>0.59</v>
      </c>
      <c r="E44" s="284">
        <f>MCF!R43</f>
        <v>1</v>
      </c>
      <c r="F44" s="67">
        <f t="shared" si="4"/>
        <v>2.6138041720285767</v>
      </c>
      <c r="G44" s="67">
        <f t="shared" si="0"/>
        <v>2.6138041720285767</v>
      </c>
      <c r="H44" s="67">
        <f t="shared" si="5"/>
        <v>0</v>
      </c>
      <c r="I44" s="67">
        <f t="shared" si="1"/>
        <v>7.6118060725185597</v>
      </c>
      <c r="J44" s="418">
        <f t="shared" si="2"/>
        <v>2.4581407735189797</v>
      </c>
      <c r="K44" s="793">
        <f t="shared" si="6"/>
        <v>1.6387605156793197</v>
      </c>
      <c r="O44" s="96">
        <f>Amnt_Deposited!B39</f>
        <v>2025</v>
      </c>
      <c r="P44" s="99">
        <f>Amnt_Deposited!C39</f>
        <v>23.316718751370001</v>
      </c>
      <c r="Q44" s="284">
        <f>MCF!R43</f>
        <v>1</v>
      </c>
      <c r="R44" s="67">
        <f t="shared" si="3"/>
        <v>1.74875390635275</v>
      </c>
      <c r="S44" s="67">
        <f t="shared" si="7"/>
        <v>1.74875390635275</v>
      </c>
      <c r="T44" s="67">
        <f t="shared" si="8"/>
        <v>0</v>
      </c>
      <c r="U44" s="67">
        <f t="shared" si="9"/>
        <v>5.0926445623451553</v>
      </c>
      <c r="V44" s="67">
        <f t="shared" si="10"/>
        <v>1.6446080108289338</v>
      </c>
      <c r="W44" s="100">
        <f t="shared" si="11"/>
        <v>1.0964053405526224</v>
      </c>
    </row>
    <row r="45" spans="2:23">
      <c r="B45" s="96">
        <f>Amnt_Deposited!B40</f>
        <v>2026</v>
      </c>
      <c r="C45" s="770">
        <f>Amnt_Deposited!C40</f>
        <v>23.773475127599998</v>
      </c>
      <c r="D45" s="418">
        <f>Dry_Matter_Content!C32</f>
        <v>0.59</v>
      </c>
      <c r="E45" s="284">
        <f>MCF!R44</f>
        <v>1</v>
      </c>
      <c r="F45" s="67">
        <f t="shared" si="4"/>
        <v>2.6650065618039598</v>
      </c>
      <c r="G45" s="67">
        <f t="shared" si="0"/>
        <v>2.6650065618039598</v>
      </c>
      <c r="H45" s="67">
        <f t="shared" si="5"/>
        <v>0</v>
      </c>
      <c r="I45" s="67">
        <f t="shared" si="1"/>
        <v>7.7673527587489595</v>
      </c>
      <c r="J45" s="418">
        <f t="shared" si="2"/>
        <v>2.50945987557356</v>
      </c>
      <c r="K45" s="793">
        <f t="shared" si="6"/>
        <v>1.6729732503823733</v>
      </c>
      <c r="O45" s="96">
        <f>Amnt_Deposited!B40</f>
        <v>2026</v>
      </c>
      <c r="P45" s="99">
        <f>Amnt_Deposited!C40</f>
        <v>23.773475127599998</v>
      </c>
      <c r="Q45" s="284">
        <f>MCF!R44</f>
        <v>1</v>
      </c>
      <c r="R45" s="67">
        <f t="shared" si="3"/>
        <v>1.7830106345699999</v>
      </c>
      <c r="S45" s="67">
        <f t="shared" si="7"/>
        <v>1.7830106345699999</v>
      </c>
      <c r="T45" s="67">
        <f t="shared" si="8"/>
        <v>0</v>
      </c>
      <c r="U45" s="67">
        <f t="shared" si="9"/>
        <v>5.1967123720443524</v>
      </c>
      <c r="V45" s="67">
        <f t="shared" si="10"/>
        <v>1.6789428248708025</v>
      </c>
      <c r="W45" s="100">
        <f t="shared" si="11"/>
        <v>1.119295216580535</v>
      </c>
    </row>
    <row r="46" spans="2:23">
      <c r="B46" s="96">
        <f>Amnt_Deposited!B41</f>
        <v>2027</v>
      </c>
      <c r="C46" s="770">
        <f>Amnt_Deposited!C41</f>
        <v>24.230231503830002</v>
      </c>
      <c r="D46" s="418">
        <f>Dry_Matter_Content!C33</f>
        <v>0.59</v>
      </c>
      <c r="E46" s="284">
        <f>MCF!R45</f>
        <v>1</v>
      </c>
      <c r="F46" s="67">
        <f t="shared" si="4"/>
        <v>2.7162089515793428</v>
      </c>
      <c r="G46" s="67">
        <f t="shared" si="0"/>
        <v>2.7162089515793428</v>
      </c>
      <c r="H46" s="67">
        <f t="shared" si="5"/>
        <v>0</v>
      </c>
      <c r="I46" s="67">
        <f t="shared" si="1"/>
        <v>7.922821210398995</v>
      </c>
      <c r="J46" s="418">
        <f t="shared" si="2"/>
        <v>2.5607404999293069</v>
      </c>
      <c r="K46" s="793">
        <f t="shared" si="6"/>
        <v>1.7071603332862044</v>
      </c>
      <c r="O46" s="96">
        <f>Amnt_Deposited!B41</f>
        <v>2027</v>
      </c>
      <c r="P46" s="99">
        <f>Amnt_Deposited!C41</f>
        <v>24.230231503830002</v>
      </c>
      <c r="Q46" s="284">
        <f>MCF!R45</f>
        <v>1</v>
      </c>
      <c r="R46" s="67">
        <f t="shared" si="3"/>
        <v>1.81726736278725</v>
      </c>
      <c r="S46" s="67">
        <f t="shared" si="7"/>
        <v>1.81726736278725</v>
      </c>
      <c r="T46" s="67">
        <f t="shared" si="8"/>
        <v>0</v>
      </c>
      <c r="U46" s="67">
        <f t="shared" si="9"/>
        <v>5.3007278392499968</v>
      </c>
      <c r="V46" s="67">
        <f t="shared" si="10"/>
        <v>1.7132518955816056</v>
      </c>
      <c r="W46" s="100">
        <f t="shared" si="11"/>
        <v>1.142167930387737</v>
      </c>
    </row>
    <row r="47" spans="2:23">
      <c r="B47" s="96">
        <f>Amnt_Deposited!B42</f>
        <v>2028</v>
      </c>
      <c r="C47" s="770">
        <f>Amnt_Deposited!C42</f>
        <v>24.686987880059998</v>
      </c>
      <c r="D47" s="418">
        <f>Dry_Matter_Content!C34</f>
        <v>0.59</v>
      </c>
      <c r="E47" s="284">
        <f>MCF!R46</f>
        <v>1</v>
      </c>
      <c r="F47" s="67">
        <f t="shared" si="4"/>
        <v>2.7674113413547259</v>
      </c>
      <c r="G47" s="67">
        <f t="shared" si="0"/>
        <v>2.7674113413547259</v>
      </c>
      <c r="H47" s="67">
        <f t="shared" si="5"/>
        <v>0</v>
      </c>
      <c r="I47" s="67">
        <f t="shared" si="1"/>
        <v>8.0782372198415189</v>
      </c>
      <c r="J47" s="418">
        <f t="shared" si="2"/>
        <v>2.6119953319122011</v>
      </c>
      <c r="K47" s="793">
        <f t="shared" si="6"/>
        <v>1.7413302212748007</v>
      </c>
      <c r="O47" s="96">
        <f>Amnt_Deposited!B42</f>
        <v>2028</v>
      </c>
      <c r="P47" s="99">
        <f>Amnt_Deposited!C42</f>
        <v>24.686987880059998</v>
      </c>
      <c r="Q47" s="284">
        <f>MCF!R46</f>
        <v>1</v>
      </c>
      <c r="R47" s="67">
        <f t="shared" si="3"/>
        <v>1.8515240910044999</v>
      </c>
      <c r="S47" s="67">
        <f t="shared" si="7"/>
        <v>1.8515240910044999</v>
      </c>
      <c r="T47" s="67">
        <f t="shared" si="8"/>
        <v>0</v>
      </c>
      <c r="U47" s="67">
        <f t="shared" si="9"/>
        <v>5.4047082202329531</v>
      </c>
      <c r="V47" s="67">
        <f t="shared" si="10"/>
        <v>1.7475437100215441</v>
      </c>
      <c r="W47" s="100">
        <f t="shared" si="11"/>
        <v>1.1650291400143626</v>
      </c>
    </row>
    <row r="48" spans="2:23">
      <c r="B48" s="96">
        <f>Amnt_Deposited!B43</f>
        <v>2029</v>
      </c>
      <c r="C48" s="770">
        <f>Amnt_Deposited!C43</f>
        <v>25.143744256289995</v>
      </c>
      <c r="D48" s="418">
        <f>Dry_Matter_Content!C35</f>
        <v>0.59</v>
      </c>
      <c r="E48" s="284">
        <f>MCF!R47</f>
        <v>1</v>
      </c>
      <c r="F48" s="67">
        <f t="shared" si="4"/>
        <v>2.8186137311301085</v>
      </c>
      <c r="G48" s="67">
        <f t="shared" si="0"/>
        <v>2.8186137311301085</v>
      </c>
      <c r="H48" s="67">
        <f t="shared" si="5"/>
        <v>0</v>
      </c>
      <c r="I48" s="67">
        <f t="shared" si="1"/>
        <v>8.2336180762210915</v>
      </c>
      <c r="J48" s="418">
        <f t="shared" si="2"/>
        <v>2.6632328747505367</v>
      </c>
      <c r="K48" s="793">
        <f t="shared" si="6"/>
        <v>1.7754885831670244</v>
      </c>
      <c r="O48" s="96">
        <f>Amnt_Deposited!B43</f>
        <v>2029</v>
      </c>
      <c r="P48" s="99">
        <f>Amnt_Deposited!C43</f>
        <v>25.143744256289995</v>
      </c>
      <c r="Q48" s="284">
        <f>MCF!R47</f>
        <v>1</v>
      </c>
      <c r="R48" s="67">
        <f t="shared" si="3"/>
        <v>1.8857808192217496</v>
      </c>
      <c r="S48" s="67">
        <f t="shared" si="7"/>
        <v>1.8857808192217496</v>
      </c>
      <c r="T48" s="67">
        <f t="shared" si="8"/>
        <v>0</v>
      </c>
      <c r="U48" s="67">
        <f t="shared" si="9"/>
        <v>5.508665082217501</v>
      </c>
      <c r="V48" s="67">
        <f t="shared" si="10"/>
        <v>1.7818239572372017</v>
      </c>
      <c r="W48" s="100">
        <f t="shared" si="11"/>
        <v>1.1878826381581344</v>
      </c>
    </row>
    <row r="49" spans="2:23">
      <c r="B49" s="96">
        <f>Amnt_Deposited!B44</f>
        <v>2030</v>
      </c>
      <c r="C49" s="770">
        <f>Amnt_Deposited!C44</f>
        <v>25.600500632519999</v>
      </c>
      <c r="D49" s="418">
        <f>Dry_Matter_Content!C36</f>
        <v>0.59</v>
      </c>
      <c r="E49" s="284">
        <f>MCF!R48</f>
        <v>1</v>
      </c>
      <c r="F49" s="67">
        <f t="shared" si="4"/>
        <v>2.869816120905492</v>
      </c>
      <c r="G49" s="67">
        <f t="shared" si="0"/>
        <v>2.869816120905492</v>
      </c>
      <c r="H49" s="67">
        <f t="shared" si="5"/>
        <v>0</v>
      </c>
      <c r="I49" s="67">
        <f t="shared" si="1"/>
        <v>8.3889753687978867</v>
      </c>
      <c r="J49" s="418">
        <f t="shared" si="2"/>
        <v>2.7144588283286972</v>
      </c>
      <c r="K49" s="793">
        <f t="shared" si="6"/>
        <v>1.8096392188857982</v>
      </c>
      <c r="O49" s="96">
        <f>Amnt_Deposited!B44</f>
        <v>2030</v>
      </c>
      <c r="P49" s="99">
        <f>Amnt_Deposited!C44</f>
        <v>25.600500632519999</v>
      </c>
      <c r="Q49" s="284">
        <f>MCF!R48</f>
        <v>1</v>
      </c>
      <c r="R49" s="67">
        <f t="shared" si="3"/>
        <v>1.9200375474389999</v>
      </c>
      <c r="S49" s="67">
        <f t="shared" si="7"/>
        <v>1.9200375474389999</v>
      </c>
      <c r="T49" s="67">
        <f t="shared" si="8"/>
        <v>0</v>
      </c>
      <c r="U49" s="67">
        <f t="shared" si="9"/>
        <v>5.6126061789459545</v>
      </c>
      <c r="V49" s="67">
        <f t="shared" si="10"/>
        <v>1.8160964507105468</v>
      </c>
      <c r="W49" s="100">
        <f t="shared" si="11"/>
        <v>1.2107309671403645</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5.6232983554044438</v>
      </c>
      <c r="J50" s="67">
        <f t="shared" si="2"/>
        <v>2.765677013393443</v>
      </c>
      <c r="K50" s="100">
        <f t="shared" si="6"/>
        <v>1.8437846755956286</v>
      </c>
      <c r="O50" s="96">
        <f>Amnt_Deposited!B45</f>
        <v>2031</v>
      </c>
      <c r="P50" s="99">
        <f>Amnt_Deposited!C45</f>
        <v>0</v>
      </c>
      <c r="Q50" s="284">
        <f>MCF!R49</f>
        <v>1</v>
      </c>
      <c r="R50" s="67">
        <f t="shared" si="3"/>
        <v>0</v>
      </c>
      <c r="S50" s="67">
        <f t="shared" si="7"/>
        <v>0</v>
      </c>
      <c r="T50" s="67">
        <f t="shared" si="8"/>
        <v>0</v>
      </c>
      <c r="U50" s="67">
        <f t="shared" si="9"/>
        <v>3.7622424322509658</v>
      </c>
      <c r="V50" s="67">
        <f t="shared" si="10"/>
        <v>1.8503637466949885</v>
      </c>
      <c r="W50" s="100">
        <f t="shared" si="11"/>
        <v>1.2335758311299923</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3.7694096124668417</v>
      </c>
      <c r="J51" s="67">
        <f t="shared" ref="J51:J82" si="16">I50*(1-$K$10)+H51</f>
        <v>1.8538887429376021</v>
      </c>
      <c r="K51" s="100">
        <f t="shared" si="6"/>
        <v>1.2359258286250681</v>
      </c>
      <c r="O51" s="96">
        <f>Amnt_Deposited!B46</f>
        <v>2032</v>
      </c>
      <c r="P51" s="99">
        <f>Amnt_Deposited!C46</f>
        <v>0</v>
      </c>
      <c r="Q51" s="284">
        <f>MCF!R50</f>
        <v>1</v>
      </c>
      <c r="R51" s="67">
        <f t="shared" ref="R51:R82" si="17">P51*$W$6*DOCF*Q51</f>
        <v>0</v>
      </c>
      <c r="S51" s="67">
        <f t="shared" si="7"/>
        <v>0</v>
      </c>
      <c r="T51" s="67">
        <f t="shared" si="8"/>
        <v>0</v>
      </c>
      <c r="U51" s="67">
        <f t="shared" si="9"/>
        <v>2.5219065203837032</v>
      </c>
      <c r="V51" s="67">
        <f t="shared" si="10"/>
        <v>1.2403359118672628</v>
      </c>
      <c r="W51" s="100">
        <f t="shared" si="11"/>
        <v>0.82689060791150848</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2.5267108249559547</v>
      </c>
      <c r="J52" s="67">
        <f t="shared" si="16"/>
        <v>1.242698787510887</v>
      </c>
      <c r="K52" s="100">
        <f t="shared" si="6"/>
        <v>0.82846585834059128</v>
      </c>
      <c r="O52" s="96">
        <f>Amnt_Deposited!B47</f>
        <v>2033</v>
      </c>
      <c r="P52" s="99">
        <f>Amnt_Deposited!C47</f>
        <v>0</v>
      </c>
      <c r="Q52" s="284">
        <f>MCF!R51</f>
        <v>1</v>
      </c>
      <c r="R52" s="67">
        <f t="shared" si="17"/>
        <v>0</v>
      </c>
      <c r="S52" s="67">
        <f t="shared" si="7"/>
        <v>0</v>
      </c>
      <c r="T52" s="67">
        <f t="shared" si="8"/>
        <v>0</v>
      </c>
      <c r="U52" s="67">
        <f t="shared" si="9"/>
        <v>1.690484494841183</v>
      </c>
      <c r="V52" s="67">
        <f t="shared" si="10"/>
        <v>0.83142202554252032</v>
      </c>
      <c r="W52" s="100">
        <f t="shared" si="11"/>
        <v>0.55428135036168014</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1.6937049165032239</v>
      </c>
      <c r="J53" s="67">
        <f t="shared" si="16"/>
        <v>0.83300590845273093</v>
      </c>
      <c r="K53" s="100">
        <f t="shared" si="6"/>
        <v>0.55533727230182062</v>
      </c>
      <c r="O53" s="96">
        <f>Amnt_Deposited!B48</f>
        <v>2034</v>
      </c>
      <c r="P53" s="99">
        <f>Amnt_Deposited!C48</f>
        <v>0</v>
      </c>
      <c r="Q53" s="284">
        <f>MCF!R52</f>
        <v>1</v>
      </c>
      <c r="R53" s="67">
        <f t="shared" si="17"/>
        <v>0</v>
      </c>
      <c r="S53" s="67">
        <f t="shared" si="7"/>
        <v>0</v>
      </c>
      <c r="T53" s="67">
        <f t="shared" si="8"/>
        <v>0</v>
      </c>
      <c r="U53" s="67">
        <f t="shared" si="9"/>
        <v>1.1331656444044762</v>
      </c>
      <c r="V53" s="67">
        <f t="shared" si="10"/>
        <v>0.5573188504367067</v>
      </c>
      <c r="W53" s="100">
        <f t="shared" si="11"/>
        <v>0.37154590029113777</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1.1353243576012297</v>
      </c>
      <c r="J54" s="67">
        <f t="shared" si="16"/>
        <v>0.55838055890199423</v>
      </c>
      <c r="K54" s="100">
        <f t="shared" si="6"/>
        <v>0.37225370593466278</v>
      </c>
      <c r="O54" s="96">
        <f>Amnt_Deposited!B49</f>
        <v>2035</v>
      </c>
      <c r="P54" s="99">
        <f>Amnt_Deposited!C49</f>
        <v>0</v>
      </c>
      <c r="Q54" s="284">
        <f>MCF!R53</f>
        <v>1</v>
      </c>
      <c r="R54" s="67">
        <f t="shared" si="17"/>
        <v>0</v>
      </c>
      <c r="S54" s="67">
        <f t="shared" si="7"/>
        <v>0</v>
      </c>
      <c r="T54" s="67">
        <f t="shared" si="8"/>
        <v>0</v>
      </c>
      <c r="U54" s="67">
        <f t="shared" si="9"/>
        <v>0.75958364692321334</v>
      </c>
      <c r="V54" s="67">
        <f t="shared" si="10"/>
        <v>0.37358199748126281</v>
      </c>
      <c r="W54" s="100">
        <f t="shared" si="11"/>
        <v>0.24905466498750853</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0.76103067565263893</v>
      </c>
      <c r="J55" s="67">
        <f t="shared" si="16"/>
        <v>0.37429368194859075</v>
      </c>
      <c r="K55" s="100">
        <f t="shared" si="6"/>
        <v>0.24952912129906049</v>
      </c>
      <c r="O55" s="96">
        <f>Amnt_Deposited!B50</f>
        <v>2036</v>
      </c>
      <c r="P55" s="99">
        <f>Amnt_Deposited!C50</f>
        <v>0</v>
      </c>
      <c r="Q55" s="284">
        <f>MCF!R54</f>
        <v>1</v>
      </c>
      <c r="R55" s="67">
        <f t="shared" si="17"/>
        <v>0</v>
      </c>
      <c r="S55" s="67">
        <f t="shared" si="7"/>
        <v>0</v>
      </c>
      <c r="T55" s="67">
        <f t="shared" si="8"/>
        <v>0</v>
      </c>
      <c r="U55" s="67">
        <f t="shared" si="9"/>
        <v>0.50916414517348718</v>
      </c>
      <c r="V55" s="67">
        <f t="shared" si="10"/>
        <v>0.25041950174972616</v>
      </c>
      <c r="W55" s="100">
        <f t="shared" si="11"/>
        <v>0.16694633449981744</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0.51013411753801063</v>
      </c>
      <c r="J56" s="67">
        <f t="shared" si="16"/>
        <v>0.2508965581146283</v>
      </c>
      <c r="K56" s="100">
        <f t="shared" si="6"/>
        <v>0.16726437207641887</v>
      </c>
      <c r="O56" s="96">
        <f>Amnt_Deposited!B51</f>
        <v>2037</v>
      </c>
      <c r="P56" s="99">
        <f>Amnt_Deposited!C51</f>
        <v>0</v>
      </c>
      <c r="Q56" s="284">
        <f>MCF!R55</f>
        <v>1</v>
      </c>
      <c r="R56" s="67">
        <f t="shared" si="17"/>
        <v>0</v>
      </c>
      <c r="S56" s="67">
        <f t="shared" si="7"/>
        <v>0</v>
      </c>
      <c r="T56" s="67">
        <f t="shared" si="8"/>
        <v>0</v>
      </c>
      <c r="U56" s="67">
        <f t="shared" si="9"/>
        <v>0.34130293323238886</v>
      </c>
      <c r="V56" s="67">
        <f t="shared" si="10"/>
        <v>0.16786121194109832</v>
      </c>
      <c r="W56" s="100">
        <f t="shared" si="11"/>
        <v>0.11190747462739888</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0.34195312515242954</v>
      </c>
      <c r="J57" s="67">
        <f t="shared" si="16"/>
        <v>0.1681809923855811</v>
      </c>
      <c r="K57" s="100">
        <f t="shared" si="6"/>
        <v>0.11212066159038739</v>
      </c>
      <c r="O57" s="96">
        <f>Amnt_Deposited!B52</f>
        <v>2038</v>
      </c>
      <c r="P57" s="99">
        <f>Amnt_Deposited!C52</f>
        <v>0</v>
      </c>
      <c r="Q57" s="284">
        <f>MCF!R56</f>
        <v>1</v>
      </c>
      <c r="R57" s="67">
        <f t="shared" si="17"/>
        <v>0</v>
      </c>
      <c r="S57" s="67">
        <f t="shared" si="7"/>
        <v>0</v>
      </c>
      <c r="T57" s="67">
        <f t="shared" si="8"/>
        <v>0</v>
      </c>
      <c r="U57" s="67">
        <f t="shared" si="9"/>
        <v>0.22878219791643364</v>
      </c>
      <c r="V57" s="67">
        <f t="shared" si="10"/>
        <v>0.11252073531595522</v>
      </c>
      <c r="W57" s="100">
        <f t="shared" si="11"/>
        <v>7.501382354397014E-2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0.22921803459420731</v>
      </c>
      <c r="J58" s="67">
        <f t="shared" si="16"/>
        <v>0.11273509055822223</v>
      </c>
      <c r="K58" s="100">
        <f t="shared" si="6"/>
        <v>7.5156727038814819E-2</v>
      </c>
      <c r="O58" s="96">
        <f>Amnt_Deposited!B53</f>
        <v>2039</v>
      </c>
      <c r="P58" s="99">
        <f>Amnt_Deposited!C53</f>
        <v>0</v>
      </c>
      <c r="Q58" s="284">
        <f>MCF!R57</f>
        <v>1</v>
      </c>
      <c r="R58" s="67">
        <f t="shared" si="17"/>
        <v>0</v>
      </c>
      <c r="S58" s="67">
        <f t="shared" si="7"/>
        <v>0</v>
      </c>
      <c r="T58" s="67">
        <f t="shared" si="8"/>
        <v>0</v>
      </c>
      <c r="U58" s="67">
        <f t="shared" si="9"/>
        <v>0.15335729343947854</v>
      </c>
      <c r="V58" s="67">
        <f t="shared" si="10"/>
        <v>7.5424904476955101E-2</v>
      </c>
      <c r="W58" s="100">
        <f t="shared" si="11"/>
        <v>5.0283269651303399E-2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0.15364944350138782</v>
      </c>
      <c r="J59" s="67">
        <f t="shared" si="16"/>
        <v>7.5568591092819493E-2</v>
      </c>
      <c r="K59" s="100">
        <f t="shared" si="6"/>
        <v>5.0379060728546324E-2</v>
      </c>
      <c r="O59" s="96">
        <f>Amnt_Deposited!B54</f>
        <v>2040</v>
      </c>
      <c r="P59" s="99">
        <f>Amnt_Deposited!C54</f>
        <v>0</v>
      </c>
      <c r="Q59" s="284">
        <f>MCF!R58</f>
        <v>1</v>
      </c>
      <c r="R59" s="67">
        <f t="shared" si="17"/>
        <v>0</v>
      </c>
      <c r="S59" s="67">
        <f t="shared" si="7"/>
        <v>0</v>
      </c>
      <c r="T59" s="67">
        <f t="shared" si="8"/>
        <v>0</v>
      </c>
      <c r="U59" s="67">
        <f t="shared" si="9"/>
        <v>0.1027984679982523</v>
      </c>
      <c r="V59" s="67">
        <f t="shared" si="10"/>
        <v>5.0558825441226238E-2</v>
      </c>
      <c r="W59" s="100">
        <f t="shared" si="11"/>
        <v>3.3705883627484154E-2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0.10299430204120065</v>
      </c>
      <c r="J60" s="67">
        <f t="shared" si="16"/>
        <v>5.0655141460187174E-2</v>
      </c>
      <c r="K60" s="100">
        <f t="shared" si="6"/>
        <v>3.3770094306791447E-2</v>
      </c>
      <c r="O60" s="96">
        <f>Amnt_Deposited!B55</f>
        <v>2041</v>
      </c>
      <c r="P60" s="99">
        <f>Amnt_Deposited!C55</f>
        <v>0</v>
      </c>
      <c r="Q60" s="284">
        <f>MCF!R59</f>
        <v>1</v>
      </c>
      <c r="R60" s="67">
        <f t="shared" si="17"/>
        <v>0</v>
      </c>
      <c r="S60" s="67">
        <f t="shared" si="7"/>
        <v>0</v>
      </c>
      <c r="T60" s="67">
        <f t="shared" si="8"/>
        <v>0</v>
      </c>
      <c r="U60" s="67">
        <f t="shared" si="9"/>
        <v>6.8907873800981678E-2</v>
      </c>
      <c r="V60" s="67">
        <f t="shared" si="10"/>
        <v>3.3890594197270626E-2</v>
      </c>
      <c r="W60" s="100">
        <f t="shared" si="11"/>
        <v>2.2593729464847084E-2</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6.9039145285666167E-2</v>
      </c>
      <c r="J61" s="67">
        <f t="shared" si="16"/>
        <v>3.3955156755534489E-2</v>
      </c>
      <c r="K61" s="100">
        <f t="shared" si="6"/>
        <v>2.2636771170356326E-2</v>
      </c>
      <c r="O61" s="96">
        <f>Amnt_Deposited!B56</f>
        <v>2042</v>
      </c>
      <c r="P61" s="99">
        <f>Amnt_Deposited!C56</f>
        <v>0</v>
      </c>
      <c r="Q61" s="284">
        <f>MCF!R60</f>
        <v>1</v>
      </c>
      <c r="R61" s="67">
        <f t="shared" si="17"/>
        <v>0</v>
      </c>
      <c r="S61" s="67">
        <f t="shared" si="7"/>
        <v>0</v>
      </c>
      <c r="T61" s="67">
        <f t="shared" si="8"/>
        <v>0</v>
      </c>
      <c r="U61" s="67">
        <f t="shared" si="9"/>
        <v>4.619032913849206E-2</v>
      </c>
      <c r="V61" s="67">
        <f t="shared" si="10"/>
        <v>2.2717544662489614E-2</v>
      </c>
      <c r="W61" s="100">
        <f t="shared" si="11"/>
        <v>1.5145029774993076E-2</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4.6278323046148935E-2</v>
      </c>
      <c r="J62" s="67">
        <f t="shared" si="16"/>
        <v>2.2760822239517229E-2</v>
      </c>
      <c r="K62" s="100">
        <f t="shared" si="6"/>
        <v>1.5173881493011486E-2</v>
      </c>
      <c r="O62" s="96">
        <f>Amnt_Deposited!B57</f>
        <v>2043</v>
      </c>
      <c r="P62" s="99">
        <f>Amnt_Deposited!C57</f>
        <v>0</v>
      </c>
      <c r="Q62" s="284">
        <f>MCF!R61</f>
        <v>1</v>
      </c>
      <c r="R62" s="67">
        <f t="shared" si="17"/>
        <v>0</v>
      </c>
      <c r="S62" s="67">
        <f t="shared" si="7"/>
        <v>0</v>
      </c>
      <c r="T62" s="67">
        <f t="shared" si="8"/>
        <v>0</v>
      </c>
      <c r="U62" s="67">
        <f t="shared" si="9"/>
        <v>3.096230355451533E-2</v>
      </c>
      <c r="V62" s="67">
        <f t="shared" si="10"/>
        <v>1.5228025583976729E-2</v>
      </c>
      <c r="W62" s="100">
        <f t="shared" si="11"/>
        <v>1.0152017055984485E-2</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3.1021287634746743E-2</v>
      </c>
      <c r="J63" s="67">
        <f t="shared" si="16"/>
        <v>1.5257035411402192E-2</v>
      </c>
      <c r="K63" s="100">
        <f t="shared" si="6"/>
        <v>1.0171356940934795E-2</v>
      </c>
      <c r="O63" s="96">
        <f>Amnt_Deposited!B58</f>
        <v>2044</v>
      </c>
      <c r="P63" s="99">
        <f>Amnt_Deposited!C58</f>
        <v>0</v>
      </c>
      <c r="Q63" s="284">
        <f>MCF!R62</f>
        <v>1</v>
      </c>
      <c r="R63" s="67">
        <f t="shared" si="17"/>
        <v>0</v>
      </c>
      <c r="S63" s="67">
        <f t="shared" si="7"/>
        <v>0</v>
      </c>
      <c r="T63" s="67">
        <f t="shared" si="8"/>
        <v>0</v>
      </c>
      <c r="U63" s="67">
        <f t="shared" si="9"/>
        <v>2.0754652744032154E-2</v>
      </c>
      <c r="V63" s="67">
        <f t="shared" si="10"/>
        <v>1.0207650810483174E-2</v>
      </c>
      <c r="W63" s="100">
        <f t="shared" si="11"/>
        <v>6.8051005403221157E-3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2.0794190955408246E-2</v>
      </c>
      <c r="J64" s="67">
        <f t="shared" si="16"/>
        <v>1.0227096679338497E-2</v>
      </c>
      <c r="K64" s="100">
        <f t="shared" si="6"/>
        <v>6.8180644528923308E-3</v>
      </c>
      <c r="O64" s="96">
        <f>Amnt_Deposited!B59</f>
        <v>2045</v>
      </c>
      <c r="P64" s="99">
        <f>Amnt_Deposited!C59</f>
        <v>0</v>
      </c>
      <c r="Q64" s="284">
        <f>MCF!R63</f>
        <v>1</v>
      </c>
      <c r="R64" s="67">
        <f t="shared" si="17"/>
        <v>0</v>
      </c>
      <c r="S64" s="67">
        <f t="shared" si="7"/>
        <v>0</v>
      </c>
      <c r="T64" s="67">
        <f t="shared" si="8"/>
        <v>0</v>
      </c>
      <c r="U64" s="67">
        <f t="shared" si="9"/>
        <v>1.3912259782833341E-2</v>
      </c>
      <c r="V64" s="67">
        <f t="shared" si="10"/>
        <v>6.8423929611988125E-3</v>
      </c>
      <c r="W64" s="100">
        <f t="shared" si="11"/>
        <v>4.5615953074658747E-3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1.3938763038503131E-2</v>
      </c>
      <c r="J65" s="67">
        <f t="shared" si="16"/>
        <v>6.8554279169051159E-3</v>
      </c>
      <c r="K65" s="100">
        <f t="shared" si="6"/>
        <v>4.5702852779367434E-3</v>
      </c>
      <c r="O65" s="96">
        <f>Amnt_Deposited!B60</f>
        <v>2046</v>
      </c>
      <c r="P65" s="99">
        <f>Amnt_Deposited!C60</f>
        <v>0</v>
      </c>
      <c r="Q65" s="284">
        <f>MCF!R64</f>
        <v>1</v>
      </c>
      <c r="R65" s="67">
        <f t="shared" si="17"/>
        <v>0</v>
      </c>
      <c r="S65" s="67">
        <f t="shared" si="7"/>
        <v>0</v>
      </c>
      <c r="T65" s="67">
        <f t="shared" si="8"/>
        <v>0</v>
      </c>
      <c r="U65" s="67">
        <f t="shared" si="9"/>
        <v>9.3256666180886183E-3</v>
      </c>
      <c r="V65" s="67">
        <f t="shared" si="10"/>
        <v>4.5865931647447221E-3</v>
      </c>
      <c r="W65" s="100">
        <f t="shared" si="11"/>
        <v>3.0577287764964813E-3</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9.343432281649286E-3</v>
      </c>
      <c r="J66" s="67">
        <f t="shared" si="16"/>
        <v>4.5953307568538443E-3</v>
      </c>
      <c r="K66" s="100">
        <f t="shared" si="6"/>
        <v>3.0635538379025625E-3</v>
      </c>
      <c r="O66" s="96">
        <f>Amnt_Deposited!B61</f>
        <v>2047</v>
      </c>
      <c r="P66" s="99">
        <f>Amnt_Deposited!C61</f>
        <v>0</v>
      </c>
      <c r="Q66" s="284">
        <f>MCF!R65</f>
        <v>1</v>
      </c>
      <c r="R66" s="67">
        <f t="shared" si="17"/>
        <v>0</v>
      </c>
      <c r="S66" s="67">
        <f t="shared" si="7"/>
        <v>0</v>
      </c>
      <c r="T66" s="67">
        <f t="shared" si="8"/>
        <v>0</v>
      </c>
      <c r="U66" s="67">
        <f t="shared" si="9"/>
        <v>6.2511812767501876E-3</v>
      </c>
      <c r="V66" s="67">
        <f t="shared" si="10"/>
        <v>3.0744853413384307E-3</v>
      </c>
      <c r="W66" s="100">
        <f t="shared" si="11"/>
        <v>2.0496568942256202E-3</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6.2630899571660282E-3</v>
      </c>
      <c r="J67" s="67">
        <f t="shared" si="16"/>
        <v>3.0803423244832582E-3</v>
      </c>
      <c r="K67" s="100">
        <f t="shared" si="6"/>
        <v>2.0535615496555053E-3</v>
      </c>
      <c r="O67" s="96">
        <f>Amnt_Deposited!B62</f>
        <v>2048</v>
      </c>
      <c r="P67" s="99">
        <f>Amnt_Deposited!C62</f>
        <v>0</v>
      </c>
      <c r="Q67" s="284">
        <f>MCF!R66</f>
        <v>1</v>
      </c>
      <c r="R67" s="67">
        <f t="shared" si="17"/>
        <v>0</v>
      </c>
      <c r="S67" s="67">
        <f t="shared" si="7"/>
        <v>0</v>
      </c>
      <c r="T67" s="67">
        <f t="shared" si="8"/>
        <v>0</v>
      </c>
      <c r="U67" s="67">
        <f t="shared" si="9"/>
        <v>4.1902921212083125E-3</v>
      </c>
      <c r="V67" s="67">
        <f t="shared" si="10"/>
        <v>2.0608891555418752E-3</v>
      </c>
      <c r="W67" s="100">
        <f t="shared" si="11"/>
        <v>1.3739261036945834E-3</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4.1982747484128821E-3</v>
      </c>
      <c r="J68" s="67">
        <f t="shared" si="16"/>
        <v>2.0648152087531456E-3</v>
      </c>
      <c r="K68" s="100">
        <f t="shared" si="6"/>
        <v>1.3765434725020969E-3</v>
      </c>
      <c r="O68" s="96">
        <f>Amnt_Deposited!B63</f>
        <v>2049</v>
      </c>
      <c r="P68" s="99">
        <f>Amnt_Deposited!C63</f>
        <v>0</v>
      </c>
      <c r="Q68" s="284">
        <f>MCF!R67</f>
        <v>1</v>
      </c>
      <c r="R68" s="67">
        <f t="shared" si="17"/>
        <v>0</v>
      </c>
      <c r="S68" s="67">
        <f t="shared" si="7"/>
        <v>0</v>
      </c>
      <c r="T68" s="67">
        <f t="shared" si="8"/>
        <v>0</v>
      </c>
      <c r="U68" s="67">
        <f t="shared" si="9"/>
        <v>2.8088368075911327E-3</v>
      </c>
      <c r="V68" s="67">
        <f t="shared" si="10"/>
        <v>1.3814553136171797E-3</v>
      </c>
      <c r="W68" s="100">
        <f t="shared" si="11"/>
        <v>9.2097020907811974E-4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2.8141877226263851E-3</v>
      </c>
      <c r="J69" s="67">
        <f t="shared" si="16"/>
        <v>1.3840870257864968E-3</v>
      </c>
      <c r="K69" s="100">
        <f t="shared" si="6"/>
        <v>9.2272468385766449E-4</v>
      </c>
      <c r="O69" s="96">
        <f>Amnt_Deposited!B64</f>
        <v>2050</v>
      </c>
      <c r="P69" s="99">
        <f>Amnt_Deposited!C64</f>
        <v>0</v>
      </c>
      <c r="Q69" s="284">
        <f>MCF!R68</f>
        <v>1</v>
      </c>
      <c r="R69" s="67">
        <f t="shared" si="17"/>
        <v>0</v>
      </c>
      <c r="S69" s="67">
        <f t="shared" si="7"/>
        <v>0</v>
      </c>
      <c r="T69" s="67">
        <f t="shared" si="8"/>
        <v>0</v>
      </c>
      <c r="U69" s="67">
        <f t="shared" si="9"/>
        <v>1.8828196181710864E-3</v>
      </c>
      <c r="V69" s="67">
        <f t="shared" si="10"/>
        <v>9.2601718942004639E-4</v>
      </c>
      <c r="W69" s="100">
        <f t="shared" si="11"/>
        <v>6.1734479294669759E-4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1.8864064437838495E-3</v>
      </c>
      <c r="J70" s="67">
        <f t="shared" si="16"/>
        <v>9.2778127884253568E-4</v>
      </c>
      <c r="K70" s="100">
        <f t="shared" si="6"/>
        <v>6.1852085256169041E-4</v>
      </c>
      <c r="O70" s="96">
        <f>Amnt_Deposited!B65</f>
        <v>2051</v>
      </c>
      <c r="P70" s="99">
        <f>Amnt_Deposited!C65</f>
        <v>0</v>
      </c>
      <c r="Q70" s="284">
        <f>MCF!R69</f>
        <v>1</v>
      </c>
      <c r="R70" s="67">
        <f t="shared" si="17"/>
        <v>0</v>
      </c>
      <c r="S70" s="67">
        <f t="shared" si="7"/>
        <v>0</v>
      </c>
      <c r="T70" s="67">
        <f t="shared" si="8"/>
        <v>0</v>
      </c>
      <c r="U70" s="67">
        <f t="shared" si="9"/>
        <v>1.2620917331292475E-3</v>
      </c>
      <c r="V70" s="67">
        <f t="shared" si="10"/>
        <v>6.2072788504183892E-4</v>
      </c>
      <c r="W70" s="100">
        <f t="shared" si="11"/>
        <v>4.1381859002789258E-4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1.2644960542391166E-3</v>
      </c>
      <c r="J71" s="67">
        <f t="shared" si="16"/>
        <v>6.2191038954473277E-4</v>
      </c>
      <c r="K71" s="100">
        <f t="shared" si="6"/>
        <v>4.1460692636315516E-4</v>
      </c>
      <c r="O71" s="96">
        <f>Amnt_Deposited!B66</f>
        <v>2052</v>
      </c>
      <c r="P71" s="99">
        <f>Amnt_Deposited!C66</f>
        <v>0</v>
      </c>
      <c r="Q71" s="284">
        <f>MCF!R70</f>
        <v>1</v>
      </c>
      <c r="R71" s="67">
        <f t="shared" si="17"/>
        <v>0</v>
      </c>
      <c r="S71" s="67">
        <f t="shared" si="7"/>
        <v>0</v>
      </c>
      <c r="T71" s="67">
        <f t="shared" si="8"/>
        <v>0</v>
      </c>
      <c r="U71" s="67">
        <f t="shared" si="9"/>
        <v>8.4600538865239698E-4</v>
      </c>
      <c r="V71" s="67">
        <f t="shared" si="10"/>
        <v>4.160863444768505E-4</v>
      </c>
      <c r="W71" s="100">
        <f t="shared" si="11"/>
        <v>2.773908963179003E-4</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8.4761705328944897E-4</v>
      </c>
      <c r="J72" s="67">
        <f t="shared" si="16"/>
        <v>4.1687900094966769E-4</v>
      </c>
      <c r="K72" s="100">
        <f t="shared" si="6"/>
        <v>2.7791933396644511E-4</v>
      </c>
      <c r="O72" s="96">
        <f>Amnt_Deposited!B67</f>
        <v>2053</v>
      </c>
      <c r="P72" s="99">
        <f>Amnt_Deposited!C67</f>
        <v>0</v>
      </c>
      <c r="Q72" s="284">
        <f>MCF!R71</f>
        <v>1</v>
      </c>
      <c r="R72" s="67">
        <f t="shared" si="17"/>
        <v>0</v>
      </c>
      <c r="S72" s="67">
        <f t="shared" si="7"/>
        <v>0</v>
      </c>
      <c r="T72" s="67">
        <f t="shared" si="8"/>
        <v>0</v>
      </c>
      <c r="U72" s="67">
        <f t="shared" si="9"/>
        <v>5.6709437106787367E-4</v>
      </c>
      <c r="V72" s="67">
        <f t="shared" si="10"/>
        <v>2.7891101758452331E-4</v>
      </c>
      <c r="W72" s="100">
        <f t="shared" si="11"/>
        <v>1.8594067838968221E-4</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5.6817470218157641E-4</v>
      </c>
      <c r="J73" s="67">
        <f t="shared" si="16"/>
        <v>2.7944235110787257E-4</v>
      </c>
      <c r="K73" s="100">
        <f t="shared" si="6"/>
        <v>1.8629490073858169E-4</v>
      </c>
      <c r="O73" s="96">
        <f>Amnt_Deposited!B68</f>
        <v>2054</v>
      </c>
      <c r="P73" s="99">
        <f>Amnt_Deposited!C68</f>
        <v>0</v>
      </c>
      <c r="Q73" s="284">
        <f>MCF!R72</f>
        <v>1</v>
      </c>
      <c r="R73" s="67">
        <f t="shared" si="17"/>
        <v>0</v>
      </c>
      <c r="S73" s="67">
        <f t="shared" si="7"/>
        <v>0</v>
      </c>
      <c r="T73" s="67">
        <f t="shared" si="8"/>
        <v>0</v>
      </c>
      <c r="U73" s="67">
        <f t="shared" si="9"/>
        <v>3.8013472492076899E-4</v>
      </c>
      <c r="V73" s="67">
        <f t="shared" si="10"/>
        <v>1.8695964614710465E-4</v>
      </c>
      <c r="W73" s="100">
        <f t="shared" si="11"/>
        <v>1.2463976409806977E-4</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3.8085889252263997E-4</v>
      </c>
      <c r="J74" s="67">
        <f t="shared" si="16"/>
        <v>1.8731580965893643E-4</v>
      </c>
      <c r="K74" s="100">
        <f t="shared" si="6"/>
        <v>1.2487720643929095E-4</v>
      </c>
      <c r="O74" s="96">
        <f>Amnt_Deposited!B69</f>
        <v>2055</v>
      </c>
      <c r="P74" s="99">
        <f>Amnt_Deposited!C69</f>
        <v>0</v>
      </c>
      <c r="Q74" s="284">
        <f>MCF!R73</f>
        <v>1</v>
      </c>
      <c r="R74" s="67">
        <f t="shared" si="17"/>
        <v>0</v>
      </c>
      <c r="S74" s="67">
        <f t="shared" si="7"/>
        <v>0</v>
      </c>
      <c r="T74" s="67">
        <f t="shared" si="8"/>
        <v>0</v>
      </c>
      <c r="U74" s="67">
        <f t="shared" si="9"/>
        <v>2.5481192630863496E-4</v>
      </c>
      <c r="V74" s="67">
        <f t="shared" si="10"/>
        <v>1.2532279861213403E-4</v>
      </c>
      <c r="W74" s="100">
        <f t="shared" si="11"/>
        <v>8.3548532408089343E-5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2.5529735036885863E-4</v>
      </c>
      <c r="J75" s="67">
        <f t="shared" si="16"/>
        <v>1.2556154215378134E-4</v>
      </c>
      <c r="K75" s="100">
        <f t="shared" si="6"/>
        <v>8.3707694769187552E-5</v>
      </c>
      <c r="O75" s="96">
        <f>Amnt_Deposited!B70</f>
        <v>2056</v>
      </c>
      <c r="P75" s="99">
        <f>Amnt_Deposited!C70</f>
        <v>0</v>
      </c>
      <c r="Q75" s="284">
        <f>MCF!R74</f>
        <v>1</v>
      </c>
      <c r="R75" s="67">
        <f t="shared" si="17"/>
        <v>0</v>
      </c>
      <c r="S75" s="67">
        <f t="shared" si="7"/>
        <v>0</v>
      </c>
      <c r="T75" s="67">
        <f t="shared" si="8"/>
        <v>0</v>
      </c>
      <c r="U75" s="67">
        <f t="shared" si="9"/>
        <v>1.7080554217363412E-4</v>
      </c>
      <c r="V75" s="67">
        <f t="shared" si="10"/>
        <v>8.4006384135000835E-5</v>
      </c>
      <c r="W75" s="100">
        <f t="shared" si="11"/>
        <v>5.6004256090000552E-5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1.7113093165203007E-4</v>
      </c>
      <c r="J76" s="67">
        <f t="shared" si="16"/>
        <v>8.4166418716828578E-5</v>
      </c>
      <c r="K76" s="100">
        <f t="shared" si="6"/>
        <v>5.6110945811219047E-5</v>
      </c>
      <c r="O76" s="96">
        <f>Amnt_Deposited!B71</f>
        <v>2057</v>
      </c>
      <c r="P76" s="99">
        <f>Amnt_Deposited!C71</f>
        <v>0</v>
      </c>
      <c r="Q76" s="284">
        <f>MCF!R75</f>
        <v>1</v>
      </c>
      <c r="R76" s="67">
        <f t="shared" si="17"/>
        <v>0</v>
      </c>
      <c r="S76" s="67">
        <f t="shared" si="7"/>
        <v>0</v>
      </c>
      <c r="T76" s="67">
        <f t="shared" si="8"/>
        <v>0</v>
      </c>
      <c r="U76" s="67">
        <f t="shared" si="9"/>
        <v>1.1449437889297276E-4</v>
      </c>
      <c r="V76" s="67">
        <f t="shared" si="10"/>
        <v>5.6311163280661361E-5</v>
      </c>
      <c r="W76" s="100">
        <f t="shared" si="11"/>
        <v>3.7540775520440905E-5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1.1471249398311064E-4</v>
      </c>
      <c r="J77" s="67">
        <f t="shared" si="16"/>
        <v>5.6418437668919425E-5</v>
      </c>
      <c r="K77" s="100">
        <f t="shared" si="6"/>
        <v>3.7612291779279616E-5</v>
      </c>
      <c r="O77" s="96">
        <f>Amnt_Deposited!B72</f>
        <v>2058</v>
      </c>
      <c r="P77" s="99">
        <f>Amnt_Deposited!C72</f>
        <v>0</v>
      </c>
      <c r="Q77" s="284">
        <f>MCF!R76</f>
        <v>1</v>
      </c>
      <c r="R77" s="67">
        <f t="shared" si="17"/>
        <v>0</v>
      </c>
      <c r="S77" s="67">
        <f t="shared" si="7"/>
        <v>0</v>
      </c>
      <c r="T77" s="67">
        <f t="shared" si="8"/>
        <v>0</v>
      </c>
      <c r="U77" s="67">
        <f t="shared" si="9"/>
        <v>7.6747877330359432E-5</v>
      </c>
      <c r="V77" s="67">
        <f t="shared" si="10"/>
        <v>3.7746501562613329E-5</v>
      </c>
      <c r="W77" s="100">
        <f t="shared" si="11"/>
        <v>2.5164334375075552E-5</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7.6894084247621723E-5</v>
      </c>
      <c r="J78" s="67">
        <f t="shared" si="16"/>
        <v>3.7818409735488915E-5</v>
      </c>
      <c r="K78" s="100">
        <f t="shared" si="6"/>
        <v>2.5212273156992609E-5</v>
      </c>
      <c r="O78" s="96">
        <f>Amnt_Deposited!B73</f>
        <v>2059</v>
      </c>
      <c r="P78" s="99">
        <f>Amnt_Deposited!C73</f>
        <v>0</v>
      </c>
      <c r="Q78" s="284">
        <f>MCF!R77</f>
        <v>1</v>
      </c>
      <c r="R78" s="67">
        <f t="shared" si="17"/>
        <v>0</v>
      </c>
      <c r="S78" s="67">
        <f t="shared" si="7"/>
        <v>0</v>
      </c>
      <c r="T78" s="67">
        <f t="shared" si="8"/>
        <v>0</v>
      </c>
      <c r="U78" s="67">
        <f t="shared" si="9"/>
        <v>5.1445640665224132E-5</v>
      </c>
      <c r="V78" s="67">
        <f t="shared" si="10"/>
        <v>2.5302236665135297E-5</v>
      </c>
      <c r="W78" s="100">
        <f t="shared" si="11"/>
        <v>1.6868157776756864E-5</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5.1543646092734121E-5</v>
      </c>
      <c r="J79" s="67">
        <f t="shared" si="16"/>
        <v>2.5350438154887602E-5</v>
      </c>
      <c r="K79" s="100">
        <f t="shared" si="6"/>
        <v>1.6900292103258401E-5</v>
      </c>
      <c r="O79" s="96">
        <f>Amnt_Deposited!B74</f>
        <v>2060</v>
      </c>
      <c r="P79" s="99">
        <f>Amnt_Deposited!C74</f>
        <v>0</v>
      </c>
      <c r="Q79" s="284">
        <f>MCF!R78</f>
        <v>1</v>
      </c>
      <c r="R79" s="67">
        <f t="shared" si="17"/>
        <v>0</v>
      </c>
      <c r="S79" s="67">
        <f t="shared" si="7"/>
        <v>0</v>
      </c>
      <c r="T79" s="67">
        <f t="shared" si="8"/>
        <v>0</v>
      </c>
      <c r="U79" s="67">
        <f t="shared" si="9"/>
        <v>3.4485044219046E-5</v>
      </c>
      <c r="V79" s="67">
        <f t="shared" si="10"/>
        <v>1.6960596446178133E-5</v>
      </c>
      <c r="W79" s="100">
        <f t="shared" si="11"/>
        <v>1.1307064297452088E-5</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3.4550739221726237E-5</v>
      </c>
      <c r="J80" s="67">
        <f t="shared" si="16"/>
        <v>1.6992906871007884E-5</v>
      </c>
      <c r="K80" s="100">
        <f t="shared" si="6"/>
        <v>1.1328604580671922E-5</v>
      </c>
      <c r="O80" s="96">
        <f>Amnt_Deposited!B75</f>
        <v>2061</v>
      </c>
      <c r="P80" s="99">
        <f>Amnt_Deposited!C75</f>
        <v>0</v>
      </c>
      <c r="Q80" s="284">
        <f>MCF!R79</f>
        <v>1</v>
      </c>
      <c r="R80" s="67">
        <f t="shared" si="17"/>
        <v>0</v>
      </c>
      <c r="S80" s="67">
        <f t="shared" si="7"/>
        <v>0</v>
      </c>
      <c r="T80" s="67">
        <f t="shared" si="8"/>
        <v>0</v>
      </c>
      <c r="U80" s="67">
        <f t="shared" si="9"/>
        <v>2.3116016428451973E-5</v>
      </c>
      <c r="V80" s="67">
        <f t="shared" si="10"/>
        <v>1.1369027790594027E-5</v>
      </c>
      <c r="W80" s="100">
        <f t="shared" si="11"/>
        <v>7.5793518603960176E-6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2.31600531056729E-5</v>
      </c>
      <c r="J81" s="67">
        <f t="shared" si="16"/>
        <v>1.1390686116053337E-5</v>
      </c>
      <c r="K81" s="100">
        <f t="shared" si="6"/>
        <v>7.5937907440355579E-6</v>
      </c>
      <c r="O81" s="96">
        <f>Amnt_Deposited!B76</f>
        <v>2062</v>
      </c>
      <c r="P81" s="99">
        <f>Amnt_Deposited!C76</f>
        <v>0</v>
      </c>
      <c r="Q81" s="284">
        <f>MCF!R80</f>
        <v>1</v>
      </c>
      <c r="R81" s="67">
        <f t="shared" si="17"/>
        <v>0</v>
      </c>
      <c r="S81" s="67">
        <f t="shared" si="7"/>
        <v>0</v>
      </c>
      <c r="T81" s="67">
        <f t="shared" si="8"/>
        <v>0</v>
      </c>
      <c r="U81" s="67">
        <f t="shared" si="9"/>
        <v>1.549512919648052E-5</v>
      </c>
      <c r="V81" s="67">
        <f t="shared" si="10"/>
        <v>7.6208872319714512E-6</v>
      </c>
      <c r="W81" s="100">
        <f t="shared" si="11"/>
        <v>5.0805914879809669E-6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1.5524647863982509E-5</v>
      </c>
      <c r="J82" s="67">
        <f t="shared" si="16"/>
        <v>7.6354052416903908E-6</v>
      </c>
      <c r="K82" s="100">
        <f t="shared" si="6"/>
        <v>5.0902701611269269E-6</v>
      </c>
      <c r="O82" s="96">
        <f>Amnt_Deposited!B77</f>
        <v>2063</v>
      </c>
      <c r="P82" s="99">
        <f>Amnt_Deposited!C77</f>
        <v>0</v>
      </c>
      <c r="Q82" s="284">
        <f>MCF!R81</f>
        <v>1</v>
      </c>
      <c r="R82" s="67">
        <f t="shared" si="17"/>
        <v>0</v>
      </c>
      <c r="S82" s="67">
        <f t="shared" si="7"/>
        <v>0</v>
      </c>
      <c r="T82" s="67">
        <f t="shared" si="8"/>
        <v>0</v>
      </c>
      <c r="U82" s="67">
        <f t="shared" si="9"/>
        <v>1.0386695716313002E-5</v>
      </c>
      <c r="V82" s="67">
        <f t="shared" si="10"/>
        <v>5.108433480167519E-6</v>
      </c>
      <c r="W82" s="100">
        <f t="shared" si="11"/>
        <v>3.4056223201116793E-6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1.0406482670871844E-5</v>
      </c>
      <c r="J83" s="67">
        <f t="shared" ref="J83:J99" si="22">I82*(1-$K$10)+H83</f>
        <v>5.1181651931106638E-6</v>
      </c>
      <c r="K83" s="100">
        <f t="shared" si="6"/>
        <v>3.4121101287404425E-6</v>
      </c>
      <c r="O83" s="96">
        <f>Amnt_Deposited!B78</f>
        <v>2064</v>
      </c>
      <c r="P83" s="99">
        <f>Amnt_Deposited!C78</f>
        <v>0</v>
      </c>
      <c r="Q83" s="284">
        <f>MCF!R82</f>
        <v>1</v>
      </c>
      <c r="R83" s="67">
        <f t="shared" ref="R83:R99" si="23">P83*$W$6*DOCF*Q83</f>
        <v>0</v>
      </c>
      <c r="S83" s="67">
        <f t="shared" si="7"/>
        <v>0</v>
      </c>
      <c r="T83" s="67">
        <f t="shared" si="8"/>
        <v>0</v>
      </c>
      <c r="U83" s="67">
        <f t="shared" si="9"/>
        <v>6.9624103507171092E-6</v>
      </c>
      <c r="V83" s="67">
        <f t="shared" si="10"/>
        <v>3.4242853655958925E-6</v>
      </c>
      <c r="W83" s="100">
        <f t="shared" si="11"/>
        <v>2.2828569103972614E-6</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6.9756739430078977E-6</v>
      </c>
      <c r="J84" s="67">
        <f t="shared" si="22"/>
        <v>3.4308087278639468E-6</v>
      </c>
      <c r="K84" s="100">
        <f t="shared" si="6"/>
        <v>2.2872058185759642E-6</v>
      </c>
      <c r="O84" s="96">
        <f>Amnt_Deposited!B79</f>
        <v>2065</v>
      </c>
      <c r="P84" s="99">
        <f>Amnt_Deposited!C79</f>
        <v>0</v>
      </c>
      <c r="Q84" s="284">
        <f>MCF!R83</f>
        <v>1</v>
      </c>
      <c r="R84" s="67">
        <f t="shared" si="23"/>
        <v>0</v>
      </c>
      <c r="S84" s="67">
        <f t="shared" si="7"/>
        <v>0</v>
      </c>
      <c r="T84" s="67">
        <f t="shared" si="8"/>
        <v>0</v>
      </c>
      <c r="U84" s="67">
        <f t="shared" si="9"/>
        <v>4.6670432268117043E-6</v>
      </c>
      <c r="V84" s="67">
        <f t="shared" si="10"/>
        <v>2.2953671239054049E-6</v>
      </c>
      <c r="W84" s="100">
        <f t="shared" si="11"/>
        <v>1.5302447492702698E-6</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4.6759340786066634E-6</v>
      </c>
      <c r="J85" s="67">
        <f t="shared" si="22"/>
        <v>2.299739864401234E-6</v>
      </c>
      <c r="K85" s="100">
        <f t="shared" ref="K85:K99" si="24">J85*CH4_fraction*conv</f>
        <v>1.5331599096008226E-6</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3.1284126306467404E-6</v>
      </c>
      <c r="V85" s="67">
        <f t="shared" ref="V85:V98" si="28">U84*(1-$W$10)+T85</f>
        <v>1.5386305961649639E-6</v>
      </c>
      <c r="W85" s="100">
        <f t="shared" ref="W85:W99" si="29">V85*CH4_fraction*conv</f>
        <v>1.0257537307766425E-6</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3.1343723468312335E-6</v>
      </c>
      <c r="J86" s="67">
        <f t="shared" si="22"/>
        <v>1.54156173177543E-6</v>
      </c>
      <c r="K86" s="100">
        <f t="shared" si="24"/>
        <v>1.02770782118362E-6</v>
      </c>
      <c r="O86" s="96">
        <f>Amnt_Deposited!B81</f>
        <v>2067</v>
      </c>
      <c r="P86" s="99">
        <f>Amnt_Deposited!C81</f>
        <v>0</v>
      </c>
      <c r="Q86" s="284">
        <f>MCF!R85</f>
        <v>1</v>
      </c>
      <c r="R86" s="67">
        <f t="shared" si="23"/>
        <v>0</v>
      </c>
      <c r="S86" s="67">
        <f t="shared" si="25"/>
        <v>0</v>
      </c>
      <c r="T86" s="67">
        <f t="shared" si="26"/>
        <v>0</v>
      </c>
      <c r="U86" s="67">
        <f t="shared" si="27"/>
        <v>2.0970376985935987E-6</v>
      </c>
      <c r="V86" s="67">
        <f t="shared" si="28"/>
        <v>1.0313749320531419E-6</v>
      </c>
      <c r="W86" s="100">
        <f t="shared" si="29"/>
        <v>6.8758328803542793E-7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2.1010326158207475E-6</v>
      </c>
      <c r="J87" s="67">
        <f t="shared" si="22"/>
        <v>1.0333397310104862E-6</v>
      </c>
      <c r="K87" s="100">
        <f t="shared" si="24"/>
        <v>6.888931540069908E-7</v>
      </c>
      <c r="O87" s="96">
        <f>Amnt_Deposited!B82</f>
        <v>2068</v>
      </c>
      <c r="P87" s="99">
        <f>Amnt_Deposited!C82</f>
        <v>0</v>
      </c>
      <c r="Q87" s="284">
        <f>MCF!R86</f>
        <v>1</v>
      </c>
      <c r="R87" s="67">
        <f t="shared" si="23"/>
        <v>0</v>
      </c>
      <c r="S87" s="67">
        <f t="shared" si="25"/>
        <v>0</v>
      </c>
      <c r="T87" s="67">
        <f t="shared" si="26"/>
        <v>0</v>
      </c>
      <c r="U87" s="67">
        <f t="shared" si="27"/>
        <v>1.4056864066597323E-6</v>
      </c>
      <c r="V87" s="67">
        <f t="shared" si="28"/>
        <v>6.9135129193386651E-7</v>
      </c>
      <c r="W87" s="100">
        <f t="shared" si="29"/>
        <v>4.6090086128924434E-7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1.4083642797593433E-6</v>
      </c>
      <c r="J88" s="67">
        <f t="shared" si="22"/>
        <v>6.9266833606140435E-7</v>
      </c>
      <c r="K88" s="100">
        <f t="shared" si="24"/>
        <v>4.617788907076029E-7</v>
      </c>
      <c r="O88" s="96">
        <f>Amnt_Deposited!B83</f>
        <v>2069</v>
      </c>
      <c r="P88" s="99">
        <f>Amnt_Deposited!C83</f>
        <v>0</v>
      </c>
      <c r="Q88" s="284">
        <f>MCF!R87</f>
        <v>1</v>
      </c>
      <c r="R88" s="67">
        <f t="shared" si="23"/>
        <v>0</v>
      </c>
      <c r="S88" s="67">
        <f t="shared" si="25"/>
        <v>0</v>
      </c>
      <c r="T88" s="67">
        <f t="shared" si="26"/>
        <v>0</v>
      </c>
      <c r="U88" s="67">
        <f t="shared" si="27"/>
        <v>9.4225977682382419E-7</v>
      </c>
      <c r="V88" s="67">
        <f t="shared" si="28"/>
        <v>4.6342662983590814E-7</v>
      </c>
      <c r="W88" s="100">
        <f t="shared" si="29"/>
        <v>3.0895108655727207E-7</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9.4405480884323301E-7</v>
      </c>
      <c r="J89" s="67">
        <f t="shared" si="22"/>
        <v>4.6430947091611027E-7</v>
      </c>
      <c r="K89" s="100">
        <f t="shared" si="24"/>
        <v>3.0953964727740683E-7</v>
      </c>
      <c r="O89" s="96">
        <f>Amnt_Deposited!B84</f>
        <v>2070</v>
      </c>
      <c r="P89" s="99">
        <f>Amnt_Deposited!C84</f>
        <v>0</v>
      </c>
      <c r="Q89" s="284">
        <f>MCF!R88</f>
        <v>1</v>
      </c>
      <c r="R89" s="67">
        <f t="shared" si="23"/>
        <v>0</v>
      </c>
      <c r="S89" s="67">
        <f t="shared" si="25"/>
        <v>0</v>
      </c>
      <c r="T89" s="67">
        <f t="shared" si="26"/>
        <v>0</v>
      </c>
      <c r="U89" s="67">
        <f t="shared" si="27"/>
        <v>6.3161561697807712E-7</v>
      </c>
      <c r="V89" s="67">
        <f t="shared" si="28"/>
        <v>3.1064415984574713E-7</v>
      </c>
      <c r="W89" s="100">
        <f t="shared" si="29"/>
        <v>2.070961065638314E-7</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6.3281886292396262E-7</v>
      </c>
      <c r="J90" s="67">
        <f t="shared" si="22"/>
        <v>3.1123594591927039E-7</v>
      </c>
      <c r="K90" s="100">
        <f t="shared" si="24"/>
        <v>2.0749063061284692E-7</v>
      </c>
      <c r="O90" s="96">
        <f>Amnt_Deposited!B85</f>
        <v>2071</v>
      </c>
      <c r="P90" s="99">
        <f>Amnt_Deposited!C85</f>
        <v>0</v>
      </c>
      <c r="Q90" s="284">
        <f>MCF!R89</f>
        <v>1</v>
      </c>
      <c r="R90" s="67">
        <f t="shared" si="23"/>
        <v>0</v>
      </c>
      <c r="S90" s="67">
        <f t="shared" si="25"/>
        <v>0</v>
      </c>
      <c r="T90" s="67">
        <f t="shared" si="26"/>
        <v>0</v>
      </c>
      <c r="U90" s="67">
        <f t="shared" si="27"/>
        <v>4.2338460944957339E-7</v>
      </c>
      <c r="V90" s="67">
        <f t="shared" si="28"/>
        <v>2.0823100752850373E-7</v>
      </c>
      <c r="W90" s="100">
        <f t="shared" si="29"/>
        <v>1.3882067168566914E-7</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4.2419116932741158E-7</v>
      </c>
      <c r="J91" s="67">
        <f t="shared" si="22"/>
        <v>2.0862769359655107E-7</v>
      </c>
      <c r="K91" s="100">
        <f t="shared" si="24"/>
        <v>1.3908512906436738E-7</v>
      </c>
      <c r="O91" s="96">
        <f>Amnt_Deposited!B86</f>
        <v>2072</v>
      </c>
      <c r="P91" s="99">
        <f>Amnt_Deposited!C86</f>
        <v>0</v>
      </c>
      <c r="Q91" s="284">
        <f>MCF!R90</f>
        <v>1</v>
      </c>
      <c r="R91" s="67">
        <f t="shared" si="23"/>
        <v>0</v>
      </c>
      <c r="S91" s="67">
        <f t="shared" si="25"/>
        <v>0</v>
      </c>
      <c r="T91" s="67">
        <f t="shared" si="26"/>
        <v>0</v>
      </c>
      <c r="U91" s="67">
        <f t="shared" si="27"/>
        <v>2.8380319089701924E-7</v>
      </c>
      <c r="V91" s="67">
        <f t="shared" si="28"/>
        <v>1.3958141855255418E-7</v>
      </c>
      <c r="W91" s="100">
        <f t="shared" si="29"/>
        <v>9.3054279035036115E-8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2.8434384415146218E-7</v>
      </c>
      <c r="J92" s="67">
        <f t="shared" si="22"/>
        <v>1.3984732517594937E-7</v>
      </c>
      <c r="K92" s="100">
        <f t="shared" si="24"/>
        <v>9.3231550117299577E-8</v>
      </c>
      <c r="O92" s="96">
        <f>Amnt_Deposited!B87</f>
        <v>2073</v>
      </c>
      <c r="P92" s="99">
        <f>Amnt_Deposited!C87</f>
        <v>0</v>
      </c>
      <c r="Q92" s="284">
        <f>MCF!R91</f>
        <v>1</v>
      </c>
      <c r="R92" s="67">
        <f t="shared" si="23"/>
        <v>0</v>
      </c>
      <c r="S92" s="67">
        <f t="shared" si="25"/>
        <v>0</v>
      </c>
      <c r="T92" s="67">
        <f t="shared" si="26"/>
        <v>0</v>
      </c>
      <c r="U92" s="67">
        <f t="shared" si="27"/>
        <v>1.9023896798715128E-7</v>
      </c>
      <c r="V92" s="67">
        <f t="shared" si="28"/>
        <v>9.356422290986797E-8</v>
      </c>
      <c r="W92" s="100">
        <f t="shared" si="29"/>
        <v>6.2376148606578647E-8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1.9060137870155879E-7</v>
      </c>
      <c r="J93" s="67">
        <f t="shared" si="22"/>
        <v>9.3742465449903402E-8</v>
      </c>
      <c r="K93" s="100">
        <f t="shared" si="24"/>
        <v>6.2494976966602259E-8</v>
      </c>
      <c r="O93" s="96">
        <f>Amnt_Deposited!B88</f>
        <v>2074</v>
      </c>
      <c r="P93" s="99">
        <f>Amnt_Deposited!C88</f>
        <v>0</v>
      </c>
      <c r="Q93" s="284">
        <f>MCF!R92</f>
        <v>1</v>
      </c>
      <c r="R93" s="67">
        <f t="shared" si="23"/>
        <v>0</v>
      </c>
      <c r="S93" s="67">
        <f t="shared" si="25"/>
        <v>0</v>
      </c>
      <c r="T93" s="67">
        <f t="shared" si="26"/>
        <v>0</v>
      </c>
      <c r="U93" s="67">
        <f t="shared" si="27"/>
        <v>1.2752099377891977E-7</v>
      </c>
      <c r="V93" s="67">
        <f t="shared" si="28"/>
        <v>6.2717974208231514E-8</v>
      </c>
      <c r="W93" s="100">
        <f t="shared" si="29"/>
        <v>4.1811982805487674E-8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1.2776392494568523E-7</v>
      </c>
      <c r="J94" s="67">
        <f t="shared" si="22"/>
        <v>6.2837453755873578E-8</v>
      </c>
      <c r="K94" s="100">
        <f t="shared" si="24"/>
        <v>4.189163583724905E-8</v>
      </c>
      <c r="O94" s="96">
        <f>Amnt_Deposited!B89</f>
        <v>2075</v>
      </c>
      <c r="P94" s="99">
        <f>Amnt_Deposited!C89</f>
        <v>0</v>
      </c>
      <c r="Q94" s="284">
        <f>MCF!R93</f>
        <v>1</v>
      </c>
      <c r="R94" s="67">
        <f t="shared" si="23"/>
        <v>0</v>
      </c>
      <c r="S94" s="67">
        <f t="shared" si="25"/>
        <v>0</v>
      </c>
      <c r="T94" s="67">
        <f t="shared" si="26"/>
        <v>0</v>
      </c>
      <c r="U94" s="67">
        <f t="shared" si="27"/>
        <v>8.547987842039598E-8</v>
      </c>
      <c r="V94" s="67">
        <f t="shared" si="28"/>
        <v>4.2041115358523794E-8</v>
      </c>
      <c r="W94" s="100">
        <f t="shared" si="29"/>
        <v>2.8027410239015861E-8</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8.5642720051285686E-8</v>
      </c>
      <c r="J95" s="67">
        <f t="shared" si="22"/>
        <v>4.2121204894399535E-8</v>
      </c>
      <c r="K95" s="100">
        <f t="shared" si="24"/>
        <v>2.8080803262933021E-8</v>
      </c>
      <c r="O95" s="96">
        <f>Amnt_Deposited!B90</f>
        <v>2076</v>
      </c>
      <c r="P95" s="99">
        <f>Amnt_Deposited!C90</f>
        <v>0</v>
      </c>
      <c r="Q95" s="284">
        <f>MCF!R94</f>
        <v>1</v>
      </c>
      <c r="R95" s="67">
        <f t="shared" si="23"/>
        <v>0</v>
      </c>
      <c r="S95" s="67">
        <f t="shared" si="25"/>
        <v>0</v>
      </c>
      <c r="T95" s="67">
        <f t="shared" si="26"/>
        <v>0</v>
      </c>
      <c r="U95" s="67">
        <f t="shared" si="27"/>
        <v>5.7298876037880686E-8</v>
      </c>
      <c r="V95" s="67">
        <f t="shared" si="28"/>
        <v>2.8181002382515295E-8</v>
      </c>
      <c r="W95" s="100">
        <f t="shared" si="29"/>
        <v>1.8787334921676861E-8</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5.740803204739519E-8</v>
      </c>
      <c r="J96" s="67">
        <f t="shared" si="22"/>
        <v>2.8234688003890493E-8</v>
      </c>
      <c r="K96" s="100">
        <f t="shared" si="24"/>
        <v>1.8823125335926993E-8</v>
      </c>
      <c r="O96" s="96">
        <f>Amnt_Deposited!B91</f>
        <v>2077</v>
      </c>
      <c r="P96" s="99">
        <f>Amnt_Deposited!C91</f>
        <v>0</v>
      </c>
      <c r="Q96" s="284">
        <f>MCF!R95</f>
        <v>1</v>
      </c>
      <c r="R96" s="67">
        <f t="shared" si="23"/>
        <v>0</v>
      </c>
      <c r="S96" s="67">
        <f t="shared" si="25"/>
        <v>0</v>
      </c>
      <c r="T96" s="67">
        <f t="shared" si="26"/>
        <v>0</v>
      </c>
      <c r="U96" s="67">
        <f t="shared" si="27"/>
        <v>3.8408585223502574E-8</v>
      </c>
      <c r="V96" s="67">
        <f t="shared" si="28"/>
        <v>1.8890290814378112E-8</v>
      </c>
      <c r="W96" s="100">
        <f t="shared" si="29"/>
        <v>1.2593527209585407E-8</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3.8481754684825404E-8</v>
      </c>
      <c r="J97" s="67">
        <f t="shared" si="22"/>
        <v>1.8926277362569789E-8</v>
      </c>
      <c r="K97" s="100">
        <f t="shared" si="24"/>
        <v>1.2617518241713192E-8</v>
      </c>
      <c r="O97" s="96">
        <f>Amnt_Deposited!B92</f>
        <v>2078</v>
      </c>
      <c r="P97" s="99">
        <f>Amnt_Deposited!C92</f>
        <v>0</v>
      </c>
      <c r="Q97" s="284">
        <f>MCF!R96</f>
        <v>1</v>
      </c>
      <c r="R97" s="67">
        <f t="shared" si="23"/>
        <v>0</v>
      </c>
      <c r="S97" s="67">
        <f t="shared" si="25"/>
        <v>0</v>
      </c>
      <c r="T97" s="67">
        <f t="shared" si="26"/>
        <v>0</v>
      </c>
      <c r="U97" s="67">
        <f t="shared" si="27"/>
        <v>2.5746044615182022E-8</v>
      </c>
      <c r="V97" s="67">
        <f t="shared" si="28"/>
        <v>1.2662540608320552E-8</v>
      </c>
      <c r="W97" s="100">
        <f t="shared" si="29"/>
        <v>8.4416937388803678E-9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2.5795091571864345E-8</v>
      </c>
      <c r="J98" s="67">
        <f t="shared" si="22"/>
        <v>1.268666311296106E-8</v>
      </c>
      <c r="K98" s="100">
        <f t="shared" si="24"/>
        <v>8.4577754086407054E-9</v>
      </c>
      <c r="O98" s="96">
        <f>Amnt_Deposited!B93</f>
        <v>2079</v>
      </c>
      <c r="P98" s="99">
        <f>Amnt_Deposited!C93</f>
        <v>0</v>
      </c>
      <c r="Q98" s="284">
        <f>MCF!R97</f>
        <v>1</v>
      </c>
      <c r="R98" s="67">
        <f t="shared" si="23"/>
        <v>0</v>
      </c>
      <c r="S98" s="67">
        <f t="shared" si="25"/>
        <v>0</v>
      </c>
      <c r="T98" s="67">
        <f t="shared" si="26"/>
        <v>0</v>
      </c>
      <c r="U98" s="67">
        <f t="shared" si="27"/>
        <v>1.7258089811684436E-8</v>
      </c>
      <c r="V98" s="67">
        <f t="shared" si="28"/>
        <v>8.4879548034975844E-9</v>
      </c>
      <c r="W98" s="100">
        <f t="shared" si="29"/>
        <v>5.6586365356650563E-9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1.7290966969945638E-8</v>
      </c>
      <c r="J99" s="68">
        <f t="shared" si="22"/>
        <v>8.5041246019187046E-9</v>
      </c>
      <c r="K99" s="102">
        <f t="shared" si="24"/>
        <v>5.6694164012791361E-9</v>
      </c>
      <c r="O99" s="97">
        <f>Amnt_Deposited!B94</f>
        <v>2080</v>
      </c>
      <c r="P99" s="101">
        <f>Amnt_Deposited!C94</f>
        <v>0</v>
      </c>
      <c r="Q99" s="285">
        <f>MCF!R98</f>
        <v>1</v>
      </c>
      <c r="R99" s="68">
        <f t="shared" si="23"/>
        <v>0</v>
      </c>
      <c r="S99" s="68">
        <f>R99*$W$12</f>
        <v>0</v>
      </c>
      <c r="T99" s="68">
        <f>R99*(1-$W$12)</f>
        <v>0</v>
      </c>
      <c r="U99" s="68">
        <f>S99+U98*$W$10</f>
        <v>1.156844355705551E-8</v>
      </c>
      <c r="V99" s="68">
        <f>U98*(1-$W$10)+T99</f>
        <v>5.6896462546289264E-9</v>
      </c>
      <c r="W99" s="102">
        <f t="shared" si="29"/>
        <v>3.7930975030859504E-9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3.649665482694</v>
      </c>
      <c r="D19" s="416">
        <f>Dry_Matter_Content!D6</f>
        <v>0.44</v>
      </c>
      <c r="E19" s="283">
        <f>MCF!R18</f>
        <v>1</v>
      </c>
      <c r="F19" s="130">
        <f t="shared" ref="F19:F50" si="0">C19*D19*$K$6*DOCF*E19</f>
        <v>0.35328761872477921</v>
      </c>
      <c r="G19" s="65">
        <f t="shared" ref="G19:G82" si="1">F19*$K$12</f>
        <v>0.35328761872477921</v>
      </c>
      <c r="H19" s="65">
        <f t="shared" ref="H19:H82" si="2">F19*(1-$K$12)</f>
        <v>0</v>
      </c>
      <c r="I19" s="65">
        <f t="shared" ref="I19:I82" si="3">G19+I18*$K$10</f>
        <v>0.35328761872477921</v>
      </c>
      <c r="J19" s="65">
        <f t="shared" ref="J19:J82" si="4">I18*(1-$K$10)+H19</f>
        <v>0</v>
      </c>
      <c r="K19" s="66">
        <f>J19*CH4_fraction*conv</f>
        <v>0</v>
      </c>
      <c r="O19" s="95">
        <f>Amnt_Deposited!B14</f>
        <v>2000</v>
      </c>
      <c r="P19" s="98">
        <f>Amnt_Deposited!D14</f>
        <v>3.649665482694</v>
      </c>
      <c r="Q19" s="283">
        <f>MCF!R18</f>
        <v>1</v>
      </c>
      <c r="R19" s="130">
        <f t="shared" ref="R19:R50" si="5">P19*$W$6*DOCF*Q19</f>
        <v>0.72993309653880001</v>
      </c>
      <c r="S19" s="65">
        <f>R19*$W$12</f>
        <v>0.72993309653880001</v>
      </c>
      <c r="T19" s="65">
        <f>R19*(1-$W$12)</f>
        <v>0</v>
      </c>
      <c r="U19" s="65">
        <f>S19+U18*$W$10</f>
        <v>0.72993309653880001</v>
      </c>
      <c r="V19" s="65">
        <f>U18*(1-$W$10)+T19</f>
        <v>0</v>
      </c>
      <c r="W19" s="66">
        <f>V19*CH4_fraction*conv</f>
        <v>0</v>
      </c>
    </row>
    <row r="20" spans="2:23">
      <c r="B20" s="96">
        <f>Amnt_Deposited!B15</f>
        <v>2001</v>
      </c>
      <c r="C20" s="99">
        <f>Amnt_Deposited!D15</f>
        <v>3.6964219073099995</v>
      </c>
      <c r="D20" s="418">
        <f>Dry_Matter_Content!D7</f>
        <v>0.44</v>
      </c>
      <c r="E20" s="284">
        <f>MCF!R19</f>
        <v>1</v>
      </c>
      <c r="F20" s="67">
        <f t="shared" si="0"/>
        <v>0.35781364062760795</v>
      </c>
      <c r="G20" s="67">
        <f t="shared" si="1"/>
        <v>0.35781364062760795</v>
      </c>
      <c r="H20" s="67">
        <f t="shared" si="2"/>
        <v>0</v>
      </c>
      <c r="I20" s="67">
        <f t="shared" si="3"/>
        <v>0.68721683297588099</v>
      </c>
      <c r="J20" s="67">
        <f t="shared" si="4"/>
        <v>2.3884426376506104E-2</v>
      </c>
      <c r="K20" s="100">
        <f>J20*CH4_fraction*conv</f>
        <v>1.5922950917670736E-2</v>
      </c>
      <c r="M20" s="393"/>
      <c r="O20" s="96">
        <f>Amnt_Deposited!B15</f>
        <v>2001</v>
      </c>
      <c r="P20" s="99">
        <f>Amnt_Deposited!D15</f>
        <v>3.6964219073099995</v>
      </c>
      <c r="Q20" s="284">
        <f>MCF!R19</f>
        <v>1</v>
      </c>
      <c r="R20" s="67">
        <f t="shared" si="5"/>
        <v>0.73928438146199993</v>
      </c>
      <c r="S20" s="67">
        <f>R20*$W$12</f>
        <v>0.73928438146199993</v>
      </c>
      <c r="T20" s="67">
        <f>R20*(1-$W$12)</f>
        <v>0</v>
      </c>
      <c r="U20" s="67">
        <f>S20+U19*$W$10</f>
        <v>1.4198694896195891</v>
      </c>
      <c r="V20" s="67">
        <f>U19*(1-$W$10)+T20</f>
        <v>4.9347988381210961E-2</v>
      </c>
      <c r="W20" s="100">
        <f>V20*CH4_fraction*conv</f>
        <v>3.2898658920807303E-2</v>
      </c>
    </row>
    <row r="21" spans="2:23">
      <c r="B21" s="96">
        <f>Amnt_Deposited!B16</f>
        <v>2002</v>
      </c>
      <c r="C21" s="99">
        <f>Amnt_Deposited!D16</f>
        <v>3.7797168809400001</v>
      </c>
      <c r="D21" s="418">
        <f>Dry_Matter_Content!D8</f>
        <v>0.44</v>
      </c>
      <c r="E21" s="284">
        <f>MCF!R20</f>
        <v>1</v>
      </c>
      <c r="F21" s="67">
        <f t="shared" si="0"/>
        <v>0.36587659407499201</v>
      </c>
      <c r="G21" s="67">
        <f t="shared" si="1"/>
        <v>0.36587659407499201</v>
      </c>
      <c r="H21" s="67">
        <f t="shared" si="2"/>
        <v>0</v>
      </c>
      <c r="I21" s="67">
        <f t="shared" si="3"/>
        <v>1.0066333220770418</v>
      </c>
      <c r="J21" s="67">
        <f t="shared" si="4"/>
        <v>4.6460104973831275E-2</v>
      </c>
      <c r="K21" s="100">
        <f t="shared" ref="K21:K84" si="6">J21*CH4_fraction*conv</f>
        <v>3.0973403315887514E-2</v>
      </c>
      <c r="O21" s="96">
        <f>Amnt_Deposited!B16</f>
        <v>2002</v>
      </c>
      <c r="P21" s="99">
        <f>Amnt_Deposited!D16</f>
        <v>3.7797168809400001</v>
      </c>
      <c r="Q21" s="284">
        <f>MCF!R20</f>
        <v>1</v>
      </c>
      <c r="R21" s="67">
        <f t="shared" si="5"/>
        <v>0.75594337618800012</v>
      </c>
      <c r="S21" s="67">
        <f t="shared" ref="S21:S84" si="7">R21*$W$12</f>
        <v>0.75594337618800012</v>
      </c>
      <c r="T21" s="67">
        <f t="shared" ref="T21:T84" si="8">R21*(1-$W$12)</f>
        <v>0</v>
      </c>
      <c r="U21" s="67">
        <f t="shared" ref="U21:U84" si="9">S21+U20*$W$10</f>
        <v>2.079820913382318</v>
      </c>
      <c r="V21" s="67">
        <f t="shared" ref="V21:V84" si="10">U20*(1-$W$10)+T21</f>
        <v>9.5991952425271254E-2</v>
      </c>
      <c r="W21" s="100">
        <f t="shared" ref="W21:W84" si="11">V21*CH4_fraction*conv</f>
        <v>6.3994634950180831E-2</v>
      </c>
    </row>
    <row r="22" spans="2:23">
      <c r="B22" s="96">
        <f>Amnt_Deposited!B17</f>
        <v>2003</v>
      </c>
      <c r="C22" s="99">
        <f>Amnt_Deposited!D17</f>
        <v>3.8469000858419999</v>
      </c>
      <c r="D22" s="418">
        <f>Dry_Matter_Content!D9</f>
        <v>0.44</v>
      </c>
      <c r="E22" s="284">
        <f>MCF!R21</f>
        <v>1</v>
      </c>
      <c r="F22" s="67">
        <f t="shared" si="0"/>
        <v>0.37237992830950556</v>
      </c>
      <c r="G22" s="67">
        <f t="shared" si="1"/>
        <v>0.37237992830950556</v>
      </c>
      <c r="H22" s="67">
        <f t="shared" si="2"/>
        <v>0</v>
      </c>
      <c r="I22" s="67">
        <f t="shared" si="3"/>
        <v>1.3109586167255334</v>
      </c>
      <c r="J22" s="67">
        <f t="shared" si="4"/>
        <v>6.8054633661014066E-2</v>
      </c>
      <c r="K22" s="100">
        <f t="shared" si="6"/>
        <v>4.5369755774009375E-2</v>
      </c>
      <c r="N22" s="258"/>
      <c r="O22" s="96">
        <f>Amnt_Deposited!B17</f>
        <v>2003</v>
      </c>
      <c r="P22" s="99">
        <f>Amnt_Deposited!D17</f>
        <v>3.8469000858419999</v>
      </c>
      <c r="Q22" s="284">
        <f>MCF!R21</f>
        <v>1</v>
      </c>
      <c r="R22" s="67">
        <f t="shared" si="5"/>
        <v>0.76938001716839999</v>
      </c>
      <c r="S22" s="67">
        <f t="shared" si="7"/>
        <v>0.76938001716839999</v>
      </c>
      <c r="T22" s="67">
        <f t="shared" si="8"/>
        <v>0</v>
      </c>
      <c r="U22" s="67">
        <f t="shared" si="9"/>
        <v>2.7085921833172177</v>
      </c>
      <c r="V22" s="67">
        <f t="shared" si="10"/>
        <v>0.14060874723350014</v>
      </c>
      <c r="W22" s="100">
        <f t="shared" si="11"/>
        <v>9.3739164822333423E-2</v>
      </c>
    </row>
    <row r="23" spans="2:23">
      <c r="B23" s="96">
        <f>Amnt_Deposited!B18</f>
        <v>2004</v>
      </c>
      <c r="C23" s="99">
        <f>Amnt_Deposited!D18</f>
        <v>3.8674793717339999</v>
      </c>
      <c r="D23" s="418">
        <f>Dry_Matter_Content!D10</f>
        <v>0.44</v>
      </c>
      <c r="E23" s="284">
        <f>MCF!R22</f>
        <v>1</v>
      </c>
      <c r="F23" s="67">
        <f t="shared" si="0"/>
        <v>0.37437200318385122</v>
      </c>
      <c r="G23" s="67">
        <f t="shared" si="1"/>
        <v>0.37437200318385122</v>
      </c>
      <c r="H23" s="67">
        <f t="shared" si="2"/>
        <v>0</v>
      </c>
      <c r="I23" s="67">
        <f t="shared" si="3"/>
        <v>1.5967017155711893</v>
      </c>
      <c r="J23" s="67">
        <f t="shared" si="4"/>
        <v>8.8628904338195341E-2</v>
      </c>
      <c r="K23" s="100">
        <f t="shared" si="6"/>
        <v>5.9085936225463556E-2</v>
      </c>
      <c r="N23" s="258"/>
      <c r="O23" s="96">
        <f>Amnt_Deposited!B18</f>
        <v>2004</v>
      </c>
      <c r="P23" s="99">
        <f>Amnt_Deposited!D18</f>
        <v>3.8674793717339999</v>
      </c>
      <c r="Q23" s="284">
        <f>MCF!R22</f>
        <v>1</v>
      </c>
      <c r="R23" s="67">
        <f t="shared" si="5"/>
        <v>0.77349587434680001</v>
      </c>
      <c r="S23" s="67">
        <f t="shared" si="7"/>
        <v>0.77349587434680001</v>
      </c>
      <c r="T23" s="67">
        <f t="shared" si="8"/>
        <v>0</v>
      </c>
      <c r="U23" s="67">
        <f t="shared" si="9"/>
        <v>3.2989704867173328</v>
      </c>
      <c r="V23" s="67">
        <f t="shared" si="10"/>
        <v>0.1831175709466846</v>
      </c>
      <c r="W23" s="100">
        <f t="shared" si="11"/>
        <v>0.12207838063112306</v>
      </c>
    </row>
    <row r="24" spans="2:23">
      <c r="B24" s="96">
        <f>Amnt_Deposited!B19</f>
        <v>2005</v>
      </c>
      <c r="C24" s="99">
        <f>Amnt_Deposited!D19</f>
        <v>4.2838824725400002</v>
      </c>
      <c r="D24" s="418">
        <f>Dry_Matter_Content!D11</f>
        <v>0.44</v>
      </c>
      <c r="E24" s="284">
        <f>MCF!R23</f>
        <v>1</v>
      </c>
      <c r="F24" s="67">
        <f t="shared" si="0"/>
        <v>0.41467982334187198</v>
      </c>
      <c r="G24" s="67">
        <f t="shared" si="1"/>
        <v>0.41467982334187198</v>
      </c>
      <c r="H24" s="67">
        <f t="shared" si="2"/>
        <v>0</v>
      </c>
      <c r="I24" s="67">
        <f t="shared" si="3"/>
        <v>1.9034346351736742</v>
      </c>
      <c r="J24" s="67">
        <f t="shared" si="4"/>
        <v>0.10794690373938719</v>
      </c>
      <c r="K24" s="100">
        <f t="shared" si="6"/>
        <v>7.1964602492924787E-2</v>
      </c>
      <c r="N24" s="258"/>
      <c r="O24" s="96">
        <f>Amnt_Deposited!B19</f>
        <v>2005</v>
      </c>
      <c r="P24" s="99">
        <f>Amnt_Deposited!D19</f>
        <v>4.2838824725400002</v>
      </c>
      <c r="Q24" s="284">
        <f>MCF!R23</f>
        <v>1</v>
      </c>
      <c r="R24" s="67">
        <f t="shared" si="5"/>
        <v>0.85677649450800009</v>
      </c>
      <c r="S24" s="67">
        <f t="shared" si="7"/>
        <v>0.85677649450800009</v>
      </c>
      <c r="T24" s="67">
        <f t="shared" si="8"/>
        <v>0</v>
      </c>
      <c r="U24" s="67">
        <f t="shared" si="9"/>
        <v>3.9327161883753599</v>
      </c>
      <c r="V24" s="67">
        <f t="shared" si="10"/>
        <v>0.22303079284997349</v>
      </c>
      <c r="W24" s="100">
        <f t="shared" si="11"/>
        <v>0.14868719523331564</v>
      </c>
    </row>
    <row r="25" spans="2:23">
      <c r="B25" s="96">
        <f>Amnt_Deposited!B20</f>
        <v>2006</v>
      </c>
      <c r="C25" s="99">
        <f>Amnt_Deposited!D20</f>
        <v>4.3720038000540002</v>
      </c>
      <c r="D25" s="418">
        <f>Dry_Matter_Content!D12</f>
        <v>0.44</v>
      </c>
      <c r="E25" s="284">
        <f>MCF!R24</f>
        <v>1</v>
      </c>
      <c r="F25" s="67">
        <f t="shared" si="0"/>
        <v>0.42320996784522724</v>
      </c>
      <c r="G25" s="67">
        <f t="shared" si="1"/>
        <v>0.42320996784522724</v>
      </c>
      <c r="H25" s="67">
        <f t="shared" si="2"/>
        <v>0</v>
      </c>
      <c r="I25" s="67">
        <f t="shared" si="3"/>
        <v>2.1979606582760942</v>
      </c>
      <c r="J25" s="67">
        <f t="shared" si="4"/>
        <v>0.12868394474280706</v>
      </c>
      <c r="K25" s="100">
        <f t="shared" si="6"/>
        <v>8.5789296495204698E-2</v>
      </c>
      <c r="N25" s="258"/>
      <c r="O25" s="96">
        <f>Amnt_Deposited!B20</f>
        <v>2006</v>
      </c>
      <c r="P25" s="99">
        <f>Amnt_Deposited!D20</f>
        <v>4.3720038000540002</v>
      </c>
      <c r="Q25" s="284">
        <f>MCF!R24</f>
        <v>1</v>
      </c>
      <c r="R25" s="67">
        <f t="shared" si="5"/>
        <v>0.87440076001080014</v>
      </c>
      <c r="S25" s="67">
        <f t="shared" si="7"/>
        <v>0.87440076001080014</v>
      </c>
      <c r="T25" s="67">
        <f t="shared" si="8"/>
        <v>0</v>
      </c>
      <c r="U25" s="67">
        <f t="shared" si="9"/>
        <v>4.5412410294960628</v>
      </c>
      <c r="V25" s="67">
        <f t="shared" si="10"/>
        <v>0.26587591889009721</v>
      </c>
      <c r="W25" s="100">
        <f t="shared" si="11"/>
        <v>0.17725061259339814</v>
      </c>
    </row>
    <row r="26" spans="2:23">
      <c r="B26" s="96">
        <f>Amnt_Deposited!B21</f>
        <v>2007</v>
      </c>
      <c r="C26" s="99">
        <f>Amnt_Deposited!D21</f>
        <v>4.4600533602240002</v>
      </c>
      <c r="D26" s="418">
        <f>Dry_Matter_Content!D13</f>
        <v>0.44</v>
      </c>
      <c r="E26" s="284">
        <f>MCF!R25</f>
        <v>1</v>
      </c>
      <c r="F26" s="67">
        <f t="shared" si="0"/>
        <v>0.43173316526968325</v>
      </c>
      <c r="G26" s="67">
        <f t="shared" si="1"/>
        <v>0.43173316526968325</v>
      </c>
      <c r="H26" s="67">
        <f t="shared" si="2"/>
        <v>0</v>
      </c>
      <c r="I26" s="67">
        <f t="shared" si="3"/>
        <v>2.4810980994427232</v>
      </c>
      <c r="J26" s="67">
        <f t="shared" si="4"/>
        <v>0.14859572410305411</v>
      </c>
      <c r="K26" s="100">
        <f t="shared" si="6"/>
        <v>9.9063816068702737E-2</v>
      </c>
      <c r="N26" s="258"/>
      <c r="O26" s="96">
        <f>Amnt_Deposited!B21</f>
        <v>2007</v>
      </c>
      <c r="P26" s="99">
        <f>Amnt_Deposited!D21</f>
        <v>4.4600533602240002</v>
      </c>
      <c r="Q26" s="284">
        <f>MCF!R25</f>
        <v>1</v>
      </c>
      <c r="R26" s="67">
        <f t="shared" si="5"/>
        <v>0.89201067204480011</v>
      </c>
      <c r="S26" s="67">
        <f t="shared" si="7"/>
        <v>0.89201067204480011</v>
      </c>
      <c r="T26" s="67">
        <f t="shared" si="8"/>
        <v>0</v>
      </c>
      <c r="U26" s="67">
        <f t="shared" si="9"/>
        <v>5.1262357426502554</v>
      </c>
      <c r="V26" s="67">
        <f t="shared" si="10"/>
        <v>0.30701595889060768</v>
      </c>
      <c r="W26" s="100">
        <f t="shared" si="11"/>
        <v>0.20467730592707178</v>
      </c>
    </row>
    <row r="27" spans="2:23">
      <c r="B27" s="96">
        <f>Amnt_Deposited!B22</f>
        <v>2008</v>
      </c>
      <c r="C27" s="99">
        <f>Amnt_Deposited!D22</f>
        <v>4.5474928979699998</v>
      </c>
      <c r="D27" s="418">
        <f>Dry_Matter_Content!D14</f>
        <v>0.44</v>
      </c>
      <c r="E27" s="284">
        <f>MCF!R26</f>
        <v>1</v>
      </c>
      <c r="F27" s="67">
        <f t="shared" si="0"/>
        <v>0.44019731252349598</v>
      </c>
      <c r="G27" s="67">
        <f t="shared" si="1"/>
        <v>0.44019731252349598</v>
      </c>
      <c r="H27" s="67">
        <f t="shared" si="2"/>
        <v>0</v>
      </c>
      <c r="I27" s="67">
        <f t="shared" si="3"/>
        <v>2.7535578470242847</v>
      </c>
      <c r="J27" s="67">
        <f t="shared" si="4"/>
        <v>0.1677375649419342</v>
      </c>
      <c r="K27" s="100">
        <f t="shared" si="6"/>
        <v>0.1118250432946228</v>
      </c>
      <c r="N27" s="258"/>
      <c r="O27" s="96">
        <f>Amnt_Deposited!B22</f>
        <v>2008</v>
      </c>
      <c r="P27" s="99">
        <f>Amnt_Deposited!D22</f>
        <v>4.5474928979699998</v>
      </c>
      <c r="Q27" s="284">
        <f>MCF!R26</f>
        <v>1</v>
      </c>
      <c r="R27" s="67">
        <f t="shared" si="5"/>
        <v>0.90949857959400005</v>
      </c>
      <c r="S27" s="67">
        <f t="shared" si="7"/>
        <v>0.90949857959400005</v>
      </c>
      <c r="T27" s="67">
        <f t="shared" si="8"/>
        <v>0</v>
      </c>
      <c r="U27" s="67">
        <f t="shared" si="9"/>
        <v>5.6891691054220779</v>
      </c>
      <c r="V27" s="67">
        <f t="shared" si="10"/>
        <v>0.34656521682217817</v>
      </c>
      <c r="W27" s="100">
        <f t="shared" si="11"/>
        <v>0.2310434778814521</v>
      </c>
    </row>
    <row r="28" spans="2:23">
      <c r="B28" s="96">
        <f>Amnt_Deposited!B23</f>
        <v>2009</v>
      </c>
      <c r="C28" s="99">
        <f>Amnt_Deposited!D23</f>
        <v>4.6336765071960002</v>
      </c>
      <c r="D28" s="418">
        <f>Dry_Matter_Content!D15</f>
        <v>0.44</v>
      </c>
      <c r="E28" s="284">
        <f>MCF!R27</f>
        <v>1</v>
      </c>
      <c r="F28" s="67">
        <f t="shared" si="0"/>
        <v>0.44853988589657279</v>
      </c>
      <c r="G28" s="67">
        <f t="shared" si="1"/>
        <v>0.44853988589657279</v>
      </c>
      <c r="H28" s="67">
        <f t="shared" si="2"/>
        <v>0</v>
      </c>
      <c r="I28" s="67">
        <f t="shared" si="3"/>
        <v>3.0159402052155446</v>
      </c>
      <c r="J28" s="67">
        <f t="shared" si="4"/>
        <v>0.18615752770531313</v>
      </c>
      <c r="K28" s="100">
        <f t="shared" si="6"/>
        <v>0.12410501847020874</v>
      </c>
      <c r="N28" s="258"/>
      <c r="O28" s="96">
        <f>Amnt_Deposited!B23</f>
        <v>2009</v>
      </c>
      <c r="P28" s="99">
        <f>Amnt_Deposited!D23</f>
        <v>4.6336765071960002</v>
      </c>
      <c r="Q28" s="284">
        <f>MCF!R27</f>
        <v>1</v>
      </c>
      <c r="R28" s="67">
        <f t="shared" si="5"/>
        <v>0.92673530143920013</v>
      </c>
      <c r="S28" s="67">
        <f t="shared" si="7"/>
        <v>0.92673530143920013</v>
      </c>
      <c r="T28" s="67">
        <f t="shared" si="8"/>
        <v>0</v>
      </c>
      <c r="U28" s="67">
        <f t="shared" si="9"/>
        <v>6.2312814157345979</v>
      </c>
      <c r="V28" s="67">
        <f t="shared" si="10"/>
        <v>0.38462299112668014</v>
      </c>
      <c r="W28" s="100">
        <f t="shared" si="11"/>
        <v>0.25641532741778672</v>
      </c>
    </row>
    <row r="29" spans="2:23">
      <c r="B29" s="96">
        <f>Amnt_Deposited!B24</f>
        <v>2010</v>
      </c>
      <c r="C29" s="99">
        <f>Amnt_Deposited!D24</f>
        <v>5.0019954875220005</v>
      </c>
      <c r="D29" s="418">
        <f>Dry_Matter_Content!D16</f>
        <v>0.44</v>
      </c>
      <c r="E29" s="284">
        <f>MCF!R28</f>
        <v>1</v>
      </c>
      <c r="F29" s="67">
        <f t="shared" si="0"/>
        <v>0.48419316319212968</v>
      </c>
      <c r="G29" s="67">
        <f t="shared" si="1"/>
        <v>0.48419316319212968</v>
      </c>
      <c r="H29" s="67">
        <f t="shared" si="2"/>
        <v>0</v>
      </c>
      <c r="I29" s="67">
        <f t="shared" si="3"/>
        <v>3.2962371717409811</v>
      </c>
      <c r="J29" s="67">
        <f t="shared" si="4"/>
        <v>0.20389619666669342</v>
      </c>
      <c r="K29" s="100">
        <f t="shared" si="6"/>
        <v>0.1359307977777956</v>
      </c>
      <c r="O29" s="96">
        <f>Amnt_Deposited!B24</f>
        <v>2010</v>
      </c>
      <c r="P29" s="99">
        <f>Amnt_Deposited!D24</f>
        <v>5.0019954875220005</v>
      </c>
      <c r="Q29" s="284">
        <f>MCF!R28</f>
        <v>1</v>
      </c>
      <c r="R29" s="67">
        <f t="shared" si="5"/>
        <v>1.0003990975044001</v>
      </c>
      <c r="S29" s="67">
        <f t="shared" si="7"/>
        <v>1.0003990975044001</v>
      </c>
      <c r="T29" s="67">
        <f t="shared" si="8"/>
        <v>0</v>
      </c>
      <c r="U29" s="67">
        <f t="shared" si="9"/>
        <v>6.810407379630127</v>
      </c>
      <c r="V29" s="67">
        <f t="shared" si="10"/>
        <v>0.42127313360887081</v>
      </c>
      <c r="W29" s="100">
        <f t="shared" si="11"/>
        <v>0.28084875573924717</v>
      </c>
    </row>
    <row r="30" spans="2:23">
      <c r="B30" s="96">
        <f>Amnt_Deposited!B25</f>
        <v>2011</v>
      </c>
      <c r="C30" s="99">
        <f>Amnt_Deposited!D25</f>
        <v>5.133015744912</v>
      </c>
      <c r="D30" s="418">
        <f>Dry_Matter_Content!D17</f>
        <v>0.44</v>
      </c>
      <c r="E30" s="284">
        <f>MCF!R29</f>
        <v>1</v>
      </c>
      <c r="F30" s="67">
        <f t="shared" si="0"/>
        <v>0.4968759241074816</v>
      </c>
      <c r="G30" s="67">
        <f t="shared" si="1"/>
        <v>0.4968759241074816</v>
      </c>
      <c r="H30" s="67">
        <f t="shared" si="2"/>
        <v>0</v>
      </c>
      <c r="I30" s="67">
        <f t="shared" si="3"/>
        <v>3.5702670919830339</v>
      </c>
      <c r="J30" s="67">
        <f t="shared" si="4"/>
        <v>0.22284600386542847</v>
      </c>
      <c r="K30" s="100">
        <f t="shared" si="6"/>
        <v>0.14856400257695229</v>
      </c>
      <c r="O30" s="96">
        <f>Amnt_Deposited!B25</f>
        <v>2011</v>
      </c>
      <c r="P30" s="99">
        <f>Amnt_Deposited!D25</f>
        <v>5.133015744912</v>
      </c>
      <c r="Q30" s="284">
        <f>MCF!R29</f>
        <v>1</v>
      </c>
      <c r="R30" s="67">
        <f t="shared" si="5"/>
        <v>1.0266031489824001</v>
      </c>
      <c r="S30" s="67">
        <f t="shared" si="7"/>
        <v>1.0266031489824001</v>
      </c>
      <c r="T30" s="67">
        <f t="shared" si="8"/>
        <v>0</v>
      </c>
      <c r="U30" s="67">
        <f t="shared" si="9"/>
        <v>7.3765849007913937</v>
      </c>
      <c r="V30" s="67">
        <f t="shared" si="10"/>
        <v>0.46042562782113328</v>
      </c>
      <c r="W30" s="100">
        <f t="shared" si="11"/>
        <v>0.30695041854742217</v>
      </c>
    </row>
    <row r="31" spans="2:23">
      <c r="B31" s="96">
        <f>Amnt_Deposited!B26</f>
        <v>2012</v>
      </c>
      <c r="C31" s="99">
        <f>Amnt_Deposited!D26</f>
        <v>5.2324852836959996</v>
      </c>
      <c r="D31" s="418">
        <f>Dry_Matter_Content!D18</f>
        <v>0.44</v>
      </c>
      <c r="E31" s="284">
        <f>MCF!R30</f>
        <v>1</v>
      </c>
      <c r="F31" s="67">
        <f t="shared" si="0"/>
        <v>0.50650457546177274</v>
      </c>
      <c r="G31" s="67">
        <f t="shared" si="1"/>
        <v>0.50650457546177274</v>
      </c>
      <c r="H31" s="67">
        <f t="shared" si="2"/>
        <v>0</v>
      </c>
      <c r="I31" s="67">
        <f t="shared" si="3"/>
        <v>3.8353995474403355</v>
      </c>
      <c r="J31" s="67">
        <f t="shared" si="4"/>
        <v>0.24137212000447134</v>
      </c>
      <c r="K31" s="100">
        <f t="shared" si="6"/>
        <v>0.16091474666964756</v>
      </c>
      <c r="O31" s="96">
        <f>Amnt_Deposited!B26</f>
        <v>2012</v>
      </c>
      <c r="P31" s="99">
        <f>Amnt_Deposited!D26</f>
        <v>5.2324852836959996</v>
      </c>
      <c r="Q31" s="284">
        <f>MCF!R30</f>
        <v>1</v>
      </c>
      <c r="R31" s="67">
        <f t="shared" si="5"/>
        <v>1.0464970567392</v>
      </c>
      <c r="S31" s="67">
        <f t="shared" si="7"/>
        <v>1.0464970567392</v>
      </c>
      <c r="T31" s="67">
        <f t="shared" si="8"/>
        <v>0</v>
      </c>
      <c r="U31" s="67">
        <f t="shared" si="9"/>
        <v>7.9243792302486273</v>
      </c>
      <c r="V31" s="67">
        <f t="shared" si="10"/>
        <v>0.49870272728196563</v>
      </c>
      <c r="W31" s="100">
        <f t="shared" si="11"/>
        <v>0.33246848485464375</v>
      </c>
    </row>
    <row r="32" spans="2:23">
      <c r="B32" s="96">
        <f>Amnt_Deposited!B27</f>
        <v>2013</v>
      </c>
      <c r="C32" s="99">
        <f>Amnt_Deposited!D27</f>
        <v>5.3316139275959991</v>
      </c>
      <c r="D32" s="418">
        <f>Dry_Matter_Content!D19</f>
        <v>0.44</v>
      </c>
      <c r="E32" s="284">
        <f>MCF!R31</f>
        <v>1</v>
      </c>
      <c r="F32" s="67">
        <f t="shared" si="0"/>
        <v>0.51610022819129264</v>
      </c>
      <c r="G32" s="67">
        <f t="shared" si="1"/>
        <v>0.51610022819129264</v>
      </c>
      <c r="H32" s="67">
        <f t="shared" si="2"/>
        <v>0</v>
      </c>
      <c r="I32" s="67">
        <f t="shared" si="3"/>
        <v>4.0922030630947326</v>
      </c>
      <c r="J32" s="67">
        <f t="shared" si="4"/>
        <v>0.25929671253689579</v>
      </c>
      <c r="K32" s="100">
        <f t="shared" si="6"/>
        <v>0.17286447502459718</v>
      </c>
      <c r="O32" s="96">
        <f>Amnt_Deposited!B27</f>
        <v>2013</v>
      </c>
      <c r="P32" s="99">
        <f>Amnt_Deposited!D27</f>
        <v>5.3316139275959991</v>
      </c>
      <c r="Q32" s="284">
        <f>MCF!R31</f>
        <v>1</v>
      </c>
      <c r="R32" s="67">
        <f t="shared" si="5"/>
        <v>1.0663227855191999</v>
      </c>
      <c r="S32" s="67">
        <f t="shared" si="7"/>
        <v>1.0663227855191999</v>
      </c>
      <c r="T32" s="67">
        <f t="shared" si="8"/>
        <v>0</v>
      </c>
      <c r="U32" s="67">
        <f t="shared" si="9"/>
        <v>8.454965006394076</v>
      </c>
      <c r="V32" s="67">
        <f t="shared" si="10"/>
        <v>0.53573700937375168</v>
      </c>
      <c r="W32" s="100">
        <f t="shared" si="11"/>
        <v>0.35715800624916777</v>
      </c>
    </row>
    <row r="33" spans="2:23">
      <c r="B33" s="96">
        <f>Amnt_Deposited!B28</f>
        <v>2014</v>
      </c>
      <c r="C33" s="99">
        <f>Amnt_Deposited!D28</f>
        <v>5.4282665981279994</v>
      </c>
      <c r="D33" s="418">
        <f>Dry_Matter_Content!D20</f>
        <v>0.44</v>
      </c>
      <c r="E33" s="284">
        <f>MCF!R32</f>
        <v>1</v>
      </c>
      <c r="F33" s="67">
        <f t="shared" si="0"/>
        <v>0.52545620669879034</v>
      </c>
      <c r="G33" s="67">
        <f t="shared" si="1"/>
        <v>0.52545620669879034</v>
      </c>
      <c r="H33" s="67">
        <f t="shared" si="2"/>
        <v>0</v>
      </c>
      <c r="I33" s="67">
        <f t="shared" si="3"/>
        <v>4.3410010525285108</v>
      </c>
      <c r="J33" s="67">
        <f t="shared" si="4"/>
        <v>0.27665821726501261</v>
      </c>
      <c r="K33" s="100">
        <f t="shared" si="6"/>
        <v>0.1844388115100084</v>
      </c>
      <c r="O33" s="96">
        <f>Amnt_Deposited!B28</f>
        <v>2014</v>
      </c>
      <c r="P33" s="99">
        <f>Amnt_Deposited!D28</f>
        <v>5.4282665981279994</v>
      </c>
      <c r="Q33" s="284">
        <f>MCF!R32</f>
        <v>1</v>
      </c>
      <c r="R33" s="67">
        <f t="shared" si="5"/>
        <v>1.0856533196256</v>
      </c>
      <c r="S33" s="67">
        <f t="shared" si="7"/>
        <v>1.0856533196256</v>
      </c>
      <c r="T33" s="67">
        <f t="shared" si="8"/>
        <v>0</v>
      </c>
      <c r="U33" s="67">
        <f t="shared" si="9"/>
        <v>8.9690104391084926</v>
      </c>
      <c r="V33" s="67">
        <f t="shared" si="10"/>
        <v>0.57160788691118314</v>
      </c>
      <c r="W33" s="100">
        <f t="shared" si="11"/>
        <v>0.38107192460745543</v>
      </c>
    </row>
    <row r="34" spans="2:23">
      <c r="B34" s="96">
        <f>Amnt_Deposited!B29</f>
        <v>2015</v>
      </c>
      <c r="C34" s="99">
        <f>Amnt_Deposited!D29</f>
        <v>5.5222638769319996</v>
      </c>
      <c r="D34" s="418">
        <f>Dry_Matter_Content!D21</f>
        <v>0.44</v>
      </c>
      <c r="E34" s="284">
        <f>MCF!R33</f>
        <v>1</v>
      </c>
      <c r="F34" s="67">
        <f t="shared" si="0"/>
        <v>0.53455514328701759</v>
      </c>
      <c r="G34" s="67">
        <f t="shared" si="1"/>
        <v>0.53455514328701759</v>
      </c>
      <c r="H34" s="67">
        <f t="shared" si="2"/>
        <v>0</v>
      </c>
      <c r="I34" s="67">
        <f t="shared" si="3"/>
        <v>4.5820776968698178</v>
      </c>
      <c r="J34" s="67">
        <f t="shared" si="4"/>
        <v>0.2934784989457106</v>
      </c>
      <c r="K34" s="100">
        <f t="shared" si="6"/>
        <v>0.19565233263047371</v>
      </c>
      <c r="O34" s="96">
        <f>Amnt_Deposited!B29</f>
        <v>2015</v>
      </c>
      <c r="P34" s="99">
        <f>Amnt_Deposited!D29</f>
        <v>5.5222638769319996</v>
      </c>
      <c r="Q34" s="284">
        <f>MCF!R33</f>
        <v>1</v>
      </c>
      <c r="R34" s="67">
        <f t="shared" si="5"/>
        <v>1.1044527753864</v>
      </c>
      <c r="S34" s="67">
        <f t="shared" si="7"/>
        <v>1.1044527753864</v>
      </c>
      <c r="T34" s="67">
        <f t="shared" si="8"/>
        <v>0</v>
      </c>
      <c r="U34" s="67">
        <f t="shared" si="9"/>
        <v>9.4671026794830944</v>
      </c>
      <c r="V34" s="67">
        <f t="shared" si="10"/>
        <v>0.60636053501179876</v>
      </c>
      <c r="W34" s="100">
        <f t="shared" si="11"/>
        <v>0.40424035667453251</v>
      </c>
    </row>
    <row r="35" spans="2:23">
      <c r="B35" s="96">
        <f>Amnt_Deposited!B30</f>
        <v>2016</v>
      </c>
      <c r="C35" s="99">
        <f>Amnt_Deposited!D30</f>
        <v>5.6155075986239993</v>
      </c>
      <c r="D35" s="418">
        <f>Dry_Matter_Content!D22</f>
        <v>0.44</v>
      </c>
      <c r="E35" s="284">
        <f>MCF!R34</f>
        <v>1</v>
      </c>
      <c r="F35" s="67">
        <f t="shared" si="0"/>
        <v>0.5435811355468031</v>
      </c>
      <c r="G35" s="67">
        <f t="shared" si="1"/>
        <v>0.5435811355468031</v>
      </c>
      <c r="H35" s="67">
        <f t="shared" si="2"/>
        <v>0</v>
      </c>
      <c r="I35" s="67">
        <f t="shared" si="3"/>
        <v>4.8158820624371019</v>
      </c>
      <c r="J35" s="67">
        <f t="shared" si="4"/>
        <v>0.30977676997951864</v>
      </c>
      <c r="K35" s="100">
        <f t="shared" si="6"/>
        <v>0.20651784665301243</v>
      </c>
      <c r="O35" s="96">
        <f>Amnt_Deposited!B30</f>
        <v>2016</v>
      </c>
      <c r="P35" s="99">
        <f>Amnt_Deposited!D30</f>
        <v>5.6155075986239993</v>
      </c>
      <c r="Q35" s="284">
        <f>MCF!R34</f>
        <v>1</v>
      </c>
      <c r="R35" s="67">
        <f t="shared" si="5"/>
        <v>1.1231015197248</v>
      </c>
      <c r="S35" s="67">
        <f t="shared" si="7"/>
        <v>1.1231015197248</v>
      </c>
      <c r="T35" s="67">
        <f t="shared" si="8"/>
        <v>0</v>
      </c>
      <c r="U35" s="67">
        <f t="shared" si="9"/>
        <v>9.9501695504898802</v>
      </c>
      <c r="V35" s="67">
        <f t="shared" si="10"/>
        <v>0.64003464871801374</v>
      </c>
      <c r="W35" s="100">
        <f t="shared" si="11"/>
        <v>0.42668976581200913</v>
      </c>
    </row>
    <row r="36" spans="2:23">
      <c r="B36" s="96">
        <f>Amnt_Deposited!B31</f>
        <v>2017</v>
      </c>
      <c r="C36" s="99">
        <f>Amnt_Deposited!D31</f>
        <v>5.8309980199019993</v>
      </c>
      <c r="D36" s="418">
        <f>Dry_Matter_Content!D23</f>
        <v>0.44</v>
      </c>
      <c r="E36" s="284">
        <f>MCF!R35</f>
        <v>1</v>
      </c>
      <c r="F36" s="67">
        <f t="shared" si="0"/>
        <v>0.56444060832651355</v>
      </c>
      <c r="G36" s="67">
        <f t="shared" si="1"/>
        <v>0.56444060832651355</v>
      </c>
      <c r="H36" s="67">
        <f t="shared" si="2"/>
        <v>0</v>
      </c>
      <c r="I36" s="67">
        <f t="shared" si="3"/>
        <v>5.0547392807387794</v>
      </c>
      <c r="J36" s="67">
        <f t="shared" si="4"/>
        <v>0.32558339002483599</v>
      </c>
      <c r="K36" s="100">
        <f t="shared" si="6"/>
        <v>0.21705559334989066</v>
      </c>
      <c r="O36" s="96">
        <f>Amnt_Deposited!B31</f>
        <v>2017</v>
      </c>
      <c r="P36" s="99">
        <f>Amnt_Deposited!D31</f>
        <v>5.8309980199019993</v>
      </c>
      <c r="Q36" s="284">
        <f>MCF!R35</f>
        <v>1</v>
      </c>
      <c r="R36" s="67">
        <f t="shared" si="5"/>
        <v>1.1661996039803999</v>
      </c>
      <c r="S36" s="67">
        <f t="shared" si="7"/>
        <v>1.1661996039803999</v>
      </c>
      <c r="T36" s="67">
        <f t="shared" si="8"/>
        <v>0</v>
      </c>
      <c r="U36" s="67">
        <f t="shared" si="9"/>
        <v>10.443676199873511</v>
      </c>
      <c r="V36" s="67">
        <f t="shared" si="10"/>
        <v>0.67269295459676859</v>
      </c>
      <c r="W36" s="100">
        <f t="shared" si="11"/>
        <v>0.44846196973117902</v>
      </c>
    </row>
    <row r="37" spans="2:23">
      <c r="B37" s="96">
        <f>Amnt_Deposited!B32</f>
        <v>2018</v>
      </c>
      <c r="C37" s="99">
        <f>Amnt_Deposited!D32</f>
        <v>5.966449910784001</v>
      </c>
      <c r="D37" s="418">
        <f>Dry_Matter_Content!D24</f>
        <v>0.44</v>
      </c>
      <c r="E37" s="284">
        <f>MCF!R36</f>
        <v>1</v>
      </c>
      <c r="F37" s="67">
        <f t="shared" si="0"/>
        <v>0.57755235136389127</v>
      </c>
      <c r="G37" s="67">
        <f t="shared" si="1"/>
        <v>0.57755235136389127</v>
      </c>
      <c r="H37" s="67">
        <f t="shared" si="2"/>
        <v>0</v>
      </c>
      <c r="I37" s="67">
        <f t="shared" si="3"/>
        <v>5.2905600179605674</v>
      </c>
      <c r="J37" s="67">
        <f t="shared" si="4"/>
        <v>0.3417316141421034</v>
      </c>
      <c r="K37" s="100">
        <f t="shared" si="6"/>
        <v>0.22782107609473559</v>
      </c>
      <c r="O37" s="96">
        <f>Amnt_Deposited!B32</f>
        <v>2018</v>
      </c>
      <c r="P37" s="99">
        <f>Amnt_Deposited!D32</f>
        <v>5.966449910784001</v>
      </c>
      <c r="Q37" s="284">
        <f>MCF!R36</f>
        <v>1</v>
      </c>
      <c r="R37" s="67">
        <f t="shared" si="5"/>
        <v>1.1932899821568002</v>
      </c>
      <c r="S37" s="67">
        <f t="shared" si="7"/>
        <v>1.1932899821568002</v>
      </c>
      <c r="T37" s="67">
        <f t="shared" si="8"/>
        <v>0</v>
      </c>
      <c r="U37" s="67">
        <f t="shared" si="9"/>
        <v>10.930909128017701</v>
      </c>
      <c r="V37" s="67">
        <f t="shared" si="10"/>
        <v>0.70605705401261032</v>
      </c>
      <c r="W37" s="100">
        <f t="shared" si="11"/>
        <v>0.47070470267507353</v>
      </c>
    </row>
    <row r="38" spans="2:23">
      <c r="B38" s="96">
        <f>Amnt_Deposited!B33</f>
        <v>2019</v>
      </c>
      <c r="C38" s="99">
        <f>Amnt_Deposited!D33</f>
        <v>6.101901801666</v>
      </c>
      <c r="D38" s="418">
        <f>Dry_Matter_Content!D25</f>
        <v>0.44</v>
      </c>
      <c r="E38" s="284">
        <f>MCF!R37</f>
        <v>1</v>
      </c>
      <c r="F38" s="67">
        <f t="shared" si="0"/>
        <v>0.59066409440126877</v>
      </c>
      <c r="G38" s="67">
        <f t="shared" si="1"/>
        <v>0.59066409440126877</v>
      </c>
      <c r="H38" s="67">
        <f t="shared" si="2"/>
        <v>0</v>
      </c>
      <c r="I38" s="67">
        <f t="shared" si="3"/>
        <v>5.5235495589892043</v>
      </c>
      <c r="J38" s="67">
        <f t="shared" si="4"/>
        <v>0.35767455337263165</v>
      </c>
      <c r="K38" s="100">
        <f t="shared" si="6"/>
        <v>0.2384497022484211</v>
      </c>
      <c r="O38" s="96">
        <f>Amnt_Deposited!B33</f>
        <v>2019</v>
      </c>
      <c r="P38" s="99">
        <f>Amnt_Deposited!D33</f>
        <v>6.101901801666</v>
      </c>
      <c r="Q38" s="284">
        <f>MCF!R37</f>
        <v>1</v>
      </c>
      <c r="R38" s="67">
        <f t="shared" si="5"/>
        <v>1.2203803603332002</v>
      </c>
      <c r="S38" s="67">
        <f t="shared" si="7"/>
        <v>1.2203803603332002</v>
      </c>
      <c r="T38" s="67">
        <f t="shared" si="8"/>
        <v>0</v>
      </c>
      <c r="U38" s="67">
        <f t="shared" si="9"/>
        <v>11.412292477250423</v>
      </c>
      <c r="V38" s="67">
        <f t="shared" si="10"/>
        <v>0.73899701110047866</v>
      </c>
      <c r="W38" s="100">
        <f t="shared" si="11"/>
        <v>0.49266467406698577</v>
      </c>
    </row>
    <row r="39" spans="2:23">
      <c r="B39" s="96">
        <f>Amnt_Deposited!B34</f>
        <v>2020</v>
      </c>
      <c r="C39" s="99">
        <f>Amnt_Deposited!D34</f>
        <v>6.2373536925480018</v>
      </c>
      <c r="D39" s="418">
        <f>Dry_Matter_Content!D26</f>
        <v>0.44</v>
      </c>
      <c r="E39" s="284">
        <f>MCF!R38</f>
        <v>1</v>
      </c>
      <c r="F39" s="67">
        <f t="shared" si="0"/>
        <v>0.6037758374386466</v>
      </c>
      <c r="G39" s="67">
        <f t="shared" si="1"/>
        <v>0.6037758374386466</v>
      </c>
      <c r="H39" s="67">
        <f t="shared" si="2"/>
        <v>0</v>
      </c>
      <c r="I39" s="67">
        <f t="shared" si="3"/>
        <v>5.7538993101844067</v>
      </c>
      <c r="J39" s="67">
        <f t="shared" si="4"/>
        <v>0.37342608624344414</v>
      </c>
      <c r="K39" s="100">
        <f t="shared" si="6"/>
        <v>0.24895072416229608</v>
      </c>
      <c r="O39" s="96">
        <f>Amnt_Deposited!B34</f>
        <v>2020</v>
      </c>
      <c r="P39" s="99">
        <f>Amnt_Deposited!D34</f>
        <v>6.2373536925480018</v>
      </c>
      <c r="Q39" s="284">
        <f>MCF!R38</f>
        <v>1</v>
      </c>
      <c r="R39" s="67">
        <f t="shared" si="5"/>
        <v>1.2474707385096004</v>
      </c>
      <c r="S39" s="67">
        <f t="shared" si="7"/>
        <v>1.2474707385096004</v>
      </c>
      <c r="T39" s="67">
        <f t="shared" si="8"/>
        <v>0</v>
      </c>
      <c r="U39" s="67">
        <f t="shared" si="9"/>
        <v>11.888221715257039</v>
      </c>
      <c r="V39" s="67">
        <f t="shared" si="10"/>
        <v>0.77154150050298387</v>
      </c>
      <c r="W39" s="100">
        <f t="shared" si="11"/>
        <v>0.5143610003353225</v>
      </c>
    </row>
    <row r="40" spans="2:23">
      <c r="B40" s="96">
        <f>Amnt_Deposited!B35</f>
        <v>2021</v>
      </c>
      <c r="C40" s="99">
        <f>Amnt_Deposited!D35</f>
        <v>6.3728055834300008</v>
      </c>
      <c r="D40" s="418">
        <f>Dry_Matter_Content!D27</f>
        <v>0.44</v>
      </c>
      <c r="E40" s="284">
        <f>MCF!R39</f>
        <v>1</v>
      </c>
      <c r="F40" s="67">
        <f t="shared" si="0"/>
        <v>0.6168875804760241</v>
      </c>
      <c r="G40" s="67">
        <f t="shared" si="1"/>
        <v>0.6168875804760241</v>
      </c>
      <c r="H40" s="67">
        <f t="shared" si="2"/>
        <v>0</v>
      </c>
      <c r="I40" s="67">
        <f t="shared" si="3"/>
        <v>5.9817877376530637</v>
      </c>
      <c r="J40" s="67">
        <f t="shared" si="4"/>
        <v>0.38899915300736698</v>
      </c>
      <c r="K40" s="100">
        <f t="shared" si="6"/>
        <v>0.25933276867157795</v>
      </c>
      <c r="O40" s="96">
        <f>Amnt_Deposited!B35</f>
        <v>2021</v>
      </c>
      <c r="P40" s="99">
        <f>Amnt_Deposited!D35</f>
        <v>6.3728055834300008</v>
      </c>
      <c r="Q40" s="284">
        <f>MCF!R39</f>
        <v>1</v>
      </c>
      <c r="R40" s="67">
        <f t="shared" si="5"/>
        <v>1.2745611166860003</v>
      </c>
      <c r="S40" s="67">
        <f t="shared" si="7"/>
        <v>1.2745611166860003</v>
      </c>
      <c r="T40" s="67">
        <f t="shared" si="8"/>
        <v>0</v>
      </c>
      <c r="U40" s="67">
        <f t="shared" si="9"/>
        <v>12.359065573663354</v>
      </c>
      <c r="V40" s="67">
        <f t="shared" si="10"/>
        <v>0.80371725827968388</v>
      </c>
      <c r="W40" s="100">
        <f t="shared" si="11"/>
        <v>0.53581150551978918</v>
      </c>
    </row>
    <row r="41" spans="2:23">
      <c r="B41" s="96">
        <f>Amnt_Deposited!B36</f>
        <v>2022</v>
      </c>
      <c r="C41" s="99">
        <f>Amnt_Deposited!D36</f>
        <v>6.5082574743119999</v>
      </c>
      <c r="D41" s="418">
        <f>Dry_Matter_Content!D28</f>
        <v>0.44</v>
      </c>
      <c r="E41" s="284">
        <f>MCF!R40</f>
        <v>1</v>
      </c>
      <c r="F41" s="67">
        <f t="shared" si="0"/>
        <v>0.6299993235134016</v>
      </c>
      <c r="G41" s="67">
        <f t="shared" si="1"/>
        <v>0.6299993235134016</v>
      </c>
      <c r="H41" s="67">
        <f t="shared" si="2"/>
        <v>0</v>
      </c>
      <c r="I41" s="67">
        <f t="shared" si="3"/>
        <v>6.2073812420903023</v>
      </c>
      <c r="J41" s="67">
        <f t="shared" si="4"/>
        <v>0.40440581907616324</v>
      </c>
      <c r="K41" s="100">
        <f t="shared" si="6"/>
        <v>0.26960387938410879</v>
      </c>
      <c r="O41" s="96">
        <f>Amnt_Deposited!B36</f>
        <v>2022</v>
      </c>
      <c r="P41" s="99">
        <f>Amnt_Deposited!D36</f>
        <v>6.5082574743119999</v>
      </c>
      <c r="Q41" s="284">
        <f>MCF!R40</f>
        <v>1</v>
      </c>
      <c r="R41" s="67">
        <f t="shared" si="5"/>
        <v>1.3016514948624001</v>
      </c>
      <c r="S41" s="67">
        <f t="shared" si="7"/>
        <v>1.3016514948624001</v>
      </c>
      <c r="T41" s="67">
        <f t="shared" si="8"/>
        <v>0</v>
      </c>
      <c r="U41" s="67">
        <f t="shared" si="9"/>
        <v>12.825167855558474</v>
      </c>
      <c r="V41" s="67">
        <f t="shared" si="10"/>
        <v>0.83554921296727946</v>
      </c>
      <c r="W41" s="100">
        <f t="shared" si="11"/>
        <v>0.55703280864485294</v>
      </c>
    </row>
    <row r="42" spans="2:23">
      <c r="B42" s="96">
        <f>Amnt_Deposited!B37</f>
        <v>2023</v>
      </c>
      <c r="C42" s="99">
        <f>Amnt_Deposited!D37</f>
        <v>6.6437093651940016</v>
      </c>
      <c r="D42" s="418">
        <f>Dry_Matter_Content!D29</f>
        <v>0.44</v>
      </c>
      <c r="E42" s="284">
        <f>MCF!R41</f>
        <v>1</v>
      </c>
      <c r="F42" s="67">
        <f t="shared" si="0"/>
        <v>0.64311106655077943</v>
      </c>
      <c r="G42" s="67">
        <f t="shared" si="1"/>
        <v>0.64311106655077943</v>
      </c>
      <c r="H42" s="67">
        <f t="shared" si="2"/>
        <v>0</v>
      </c>
      <c r="I42" s="67">
        <f t="shared" si="3"/>
        <v>6.4308349744758857</v>
      </c>
      <c r="J42" s="67">
        <f t="shared" si="4"/>
        <v>0.41965733416519546</v>
      </c>
      <c r="K42" s="100">
        <f t="shared" si="6"/>
        <v>0.27977155611013027</v>
      </c>
      <c r="O42" s="96">
        <f>Amnt_Deposited!B37</f>
        <v>2023</v>
      </c>
      <c r="P42" s="99">
        <f>Amnt_Deposited!D37</f>
        <v>6.6437093651940016</v>
      </c>
      <c r="Q42" s="284">
        <f>MCF!R41</f>
        <v>1</v>
      </c>
      <c r="R42" s="67">
        <f t="shared" si="5"/>
        <v>1.3287418730388003</v>
      </c>
      <c r="S42" s="67">
        <f t="shared" si="7"/>
        <v>1.3287418730388003</v>
      </c>
      <c r="T42" s="67">
        <f t="shared" si="8"/>
        <v>0</v>
      </c>
      <c r="U42" s="67">
        <f t="shared" si="9"/>
        <v>13.286849120817944</v>
      </c>
      <c r="V42" s="67">
        <f t="shared" si="10"/>
        <v>0.86706060777932936</v>
      </c>
      <c r="W42" s="100">
        <f t="shared" si="11"/>
        <v>0.57804040518621957</v>
      </c>
    </row>
    <row r="43" spans="2:23">
      <c r="B43" s="96">
        <f>Amnt_Deposited!B38</f>
        <v>2024</v>
      </c>
      <c r="C43" s="99">
        <f>Amnt_Deposited!D38</f>
        <v>6.7791612560760006</v>
      </c>
      <c r="D43" s="418">
        <f>Dry_Matter_Content!D30</f>
        <v>0.44</v>
      </c>
      <c r="E43" s="284">
        <f>MCF!R42</f>
        <v>1</v>
      </c>
      <c r="F43" s="67">
        <f t="shared" si="0"/>
        <v>0.65622280958815693</v>
      </c>
      <c r="G43" s="67">
        <f t="shared" si="1"/>
        <v>0.65622280958815693</v>
      </c>
      <c r="H43" s="67">
        <f t="shared" si="2"/>
        <v>0</v>
      </c>
      <c r="I43" s="67">
        <f t="shared" si="3"/>
        <v>6.6522935966244994</v>
      </c>
      <c r="J43" s="67">
        <f t="shared" si="4"/>
        <v>0.43476418743954326</v>
      </c>
      <c r="K43" s="100">
        <f t="shared" si="6"/>
        <v>0.28984279162636217</v>
      </c>
      <c r="O43" s="96">
        <f>Amnt_Deposited!B38</f>
        <v>2024</v>
      </c>
      <c r="P43" s="99">
        <f>Amnt_Deposited!D38</f>
        <v>6.7791612560760006</v>
      </c>
      <c r="Q43" s="284">
        <f>MCF!R42</f>
        <v>1</v>
      </c>
      <c r="R43" s="67">
        <f t="shared" si="5"/>
        <v>1.3558322512152001</v>
      </c>
      <c r="S43" s="67">
        <f t="shared" si="7"/>
        <v>1.3558322512152001</v>
      </c>
      <c r="T43" s="67">
        <f t="shared" si="8"/>
        <v>0</v>
      </c>
      <c r="U43" s="67">
        <f t="shared" si="9"/>
        <v>13.744408257488633</v>
      </c>
      <c r="V43" s="67">
        <f t="shared" si="10"/>
        <v>0.89827311454451075</v>
      </c>
      <c r="W43" s="100">
        <f t="shared" si="11"/>
        <v>0.59884874302967384</v>
      </c>
    </row>
    <row r="44" spans="2:23">
      <c r="B44" s="96">
        <f>Amnt_Deposited!B39</f>
        <v>2025</v>
      </c>
      <c r="C44" s="99">
        <f>Amnt_Deposited!D39</f>
        <v>6.9146131469579997</v>
      </c>
      <c r="D44" s="418">
        <f>Dry_Matter_Content!D31</f>
        <v>0.44</v>
      </c>
      <c r="E44" s="284">
        <f>MCF!R43</f>
        <v>1</v>
      </c>
      <c r="F44" s="67">
        <f t="shared" si="0"/>
        <v>0.66933455262553443</v>
      </c>
      <c r="G44" s="67">
        <f t="shared" si="1"/>
        <v>0.66933455262553443</v>
      </c>
      <c r="H44" s="67">
        <f t="shared" si="2"/>
        <v>0</v>
      </c>
      <c r="I44" s="67">
        <f t="shared" si="3"/>
        <v>6.8718919903181312</v>
      </c>
      <c r="J44" s="67">
        <f t="shared" si="4"/>
        <v>0.449736158931903</v>
      </c>
      <c r="K44" s="100">
        <f t="shared" si="6"/>
        <v>0.29982410595460196</v>
      </c>
      <c r="O44" s="96">
        <f>Amnt_Deposited!B39</f>
        <v>2025</v>
      </c>
      <c r="P44" s="99">
        <f>Amnt_Deposited!D39</f>
        <v>6.9146131469579997</v>
      </c>
      <c r="Q44" s="284">
        <f>MCF!R43</f>
        <v>1</v>
      </c>
      <c r="R44" s="67">
        <f t="shared" si="5"/>
        <v>1.3829226293915999</v>
      </c>
      <c r="S44" s="67">
        <f t="shared" si="7"/>
        <v>1.3829226293915999</v>
      </c>
      <c r="T44" s="67">
        <f t="shared" si="8"/>
        <v>0</v>
      </c>
      <c r="U44" s="67">
        <f t="shared" si="9"/>
        <v>14.198123946938285</v>
      </c>
      <c r="V44" s="67">
        <f t="shared" si="10"/>
        <v>0.92920693994194825</v>
      </c>
      <c r="W44" s="100">
        <f t="shared" si="11"/>
        <v>0.61947129329463213</v>
      </c>
    </row>
    <row r="45" spans="2:23">
      <c r="B45" s="96">
        <f>Amnt_Deposited!B40</f>
        <v>2026</v>
      </c>
      <c r="C45" s="99">
        <f>Amnt_Deposited!D40</f>
        <v>7.0500650378399996</v>
      </c>
      <c r="D45" s="418">
        <f>Dry_Matter_Content!D32</f>
        <v>0.44</v>
      </c>
      <c r="E45" s="284">
        <f>MCF!R44</f>
        <v>1</v>
      </c>
      <c r="F45" s="67">
        <f t="shared" si="0"/>
        <v>0.68244629566291204</v>
      </c>
      <c r="G45" s="67">
        <f t="shared" si="1"/>
        <v>0.68244629566291204</v>
      </c>
      <c r="H45" s="67">
        <f t="shared" si="2"/>
        <v>0</v>
      </c>
      <c r="I45" s="67">
        <f t="shared" si="3"/>
        <v>7.0897559184967243</v>
      </c>
      <c r="J45" s="67">
        <f t="shared" si="4"/>
        <v>0.46458236748431914</v>
      </c>
      <c r="K45" s="100">
        <f t="shared" si="6"/>
        <v>0.30972157832287939</v>
      </c>
      <c r="O45" s="96">
        <f>Amnt_Deposited!B40</f>
        <v>2026</v>
      </c>
      <c r="P45" s="99">
        <f>Amnt_Deposited!D40</f>
        <v>7.0500650378399996</v>
      </c>
      <c r="Q45" s="284">
        <f>MCF!R44</f>
        <v>1</v>
      </c>
      <c r="R45" s="67">
        <f t="shared" si="5"/>
        <v>1.410013007568</v>
      </c>
      <c r="S45" s="67">
        <f t="shared" si="7"/>
        <v>1.410013007568</v>
      </c>
      <c r="T45" s="67">
        <f t="shared" si="8"/>
        <v>0</v>
      </c>
      <c r="U45" s="67">
        <f t="shared" si="9"/>
        <v>14.648256029951908</v>
      </c>
      <c r="V45" s="67">
        <f t="shared" si="10"/>
        <v>0.95988092455437823</v>
      </c>
      <c r="W45" s="100">
        <f t="shared" si="11"/>
        <v>0.63992061636958542</v>
      </c>
    </row>
    <row r="46" spans="2:23">
      <c r="B46" s="96">
        <f>Amnt_Deposited!B41</f>
        <v>2027</v>
      </c>
      <c r="C46" s="99">
        <f>Amnt_Deposited!D41</f>
        <v>7.1855169287220004</v>
      </c>
      <c r="D46" s="418">
        <f>Dry_Matter_Content!D33</f>
        <v>0.44</v>
      </c>
      <c r="E46" s="284">
        <f>MCF!R45</f>
        <v>1</v>
      </c>
      <c r="F46" s="67">
        <f t="shared" si="0"/>
        <v>0.69555803870028965</v>
      </c>
      <c r="G46" s="67">
        <f t="shared" si="1"/>
        <v>0.69555803870028965</v>
      </c>
      <c r="H46" s="67">
        <f t="shared" si="2"/>
        <v>0</v>
      </c>
      <c r="I46" s="67">
        <f t="shared" si="3"/>
        <v>7.3060026417482549</v>
      </c>
      <c r="J46" s="67">
        <f t="shared" si="4"/>
        <v>0.47931131544875866</v>
      </c>
      <c r="K46" s="100">
        <f t="shared" si="6"/>
        <v>0.3195408769658391</v>
      </c>
      <c r="O46" s="96">
        <f>Amnt_Deposited!B41</f>
        <v>2027</v>
      </c>
      <c r="P46" s="99">
        <f>Amnt_Deposited!D41</f>
        <v>7.1855169287220004</v>
      </c>
      <c r="Q46" s="284">
        <f>MCF!R45</f>
        <v>1</v>
      </c>
      <c r="R46" s="67">
        <f t="shared" si="5"/>
        <v>1.4371033857444002</v>
      </c>
      <c r="S46" s="67">
        <f t="shared" si="7"/>
        <v>1.4371033857444002</v>
      </c>
      <c r="T46" s="67">
        <f t="shared" si="8"/>
        <v>0</v>
      </c>
      <c r="U46" s="67">
        <f t="shared" si="9"/>
        <v>15.0950467804716</v>
      </c>
      <c r="V46" s="67">
        <f t="shared" si="10"/>
        <v>0.9903126352247078</v>
      </c>
      <c r="W46" s="100">
        <f t="shared" si="11"/>
        <v>0.66020842348313846</v>
      </c>
    </row>
    <row r="47" spans="2:23">
      <c r="B47" s="96">
        <f>Amnt_Deposited!B42</f>
        <v>2028</v>
      </c>
      <c r="C47" s="99">
        <f>Amnt_Deposited!D42</f>
        <v>7.3209688196039995</v>
      </c>
      <c r="D47" s="418">
        <f>Dry_Matter_Content!D34</f>
        <v>0.44</v>
      </c>
      <c r="E47" s="284">
        <f>MCF!R46</f>
        <v>1</v>
      </c>
      <c r="F47" s="67">
        <f t="shared" si="0"/>
        <v>0.70866978173766715</v>
      </c>
      <c r="G47" s="67">
        <f t="shared" si="1"/>
        <v>0.70866978173766715</v>
      </c>
      <c r="H47" s="67">
        <f t="shared" si="2"/>
        <v>0</v>
      </c>
      <c r="I47" s="67">
        <f t="shared" si="3"/>
        <v>7.5207414931202718</v>
      </c>
      <c r="J47" s="67">
        <f t="shared" si="4"/>
        <v>0.49393093036565022</v>
      </c>
      <c r="K47" s="100">
        <f t="shared" si="6"/>
        <v>0.32928728691043346</v>
      </c>
      <c r="O47" s="96">
        <f>Amnt_Deposited!B42</f>
        <v>2028</v>
      </c>
      <c r="P47" s="99">
        <f>Amnt_Deposited!D42</f>
        <v>7.3209688196039995</v>
      </c>
      <c r="Q47" s="284">
        <f>MCF!R46</f>
        <v>1</v>
      </c>
      <c r="R47" s="67">
        <f t="shared" si="5"/>
        <v>1.4641937639208</v>
      </c>
      <c r="S47" s="67">
        <f t="shared" si="7"/>
        <v>1.4641937639208</v>
      </c>
      <c r="T47" s="67">
        <f t="shared" si="8"/>
        <v>0</v>
      </c>
      <c r="U47" s="67">
        <f t="shared" si="9"/>
        <v>15.538722093223702</v>
      </c>
      <c r="V47" s="67">
        <f t="shared" si="10"/>
        <v>1.0205184511686987</v>
      </c>
      <c r="W47" s="100">
        <f t="shared" si="11"/>
        <v>0.68034563411246574</v>
      </c>
    </row>
    <row r="48" spans="2:23">
      <c r="B48" s="96">
        <f>Amnt_Deposited!B43</f>
        <v>2029</v>
      </c>
      <c r="C48" s="99">
        <f>Amnt_Deposited!D43</f>
        <v>7.4564207104859994</v>
      </c>
      <c r="D48" s="418">
        <f>Dry_Matter_Content!D35</f>
        <v>0.44</v>
      </c>
      <c r="E48" s="284">
        <f>MCF!R47</f>
        <v>1</v>
      </c>
      <c r="F48" s="67">
        <f t="shared" si="0"/>
        <v>0.72178152477504476</v>
      </c>
      <c r="G48" s="67">
        <f t="shared" si="1"/>
        <v>0.72178152477504476</v>
      </c>
      <c r="H48" s="67">
        <f t="shared" si="2"/>
        <v>0</v>
      </c>
      <c r="I48" s="67">
        <f t="shared" si="3"/>
        <v>7.7340744140706201</v>
      </c>
      <c r="J48" s="67">
        <f t="shared" si="4"/>
        <v>0.50844860382469659</v>
      </c>
      <c r="K48" s="100">
        <f t="shared" si="6"/>
        <v>0.33896573588313106</v>
      </c>
      <c r="O48" s="96">
        <f>Amnt_Deposited!B43</f>
        <v>2029</v>
      </c>
      <c r="P48" s="99">
        <f>Amnt_Deposited!D43</f>
        <v>7.4564207104859994</v>
      </c>
      <c r="Q48" s="284">
        <f>MCF!R47</f>
        <v>1</v>
      </c>
      <c r="R48" s="67">
        <f t="shared" si="5"/>
        <v>1.4912841420972001</v>
      </c>
      <c r="S48" s="67">
        <f t="shared" si="7"/>
        <v>1.4912841420972001</v>
      </c>
      <c r="T48" s="67">
        <f t="shared" si="8"/>
        <v>0</v>
      </c>
      <c r="U48" s="67">
        <f t="shared" si="9"/>
        <v>15.979492591055001</v>
      </c>
      <c r="V48" s="67">
        <f t="shared" si="10"/>
        <v>1.050513644265902</v>
      </c>
      <c r="W48" s="100">
        <f t="shared" si="11"/>
        <v>0.70034242951060133</v>
      </c>
    </row>
    <row r="49" spans="2:23">
      <c r="B49" s="96">
        <f>Amnt_Deposited!B44</f>
        <v>2030</v>
      </c>
      <c r="C49" s="99">
        <f>Amnt_Deposited!D44</f>
        <v>7.5918726013680002</v>
      </c>
      <c r="D49" s="418">
        <f>Dry_Matter_Content!D36</f>
        <v>0.44</v>
      </c>
      <c r="E49" s="284">
        <f>MCF!R48</f>
        <v>1</v>
      </c>
      <c r="F49" s="67">
        <f t="shared" si="0"/>
        <v>0.73489326781242248</v>
      </c>
      <c r="G49" s="67">
        <f t="shared" si="1"/>
        <v>0.73489326781242248</v>
      </c>
      <c r="H49" s="67">
        <f t="shared" si="2"/>
        <v>0</v>
      </c>
      <c r="I49" s="67">
        <f t="shared" si="3"/>
        <v>7.9460964541845867</v>
      </c>
      <c r="J49" s="67">
        <f t="shared" si="4"/>
        <v>0.52287122769845595</v>
      </c>
      <c r="K49" s="100">
        <f t="shared" si="6"/>
        <v>0.34858081846563727</v>
      </c>
      <c r="O49" s="96">
        <f>Amnt_Deposited!B44</f>
        <v>2030</v>
      </c>
      <c r="P49" s="99">
        <f>Amnt_Deposited!D44</f>
        <v>7.5918726013680002</v>
      </c>
      <c r="Q49" s="284">
        <f>MCF!R48</f>
        <v>1</v>
      </c>
      <c r="R49" s="67">
        <f t="shared" si="5"/>
        <v>1.5183745202736001</v>
      </c>
      <c r="S49" s="67">
        <f t="shared" si="7"/>
        <v>1.5183745202736001</v>
      </c>
      <c r="T49" s="67">
        <f t="shared" si="8"/>
        <v>0</v>
      </c>
      <c r="U49" s="67">
        <f t="shared" si="9"/>
        <v>16.417554657406171</v>
      </c>
      <c r="V49" s="67">
        <f t="shared" si="10"/>
        <v>1.0803124539224296</v>
      </c>
      <c r="W49" s="100">
        <f t="shared" si="11"/>
        <v>0.72020830261495306</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7.4088912262582776</v>
      </c>
      <c r="J50" s="67">
        <f t="shared" si="4"/>
        <v>0.53720522792630898</v>
      </c>
      <c r="K50" s="100">
        <f t="shared" si="6"/>
        <v>0.35813681861753932</v>
      </c>
      <c r="O50" s="96">
        <f>Amnt_Deposited!B45</f>
        <v>2031</v>
      </c>
      <c r="P50" s="99">
        <f>Amnt_Deposited!D45</f>
        <v>0</v>
      </c>
      <c r="Q50" s="284">
        <f>MCF!R49</f>
        <v>1</v>
      </c>
      <c r="R50" s="67">
        <f t="shared" si="5"/>
        <v>0</v>
      </c>
      <c r="S50" s="67">
        <f t="shared" si="7"/>
        <v>0</v>
      </c>
      <c r="T50" s="67">
        <f t="shared" si="8"/>
        <v>0</v>
      </c>
      <c r="U50" s="67">
        <f t="shared" si="9"/>
        <v>15.307626500533631</v>
      </c>
      <c r="V50" s="67">
        <f t="shared" si="10"/>
        <v>1.1099281568725392</v>
      </c>
      <c r="W50" s="100">
        <f t="shared" si="11"/>
        <v>0.7399521045816928</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6.9080043917186211</v>
      </c>
      <c r="J51" s="67">
        <f t="shared" si="4"/>
        <v>0.50088683453965688</v>
      </c>
      <c r="K51" s="100">
        <f t="shared" si="6"/>
        <v>0.33392455635977125</v>
      </c>
      <c r="O51" s="96">
        <f>Amnt_Deposited!B46</f>
        <v>2032</v>
      </c>
      <c r="P51" s="99">
        <f>Amnt_Deposited!D46</f>
        <v>0</v>
      </c>
      <c r="Q51" s="284">
        <f>MCF!R50</f>
        <v>1</v>
      </c>
      <c r="R51" s="67">
        <f t="shared" ref="R51:R82" si="13">P51*$W$6*DOCF*Q51</f>
        <v>0</v>
      </c>
      <c r="S51" s="67">
        <f t="shared" si="7"/>
        <v>0</v>
      </c>
      <c r="T51" s="67">
        <f t="shared" si="8"/>
        <v>0</v>
      </c>
      <c r="U51" s="67">
        <f t="shared" si="9"/>
        <v>14.272736346526075</v>
      </c>
      <c r="V51" s="67">
        <f t="shared" si="10"/>
        <v>1.0348901540075555</v>
      </c>
      <c r="W51" s="100">
        <f t="shared" si="11"/>
        <v>0.68992676933837027</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6.4409806027215915</v>
      </c>
      <c r="J52" s="67">
        <f t="shared" si="4"/>
        <v>0.46702378899702934</v>
      </c>
      <c r="K52" s="100">
        <f t="shared" si="6"/>
        <v>0.31134919266468619</v>
      </c>
      <c r="O52" s="96">
        <f>Amnt_Deposited!B47</f>
        <v>2033</v>
      </c>
      <c r="P52" s="99">
        <f>Amnt_Deposited!D47</f>
        <v>0</v>
      </c>
      <c r="Q52" s="284">
        <f>MCF!R51</f>
        <v>1</v>
      </c>
      <c r="R52" s="67">
        <f t="shared" si="13"/>
        <v>0</v>
      </c>
      <c r="S52" s="67">
        <f t="shared" si="7"/>
        <v>0</v>
      </c>
      <c r="T52" s="67">
        <f t="shared" si="8"/>
        <v>0</v>
      </c>
      <c r="U52" s="67">
        <f t="shared" si="9"/>
        <v>13.307811162647916</v>
      </c>
      <c r="V52" s="67">
        <f t="shared" si="10"/>
        <v>0.96492518387815973</v>
      </c>
      <c r="W52" s="100">
        <f t="shared" si="11"/>
        <v>0.64328345591877312</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6.0055305081117014</v>
      </c>
      <c r="J53" s="67">
        <f t="shared" si="4"/>
        <v>0.43545009460988976</v>
      </c>
      <c r="K53" s="100">
        <f t="shared" si="6"/>
        <v>0.29030006307325984</v>
      </c>
      <c r="O53" s="96">
        <f>Amnt_Deposited!B48</f>
        <v>2034</v>
      </c>
      <c r="P53" s="99">
        <f>Amnt_Deposited!D48</f>
        <v>0</v>
      </c>
      <c r="Q53" s="284">
        <f>MCF!R52</f>
        <v>1</v>
      </c>
      <c r="R53" s="67">
        <f t="shared" si="13"/>
        <v>0</v>
      </c>
      <c r="S53" s="67">
        <f t="shared" si="7"/>
        <v>0</v>
      </c>
      <c r="T53" s="67">
        <f t="shared" si="8"/>
        <v>0</v>
      </c>
      <c r="U53" s="67">
        <f t="shared" si="9"/>
        <v>12.408120884528309</v>
      </c>
      <c r="V53" s="67">
        <f t="shared" si="10"/>
        <v>0.89969027811960689</v>
      </c>
      <c r="W53" s="100">
        <f t="shared" si="11"/>
        <v>0.59979351874640452</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5.5995195310199799</v>
      </c>
      <c r="J54" s="67">
        <f t="shared" si="4"/>
        <v>0.40601097709172168</v>
      </c>
      <c r="K54" s="100">
        <f t="shared" si="6"/>
        <v>0.27067398472781445</v>
      </c>
      <c r="O54" s="96">
        <f>Amnt_Deposited!B49</f>
        <v>2035</v>
      </c>
      <c r="P54" s="99">
        <f>Amnt_Deposited!D49</f>
        <v>0</v>
      </c>
      <c r="Q54" s="284">
        <f>MCF!R53</f>
        <v>1</v>
      </c>
      <c r="R54" s="67">
        <f t="shared" si="13"/>
        <v>0</v>
      </c>
      <c r="S54" s="67">
        <f t="shared" si="7"/>
        <v>0</v>
      </c>
      <c r="T54" s="67">
        <f t="shared" si="8"/>
        <v>0</v>
      </c>
      <c r="U54" s="67">
        <f t="shared" si="9"/>
        <v>11.569255229380124</v>
      </c>
      <c r="V54" s="67">
        <f t="shared" si="10"/>
        <v>0.83886565514818523</v>
      </c>
      <c r="W54" s="100">
        <f t="shared" si="11"/>
        <v>0.55924377009879012</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5.2209574051656835</v>
      </c>
      <c r="J55" s="67">
        <f t="shared" si="4"/>
        <v>0.37856212585429683</v>
      </c>
      <c r="K55" s="100">
        <f t="shared" si="6"/>
        <v>0.25237475056953118</v>
      </c>
      <c r="O55" s="96">
        <f>Amnt_Deposited!B50</f>
        <v>2036</v>
      </c>
      <c r="P55" s="99">
        <f>Amnt_Deposited!D50</f>
        <v>0</v>
      </c>
      <c r="Q55" s="284">
        <f>MCF!R54</f>
        <v>1</v>
      </c>
      <c r="R55" s="67">
        <f t="shared" si="13"/>
        <v>0</v>
      </c>
      <c r="S55" s="67">
        <f t="shared" si="7"/>
        <v>0</v>
      </c>
      <c r="T55" s="67">
        <f t="shared" si="8"/>
        <v>0</v>
      </c>
      <c r="U55" s="67">
        <f t="shared" si="9"/>
        <v>10.787102076788601</v>
      </c>
      <c r="V55" s="67">
        <f t="shared" si="10"/>
        <v>0.7821531525915224</v>
      </c>
      <c r="W55" s="100">
        <f t="shared" si="11"/>
        <v>0.52143543506101486</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4.8679884185686797</v>
      </c>
      <c r="J56" s="67">
        <f t="shared" si="4"/>
        <v>0.35296898659700421</v>
      </c>
      <c r="K56" s="100">
        <f t="shared" si="6"/>
        <v>0.23531265773133614</v>
      </c>
      <c r="O56" s="96">
        <f>Amnt_Deposited!B51</f>
        <v>2037</v>
      </c>
      <c r="P56" s="99">
        <f>Amnt_Deposited!D51</f>
        <v>0</v>
      </c>
      <c r="Q56" s="284">
        <f>MCF!R55</f>
        <v>1</v>
      </c>
      <c r="R56" s="67">
        <f t="shared" si="13"/>
        <v>0</v>
      </c>
      <c r="S56" s="67">
        <f t="shared" si="7"/>
        <v>0</v>
      </c>
      <c r="T56" s="67">
        <f t="shared" si="8"/>
        <v>0</v>
      </c>
      <c r="U56" s="67">
        <f t="shared" si="9"/>
        <v>10.057827311092312</v>
      </c>
      <c r="V56" s="67">
        <f t="shared" si="10"/>
        <v>0.72927476569628957</v>
      </c>
      <c r="W56" s="100">
        <f t="shared" si="11"/>
        <v>0.48618317713085968</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4.5388823168471673</v>
      </c>
      <c r="J57" s="67">
        <f t="shared" si="4"/>
        <v>0.32910610172151222</v>
      </c>
      <c r="K57" s="100">
        <f t="shared" si="6"/>
        <v>0.21940406781434146</v>
      </c>
      <c r="O57" s="96">
        <f>Amnt_Deposited!B52</f>
        <v>2038</v>
      </c>
      <c r="P57" s="99">
        <f>Amnt_Deposited!D52</f>
        <v>0</v>
      </c>
      <c r="Q57" s="284">
        <f>MCF!R56</f>
        <v>1</v>
      </c>
      <c r="R57" s="67">
        <f t="shared" si="13"/>
        <v>0</v>
      </c>
      <c r="S57" s="67">
        <f t="shared" si="7"/>
        <v>0</v>
      </c>
      <c r="T57" s="67">
        <f t="shared" si="8"/>
        <v>0</v>
      </c>
      <c r="U57" s="67">
        <f t="shared" si="9"/>
        <v>9.3778560265437338</v>
      </c>
      <c r="V57" s="67">
        <f t="shared" si="10"/>
        <v>0.67997128454857891</v>
      </c>
      <c r="W57" s="100">
        <f t="shared" si="11"/>
        <v>0.45331418969905257</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4.2320258215086906</v>
      </c>
      <c r="J58" s="67">
        <f t="shared" si="4"/>
        <v>0.30685649533847636</v>
      </c>
      <c r="K58" s="100">
        <f t="shared" si="6"/>
        <v>0.20457099689231756</v>
      </c>
      <c r="O58" s="96">
        <f>Amnt_Deposited!B53</f>
        <v>2039</v>
      </c>
      <c r="P58" s="99">
        <f>Amnt_Deposited!D53</f>
        <v>0</v>
      </c>
      <c r="Q58" s="284">
        <f>MCF!R57</f>
        <v>1</v>
      </c>
      <c r="R58" s="67">
        <f t="shared" si="13"/>
        <v>0</v>
      </c>
      <c r="S58" s="67">
        <f t="shared" si="7"/>
        <v>0</v>
      </c>
      <c r="T58" s="67">
        <f t="shared" si="8"/>
        <v>0</v>
      </c>
      <c r="U58" s="67">
        <f t="shared" si="9"/>
        <v>8.7438550031171296</v>
      </c>
      <c r="V58" s="67">
        <f t="shared" si="10"/>
        <v>0.63400102342660403</v>
      </c>
      <c r="W58" s="100">
        <f t="shared" si="11"/>
        <v>0.42266734895106933</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3.9459147216570969</v>
      </c>
      <c r="J59" s="67">
        <f t="shared" si="4"/>
        <v>0.28611109985159372</v>
      </c>
      <c r="K59" s="100">
        <f t="shared" si="6"/>
        <v>0.1907407332343958</v>
      </c>
      <c r="O59" s="96">
        <f>Amnt_Deposited!B54</f>
        <v>2040</v>
      </c>
      <c r="P59" s="99">
        <f>Amnt_Deposited!D54</f>
        <v>0</v>
      </c>
      <c r="Q59" s="284">
        <f>MCF!R58</f>
        <v>1</v>
      </c>
      <c r="R59" s="67">
        <f t="shared" si="13"/>
        <v>0</v>
      </c>
      <c r="S59" s="67">
        <f t="shared" si="7"/>
        <v>0</v>
      </c>
      <c r="T59" s="67">
        <f t="shared" si="8"/>
        <v>0</v>
      </c>
      <c r="U59" s="67">
        <f t="shared" si="9"/>
        <v>8.1527163670601173</v>
      </c>
      <c r="V59" s="67">
        <f t="shared" si="10"/>
        <v>0.59113863605701189</v>
      </c>
      <c r="W59" s="100">
        <f t="shared" si="11"/>
        <v>0.39409242403800793</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3.6791465003489772</v>
      </c>
      <c r="J60" s="67">
        <f t="shared" si="4"/>
        <v>0.26676822130811967</v>
      </c>
      <c r="K60" s="100">
        <f t="shared" si="6"/>
        <v>0.17784548087207977</v>
      </c>
      <c r="O60" s="96">
        <f>Amnt_Deposited!B55</f>
        <v>2041</v>
      </c>
      <c r="P60" s="99">
        <f>Amnt_Deposited!D55</f>
        <v>0</v>
      </c>
      <c r="Q60" s="284">
        <f>MCF!R59</f>
        <v>1</v>
      </c>
      <c r="R60" s="67">
        <f t="shared" si="13"/>
        <v>0</v>
      </c>
      <c r="S60" s="67">
        <f t="shared" si="7"/>
        <v>0</v>
      </c>
      <c r="T60" s="67">
        <f t="shared" si="8"/>
        <v>0</v>
      </c>
      <c r="U60" s="67">
        <f t="shared" si="9"/>
        <v>7.6015423560929278</v>
      </c>
      <c r="V60" s="67">
        <f t="shared" si="10"/>
        <v>0.55117401096718943</v>
      </c>
      <c r="W60" s="100">
        <f t="shared" si="11"/>
        <v>0.36744934064479295</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3.4304134594539839</v>
      </c>
      <c r="J61" s="67">
        <f t="shared" si="4"/>
        <v>0.2487330408949931</v>
      </c>
      <c r="K61" s="100">
        <f t="shared" si="6"/>
        <v>0.16582202726332873</v>
      </c>
      <c r="O61" s="96">
        <f>Amnt_Deposited!B56</f>
        <v>2042</v>
      </c>
      <c r="P61" s="99">
        <f>Amnt_Deposited!D56</f>
        <v>0</v>
      </c>
      <c r="Q61" s="284">
        <f>MCF!R60</f>
        <v>1</v>
      </c>
      <c r="R61" s="67">
        <f t="shared" si="13"/>
        <v>0</v>
      </c>
      <c r="S61" s="67">
        <f t="shared" si="7"/>
        <v>0</v>
      </c>
      <c r="T61" s="67">
        <f t="shared" si="8"/>
        <v>0</v>
      </c>
      <c r="U61" s="67">
        <f t="shared" si="9"/>
        <v>7.0876311145743474</v>
      </c>
      <c r="V61" s="67">
        <f t="shared" si="10"/>
        <v>0.51391124151858081</v>
      </c>
      <c r="W61" s="100">
        <f t="shared" si="11"/>
        <v>0.34260749434572052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3.1984963093170791</v>
      </c>
      <c r="J62" s="67">
        <f t="shared" si="4"/>
        <v>0.23191715013690506</v>
      </c>
      <c r="K62" s="100">
        <f t="shared" si="6"/>
        <v>0.15461143342460337</v>
      </c>
      <c r="O62" s="96">
        <f>Amnt_Deposited!B57</f>
        <v>2043</v>
      </c>
      <c r="P62" s="99">
        <f>Amnt_Deposited!D57</f>
        <v>0</v>
      </c>
      <c r="Q62" s="284">
        <f>MCF!R61</f>
        <v>1</v>
      </c>
      <c r="R62" s="67">
        <f t="shared" si="13"/>
        <v>0</v>
      </c>
      <c r="S62" s="67">
        <f t="shared" si="7"/>
        <v>0</v>
      </c>
      <c r="T62" s="67">
        <f t="shared" si="8"/>
        <v>0</v>
      </c>
      <c r="U62" s="67">
        <f t="shared" si="9"/>
        <v>6.6084634490022296</v>
      </c>
      <c r="V62" s="67">
        <f t="shared" si="10"/>
        <v>0.47916766557211787</v>
      </c>
      <c r="W62" s="100">
        <f t="shared" si="11"/>
        <v>0.31944511038141188</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2.9822581917992288</v>
      </c>
      <c r="J63" s="67">
        <f t="shared" si="4"/>
        <v>0.21623811751785021</v>
      </c>
      <c r="K63" s="100">
        <f t="shared" si="6"/>
        <v>0.14415874501190012</v>
      </c>
      <c r="O63" s="96">
        <f>Amnt_Deposited!B58</f>
        <v>2044</v>
      </c>
      <c r="P63" s="99">
        <f>Amnt_Deposited!D58</f>
        <v>0</v>
      </c>
      <c r="Q63" s="284">
        <f>MCF!R62</f>
        <v>1</v>
      </c>
      <c r="R63" s="67">
        <f t="shared" si="13"/>
        <v>0</v>
      </c>
      <c r="S63" s="67">
        <f t="shared" si="7"/>
        <v>0</v>
      </c>
      <c r="T63" s="67">
        <f t="shared" si="8"/>
        <v>0</v>
      </c>
      <c r="U63" s="67">
        <f t="shared" si="9"/>
        <v>6.1616904789240268</v>
      </c>
      <c r="V63" s="67">
        <f t="shared" si="10"/>
        <v>0.44677297007820294</v>
      </c>
      <c r="W63" s="100">
        <f t="shared" si="11"/>
        <v>0.29784864671880196</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2.780639107397489</v>
      </c>
      <c r="J64" s="67">
        <f t="shared" si="4"/>
        <v>0.20161908440173973</v>
      </c>
      <c r="K64" s="100">
        <f t="shared" si="6"/>
        <v>0.13441272293449313</v>
      </c>
      <c r="O64" s="96">
        <f>Amnt_Deposited!B59</f>
        <v>2045</v>
      </c>
      <c r="P64" s="99">
        <f>Amnt_Deposited!D59</f>
        <v>0</v>
      </c>
      <c r="Q64" s="284">
        <f>MCF!R63</f>
        <v>1</v>
      </c>
      <c r="R64" s="67">
        <f t="shared" si="13"/>
        <v>0</v>
      </c>
      <c r="S64" s="67">
        <f t="shared" si="7"/>
        <v>0</v>
      </c>
      <c r="T64" s="67">
        <f t="shared" si="8"/>
        <v>0</v>
      </c>
      <c r="U64" s="67">
        <f t="shared" si="9"/>
        <v>5.7451221227220852</v>
      </c>
      <c r="V64" s="67">
        <f t="shared" si="10"/>
        <v>0.4165683562019416</v>
      </c>
      <c r="W64" s="100">
        <f t="shared" si="11"/>
        <v>0.27771223746796103</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2.5926507191262109</v>
      </c>
      <c r="J65" s="67">
        <f t="shared" si="4"/>
        <v>0.18798838827127787</v>
      </c>
      <c r="K65" s="100">
        <f t="shared" si="6"/>
        <v>0.1253255921808519</v>
      </c>
      <c r="O65" s="96">
        <f>Amnt_Deposited!B60</f>
        <v>2046</v>
      </c>
      <c r="P65" s="99">
        <f>Amnt_Deposited!D60</f>
        <v>0</v>
      </c>
      <c r="Q65" s="284">
        <f>MCF!R64</f>
        <v>1</v>
      </c>
      <c r="R65" s="67">
        <f t="shared" si="13"/>
        <v>0</v>
      </c>
      <c r="S65" s="67">
        <f t="shared" si="7"/>
        <v>0</v>
      </c>
      <c r="T65" s="67">
        <f t="shared" si="8"/>
        <v>0</v>
      </c>
      <c r="U65" s="67">
        <f t="shared" si="9"/>
        <v>5.3567163618310154</v>
      </c>
      <c r="V65" s="67">
        <f t="shared" si="10"/>
        <v>0.38840576089107004</v>
      </c>
      <c r="W65" s="100">
        <f t="shared" si="11"/>
        <v>0.25893717392738003</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2.4173715076879918</v>
      </c>
      <c r="J66" s="67">
        <f t="shared" si="4"/>
        <v>0.17527921143821934</v>
      </c>
      <c r="K66" s="100">
        <f t="shared" si="6"/>
        <v>0.11685280762547956</v>
      </c>
      <c r="O66" s="96">
        <f>Amnt_Deposited!B61</f>
        <v>2047</v>
      </c>
      <c r="P66" s="99">
        <f>Amnt_Deposited!D61</f>
        <v>0</v>
      </c>
      <c r="Q66" s="284">
        <f>MCF!R65</f>
        <v>1</v>
      </c>
      <c r="R66" s="67">
        <f t="shared" si="13"/>
        <v>0</v>
      </c>
      <c r="S66" s="67">
        <f t="shared" si="7"/>
        <v>0</v>
      </c>
      <c r="T66" s="67">
        <f t="shared" si="8"/>
        <v>0</v>
      </c>
      <c r="U66" s="67">
        <f t="shared" si="9"/>
        <v>4.9945692307603142</v>
      </c>
      <c r="V66" s="67">
        <f t="shared" si="10"/>
        <v>0.36214713107070118</v>
      </c>
      <c r="W66" s="100">
        <f t="shared" si="11"/>
        <v>0.24143142071380078</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2.253942254185008</v>
      </c>
      <c r="J67" s="67">
        <f t="shared" si="4"/>
        <v>0.16342925350298373</v>
      </c>
      <c r="K67" s="100">
        <f t="shared" si="6"/>
        <v>0.10895283566865582</v>
      </c>
      <c r="O67" s="96">
        <f>Amnt_Deposited!B62</f>
        <v>2048</v>
      </c>
      <c r="P67" s="99">
        <f>Amnt_Deposited!D62</f>
        <v>0</v>
      </c>
      <c r="Q67" s="284">
        <f>MCF!R66</f>
        <v>1</v>
      </c>
      <c r="R67" s="67">
        <f t="shared" si="13"/>
        <v>0</v>
      </c>
      <c r="S67" s="67">
        <f t="shared" si="7"/>
        <v>0</v>
      </c>
      <c r="T67" s="67">
        <f t="shared" si="8"/>
        <v>0</v>
      </c>
      <c r="U67" s="67">
        <f t="shared" si="9"/>
        <v>4.6569054838533228</v>
      </c>
      <c r="V67" s="67">
        <f t="shared" si="10"/>
        <v>0.33766374690699119</v>
      </c>
      <c r="W67" s="100">
        <f t="shared" si="11"/>
        <v>0.22510916460466079</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2.1015618282269837</v>
      </c>
      <c r="J68" s="67">
        <f t="shared" si="4"/>
        <v>0.15238042595802456</v>
      </c>
      <c r="K68" s="100">
        <f t="shared" si="6"/>
        <v>0.10158695063868303</v>
      </c>
      <c r="O68" s="96">
        <f>Amnt_Deposited!B63</f>
        <v>2049</v>
      </c>
      <c r="P68" s="99">
        <f>Amnt_Deposited!D63</f>
        <v>0</v>
      </c>
      <c r="Q68" s="284">
        <f>MCF!R67</f>
        <v>1</v>
      </c>
      <c r="R68" s="67">
        <f t="shared" si="13"/>
        <v>0</v>
      </c>
      <c r="S68" s="67">
        <f t="shared" si="7"/>
        <v>0</v>
      </c>
      <c r="T68" s="67">
        <f t="shared" si="8"/>
        <v>0</v>
      </c>
      <c r="U68" s="67">
        <f t="shared" si="9"/>
        <v>4.342069893030958</v>
      </c>
      <c r="V68" s="67">
        <f t="shared" si="10"/>
        <v>0.31483559082236484</v>
      </c>
      <c r="W68" s="100">
        <f t="shared" si="11"/>
        <v>0.20989039388157654</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1.9594832607890855</v>
      </c>
      <c r="J69" s="67">
        <f t="shared" si="4"/>
        <v>0.14207856743789807</v>
      </c>
      <c r="K69" s="100">
        <f t="shared" si="6"/>
        <v>9.4719044958598703E-2</v>
      </c>
      <c r="O69" s="96">
        <f>Amnt_Deposited!B64</f>
        <v>2050</v>
      </c>
      <c r="P69" s="99">
        <f>Amnt_Deposited!D64</f>
        <v>0</v>
      </c>
      <c r="Q69" s="284">
        <f>MCF!R68</f>
        <v>1</v>
      </c>
      <c r="R69" s="67">
        <f t="shared" si="13"/>
        <v>0</v>
      </c>
      <c r="S69" s="67">
        <f t="shared" si="7"/>
        <v>0</v>
      </c>
      <c r="T69" s="67">
        <f t="shared" si="8"/>
        <v>0</v>
      </c>
      <c r="U69" s="67">
        <f t="shared" si="9"/>
        <v>4.0485191338617472</v>
      </c>
      <c r="V69" s="67">
        <f t="shared" si="10"/>
        <v>0.29355075916921086</v>
      </c>
      <c r="W69" s="100">
        <f t="shared" si="11"/>
        <v>0.19570050611280723</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1.8270100825688989</v>
      </c>
      <c r="J70" s="67">
        <f t="shared" si="4"/>
        <v>0.13247317822018664</v>
      </c>
      <c r="K70" s="100">
        <f t="shared" si="6"/>
        <v>8.8315452146791096E-2</v>
      </c>
      <c r="O70" s="96">
        <f>Amnt_Deposited!B65</f>
        <v>2051</v>
      </c>
      <c r="P70" s="99">
        <f>Amnt_Deposited!D65</f>
        <v>0</v>
      </c>
      <c r="Q70" s="284">
        <f>MCF!R69</f>
        <v>1</v>
      </c>
      <c r="R70" s="67">
        <f t="shared" si="13"/>
        <v>0</v>
      </c>
      <c r="S70" s="67">
        <f t="shared" si="7"/>
        <v>0</v>
      </c>
      <c r="T70" s="67">
        <f t="shared" si="8"/>
        <v>0</v>
      </c>
      <c r="U70" s="67">
        <f t="shared" si="9"/>
        <v>3.7748142201836759</v>
      </c>
      <c r="V70" s="67">
        <f t="shared" si="10"/>
        <v>0.27370491367807159</v>
      </c>
      <c r="W70" s="100">
        <f t="shared" si="11"/>
        <v>0.18246994245204773</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1.7034929098930975</v>
      </c>
      <c r="J71" s="67">
        <f t="shared" si="4"/>
        <v>0.12351717267580128</v>
      </c>
      <c r="K71" s="100">
        <f t="shared" si="6"/>
        <v>8.2344781783867518E-2</v>
      </c>
      <c r="O71" s="96">
        <f>Amnt_Deposited!B66</f>
        <v>2052</v>
      </c>
      <c r="P71" s="99">
        <f>Amnt_Deposited!D66</f>
        <v>0</v>
      </c>
      <c r="Q71" s="284">
        <f>MCF!R70</f>
        <v>1</v>
      </c>
      <c r="R71" s="67">
        <f t="shared" si="13"/>
        <v>0</v>
      </c>
      <c r="S71" s="67">
        <f t="shared" si="7"/>
        <v>0</v>
      </c>
      <c r="T71" s="67">
        <f t="shared" si="8"/>
        <v>0</v>
      </c>
      <c r="U71" s="67">
        <f t="shared" si="9"/>
        <v>3.5196134501923506</v>
      </c>
      <c r="V71" s="67">
        <f t="shared" si="10"/>
        <v>0.25520076999132502</v>
      </c>
      <c r="W71" s="100">
        <f t="shared" si="11"/>
        <v>0.17013384666088333</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1.5883262614379245</v>
      </c>
      <c r="J72" s="67">
        <f t="shared" si="4"/>
        <v>0.11516664845517298</v>
      </c>
      <c r="K72" s="100">
        <f t="shared" si="6"/>
        <v>7.6777765636781986E-2</v>
      </c>
      <c r="O72" s="96">
        <f>Amnt_Deposited!B67</f>
        <v>2053</v>
      </c>
      <c r="P72" s="99">
        <f>Amnt_Deposited!D67</f>
        <v>0</v>
      </c>
      <c r="Q72" s="284">
        <f>MCF!R71</f>
        <v>1</v>
      </c>
      <c r="R72" s="67">
        <f t="shared" si="13"/>
        <v>0</v>
      </c>
      <c r="S72" s="67">
        <f t="shared" si="7"/>
        <v>0</v>
      </c>
      <c r="T72" s="67">
        <f t="shared" si="8"/>
        <v>0</v>
      </c>
      <c r="U72" s="67">
        <f t="shared" si="9"/>
        <v>3.2816658294171996</v>
      </c>
      <c r="V72" s="67">
        <f t="shared" si="10"/>
        <v>0.2379476207751508</v>
      </c>
      <c r="W72" s="100">
        <f t="shared" si="11"/>
        <v>0.15863174718343387</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1.4809455901590403</v>
      </c>
      <c r="J73" s="67">
        <f t="shared" si="4"/>
        <v>0.10738067127888422</v>
      </c>
      <c r="K73" s="100">
        <f t="shared" si="6"/>
        <v>7.1587114185922812E-2</v>
      </c>
      <c r="O73" s="96">
        <f>Amnt_Deposited!B68</f>
        <v>2054</v>
      </c>
      <c r="P73" s="99">
        <f>Amnt_Deposited!D68</f>
        <v>0</v>
      </c>
      <c r="Q73" s="284">
        <f>MCF!R72</f>
        <v>1</v>
      </c>
      <c r="R73" s="67">
        <f t="shared" si="13"/>
        <v>0</v>
      </c>
      <c r="S73" s="67">
        <f t="shared" si="7"/>
        <v>0</v>
      </c>
      <c r="T73" s="67">
        <f t="shared" si="8"/>
        <v>0</v>
      </c>
      <c r="U73" s="67">
        <f t="shared" si="9"/>
        <v>3.0598049383451249</v>
      </c>
      <c r="V73" s="67">
        <f t="shared" si="10"/>
        <v>0.22186089107207482</v>
      </c>
      <c r="W73" s="100">
        <f t="shared" si="11"/>
        <v>0.14790726071471655</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1.3808245158812564</v>
      </c>
      <c r="J74" s="67">
        <f t="shared" si="4"/>
        <v>0.1001210742777838</v>
      </c>
      <c r="K74" s="100">
        <f t="shared" si="6"/>
        <v>6.6747382851855858E-2</v>
      </c>
      <c r="O74" s="96">
        <f>Amnt_Deposited!B69</f>
        <v>2055</v>
      </c>
      <c r="P74" s="99">
        <f>Amnt_Deposited!D69</f>
        <v>0</v>
      </c>
      <c r="Q74" s="284">
        <f>MCF!R73</f>
        <v>1</v>
      </c>
      <c r="R74" s="67">
        <f t="shared" si="13"/>
        <v>0</v>
      </c>
      <c r="S74" s="67">
        <f t="shared" si="7"/>
        <v>0</v>
      </c>
      <c r="T74" s="67">
        <f t="shared" si="8"/>
        <v>0</v>
      </c>
      <c r="U74" s="67">
        <f t="shared" si="9"/>
        <v>2.8529432146306957</v>
      </c>
      <c r="V74" s="67">
        <f t="shared" si="10"/>
        <v>0.20686172371442935</v>
      </c>
      <c r="W74" s="100">
        <f t="shared" si="11"/>
        <v>0.13790781580961955</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1.2874722449823064</v>
      </c>
      <c r="J75" s="67">
        <f t="shared" si="4"/>
        <v>9.3352270898950013E-2</v>
      </c>
      <c r="K75" s="100">
        <f t="shared" si="6"/>
        <v>6.2234847265966675E-2</v>
      </c>
      <c r="O75" s="96">
        <f>Amnt_Deposited!B70</f>
        <v>2056</v>
      </c>
      <c r="P75" s="99">
        <f>Amnt_Deposited!D70</f>
        <v>0</v>
      </c>
      <c r="Q75" s="284">
        <f>MCF!R74</f>
        <v>1</v>
      </c>
      <c r="R75" s="67">
        <f t="shared" si="13"/>
        <v>0</v>
      </c>
      <c r="S75" s="67">
        <f t="shared" si="7"/>
        <v>0</v>
      </c>
      <c r="T75" s="67">
        <f t="shared" si="8"/>
        <v>0</v>
      </c>
      <c r="U75" s="67">
        <f t="shared" si="9"/>
        <v>2.6600666218642699</v>
      </c>
      <c r="V75" s="67">
        <f t="shared" si="10"/>
        <v>0.19287659276642569</v>
      </c>
      <c r="W75" s="100">
        <f t="shared" si="11"/>
        <v>0.12858439517761711</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1.2004311645219394</v>
      </c>
      <c r="J76" s="67">
        <f t="shared" si="4"/>
        <v>8.704108046036689E-2</v>
      </c>
      <c r="K76" s="100">
        <f t="shared" si="6"/>
        <v>5.8027386973577927E-2</v>
      </c>
      <c r="O76" s="96">
        <f>Amnt_Deposited!B71</f>
        <v>2057</v>
      </c>
      <c r="P76" s="99">
        <f>Amnt_Deposited!D71</f>
        <v>0</v>
      </c>
      <c r="Q76" s="284">
        <f>MCF!R75</f>
        <v>1</v>
      </c>
      <c r="R76" s="67">
        <f t="shared" si="13"/>
        <v>0</v>
      </c>
      <c r="S76" s="67">
        <f t="shared" si="7"/>
        <v>0</v>
      </c>
      <c r="T76" s="67">
        <f t="shared" si="8"/>
        <v>0</v>
      </c>
      <c r="U76" s="67">
        <f t="shared" si="9"/>
        <v>2.4802296787643381</v>
      </c>
      <c r="V76" s="67">
        <f t="shared" si="10"/>
        <v>0.17983694309993162</v>
      </c>
      <c r="W76" s="100">
        <f t="shared" si="11"/>
        <v>0.11989129539995441</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1.1192745990227571</v>
      </c>
      <c r="J77" s="67">
        <f t="shared" si="4"/>
        <v>8.1156565499182473E-2</v>
      </c>
      <c r="K77" s="100">
        <f t="shared" si="6"/>
        <v>5.410437699945498E-2</v>
      </c>
      <c r="O77" s="96">
        <f>Amnt_Deposited!B72</f>
        <v>2058</v>
      </c>
      <c r="P77" s="99">
        <f>Amnt_Deposited!D72</f>
        <v>0</v>
      </c>
      <c r="Q77" s="284">
        <f>MCF!R76</f>
        <v>1</v>
      </c>
      <c r="R77" s="67">
        <f t="shared" si="13"/>
        <v>0</v>
      </c>
      <c r="S77" s="67">
        <f t="shared" si="7"/>
        <v>0</v>
      </c>
      <c r="T77" s="67">
        <f t="shared" si="8"/>
        <v>0</v>
      </c>
      <c r="U77" s="67">
        <f t="shared" si="9"/>
        <v>2.3125508244271842</v>
      </c>
      <c r="V77" s="67">
        <f t="shared" si="10"/>
        <v>0.1676788543371539</v>
      </c>
      <c r="W77" s="100">
        <f t="shared" si="11"/>
        <v>0.11178590289143593</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1.043604718906527</v>
      </c>
      <c r="J78" s="67">
        <f t="shared" si="4"/>
        <v>7.5669880116230048E-2</v>
      </c>
      <c r="K78" s="100">
        <f t="shared" si="6"/>
        <v>5.0446586744153366E-2</v>
      </c>
      <c r="O78" s="96">
        <f>Amnt_Deposited!B73</f>
        <v>2059</v>
      </c>
      <c r="P78" s="99">
        <f>Amnt_Deposited!D73</f>
        <v>0</v>
      </c>
      <c r="Q78" s="284">
        <f>MCF!R77</f>
        <v>1</v>
      </c>
      <c r="R78" s="67">
        <f t="shared" si="13"/>
        <v>0</v>
      </c>
      <c r="S78" s="67">
        <f t="shared" si="7"/>
        <v>0</v>
      </c>
      <c r="T78" s="67">
        <f t="shared" si="8"/>
        <v>0</v>
      </c>
      <c r="U78" s="67">
        <f t="shared" si="9"/>
        <v>2.156208096914312</v>
      </c>
      <c r="V78" s="67">
        <f t="shared" si="10"/>
        <v>0.15634272751287201</v>
      </c>
      <c r="W78" s="100">
        <f t="shared" si="11"/>
        <v>0.10422848500858134</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0.97305059033313002</v>
      </c>
      <c r="J79" s="67">
        <f t="shared" si="4"/>
        <v>7.0554128573396893E-2</v>
      </c>
      <c r="K79" s="100">
        <f t="shared" si="6"/>
        <v>4.7036085715597926E-2</v>
      </c>
      <c r="O79" s="96">
        <f>Amnt_Deposited!B74</f>
        <v>2060</v>
      </c>
      <c r="P79" s="99">
        <f>Amnt_Deposited!D74</f>
        <v>0</v>
      </c>
      <c r="Q79" s="284">
        <f>MCF!R78</f>
        <v>1</v>
      </c>
      <c r="R79" s="67">
        <f t="shared" si="13"/>
        <v>0</v>
      </c>
      <c r="S79" s="67">
        <f t="shared" si="7"/>
        <v>0</v>
      </c>
      <c r="T79" s="67">
        <f t="shared" si="8"/>
        <v>0</v>
      </c>
      <c r="U79" s="67">
        <f t="shared" si="9"/>
        <v>2.0104351039940704</v>
      </c>
      <c r="V79" s="67">
        <f t="shared" si="10"/>
        <v>0.14577299292024151</v>
      </c>
      <c r="W79" s="100">
        <f t="shared" si="11"/>
        <v>9.7181995280160999E-2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0.90726635688244506</v>
      </c>
      <c r="J80" s="67">
        <f t="shared" si="4"/>
        <v>6.5784233450684931E-2</v>
      </c>
      <c r="K80" s="100">
        <f t="shared" si="6"/>
        <v>4.3856155633789952E-2</v>
      </c>
      <c r="O80" s="96">
        <f>Amnt_Deposited!B75</f>
        <v>2061</v>
      </c>
      <c r="P80" s="99">
        <f>Amnt_Deposited!D75</f>
        <v>0</v>
      </c>
      <c r="Q80" s="284">
        <f>MCF!R79</f>
        <v>1</v>
      </c>
      <c r="R80" s="67">
        <f t="shared" si="13"/>
        <v>0</v>
      </c>
      <c r="S80" s="67">
        <f t="shared" si="7"/>
        <v>0</v>
      </c>
      <c r="T80" s="67">
        <f t="shared" si="8"/>
        <v>0</v>
      </c>
      <c r="U80" s="67">
        <f t="shared" si="9"/>
        <v>1.8745172662860436</v>
      </c>
      <c r="V80" s="67">
        <f t="shared" si="10"/>
        <v>0.13591783770802673</v>
      </c>
      <c r="W80" s="100">
        <f t="shared" si="11"/>
        <v>9.0611891805351147E-2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0.84592954416577626</v>
      </c>
      <c r="J81" s="67">
        <f t="shared" si="4"/>
        <v>6.1336812716668784E-2</v>
      </c>
      <c r="K81" s="100">
        <f t="shared" si="6"/>
        <v>4.089120847777919E-2</v>
      </c>
      <c r="O81" s="96">
        <f>Amnt_Deposited!B76</f>
        <v>2062</v>
      </c>
      <c r="P81" s="99">
        <f>Amnt_Deposited!D76</f>
        <v>0</v>
      </c>
      <c r="Q81" s="284">
        <f>MCF!R80</f>
        <v>1</v>
      </c>
      <c r="R81" s="67">
        <f t="shared" si="13"/>
        <v>0</v>
      </c>
      <c r="S81" s="67">
        <f t="shared" si="7"/>
        <v>0</v>
      </c>
      <c r="T81" s="67">
        <f t="shared" si="8"/>
        <v>0</v>
      </c>
      <c r="U81" s="67">
        <f t="shared" si="9"/>
        <v>1.7477883143920998</v>
      </c>
      <c r="V81" s="67">
        <f t="shared" si="10"/>
        <v>0.12672895189394379</v>
      </c>
      <c r="W81" s="100">
        <f t="shared" si="11"/>
        <v>8.4485967929295858E-2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0.78873947905602571</v>
      </c>
      <c r="J82" s="67">
        <f t="shared" si="4"/>
        <v>5.7190065109750554E-2</v>
      </c>
      <c r="K82" s="100">
        <f t="shared" si="6"/>
        <v>3.8126710073167036E-2</v>
      </c>
      <c r="O82" s="96">
        <f>Amnt_Deposited!B77</f>
        <v>2063</v>
      </c>
      <c r="P82" s="99">
        <f>Amnt_Deposited!D77</f>
        <v>0</v>
      </c>
      <c r="Q82" s="284">
        <f>MCF!R81</f>
        <v>1</v>
      </c>
      <c r="R82" s="67">
        <f t="shared" si="13"/>
        <v>0</v>
      </c>
      <c r="S82" s="67">
        <f t="shared" si="7"/>
        <v>0</v>
      </c>
      <c r="T82" s="67">
        <f t="shared" si="8"/>
        <v>0</v>
      </c>
      <c r="U82" s="67">
        <f t="shared" si="9"/>
        <v>1.6296270228430285</v>
      </c>
      <c r="V82" s="67">
        <f t="shared" si="10"/>
        <v>0.1181612915490714</v>
      </c>
      <c r="W82" s="100">
        <f t="shared" si="11"/>
        <v>7.8774194366047601E-2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0.73541581578767545</v>
      </c>
      <c r="J83" s="67">
        <f t="shared" ref="J83:J99" si="18">I82*(1-$K$10)+H83</f>
        <v>5.332366326835021E-2</v>
      </c>
      <c r="K83" s="100">
        <f t="shared" si="6"/>
        <v>3.5549108845566807E-2</v>
      </c>
      <c r="O83" s="96">
        <f>Amnt_Deposited!B78</f>
        <v>2064</v>
      </c>
      <c r="P83" s="99">
        <f>Amnt_Deposited!D78</f>
        <v>0</v>
      </c>
      <c r="Q83" s="284">
        <f>MCF!R82</f>
        <v>1</v>
      </c>
      <c r="R83" s="67">
        <f t="shared" ref="R83:R99" si="19">P83*$W$6*DOCF*Q83</f>
        <v>0</v>
      </c>
      <c r="S83" s="67">
        <f t="shared" si="7"/>
        <v>0</v>
      </c>
      <c r="T83" s="67">
        <f t="shared" si="8"/>
        <v>0</v>
      </c>
      <c r="U83" s="67">
        <f t="shared" si="9"/>
        <v>1.5194541648505693</v>
      </c>
      <c r="V83" s="67">
        <f t="shared" si="10"/>
        <v>0.11017285799245913</v>
      </c>
      <c r="W83" s="100">
        <f t="shared" si="11"/>
        <v>7.3448571994972747E-2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0.68569716170151995</v>
      </c>
      <c r="J84" s="67">
        <f t="shared" si="18"/>
        <v>4.9718654086155556E-2</v>
      </c>
      <c r="K84" s="100">
        <f t="shared" si="6"/>
        <v>3.3145769390770366E-2</v>
      </c>
      <c r="O84" s="96">
        <f>Amnt_Deposited!B79</f>
        <v>2065</v>
      </c>
      <c r="P84" s="99">
        <f>Amnt_Deposited!D79</f>
        <v>0</v>
      </c>
      <c r="Q84" s="284">
        <f>MCF!R83</f>
        <v>1</v>
      </c>
      <c r="R84" s="67">
        <f t="shared" si="19"/>
        <v>0</v>
      </c>
      <c r="S84" s="67">
        <f t="shared" si="7"/>
        <v>0</v>
      </c>
      <c r="T84" s="67">
        <f t="shared" si="8"/>
        <v>0</v>
      </c>
      <c r="U84" s="67">
        <f t="shared" si="9"/>
        <v>1.4167296729370247</v>
      </c>
      <c r="V84" s="67">
        <f t="shared" si="10"/>
        <v>0.10272449191354455</v>
      </c>
      <c r="W84" s="100">
        <f t="shared" si="11"/>
        <v>6.8482994609029693E-2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0.63933979589754686</v>
      </c>
      <c r="J85" s="67">
        <f t="shared" si="18"/>
        <v>4.6357365803973066E-2</v>
      </c>
      <c r="K85" s="100">
        <f t="shared" ref="K85:K99" si="20">J85*CH4_fraction*conv</f>
        <v>3.0904910535982044E-2</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1.3209499915238572</v>
      </c>
      <c r="V85" s="67">
        <f t="shared" ref="V85:V98" si="24">U84*(1-$W$10)+T85</f>
        <v>9.5779681413167492E-2</v>
      </c>
      <c r="W85" s="100">
        <f t="shared" ref="W85:W99" si="25">V85*CH4_fraction*conv</f>
        <v>6.3853120942111652E-2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0.59611647451480299</v>
      </c>
      <c r="J86" s="67">
        <f t="shared" si="18"/>
        <v>4.3223321382743825E-2</v>
      </c>
      <c r="K86" s="100">
        <f t="shared" si="20"/>
        <v>2.8815547588495881E-2</v>
      </c>
      <c r="O86" s="96">
        <f>Amnt_Deposited!B81</f>
        <v>2067</v>
      </c>
      <c r="P86" s="99">
        <f>Amnt_Deposited!D81</f>
        <v>0</v>
      </c>
      <c r="Q86" s="284">
        <f>MCF!R85</f>
        <v>1</v>
      </c>
      <c r="R86" s="67">
        <f t="shared" si="19"/>
        <v>0</v>
      </c>
      <c r="S86" s="67">
        <f t="shared" si="21"/>
        <v>0</v>
      </c>
      <c r="T86" s="67">
        <f t="shared" si="22"/>
        <v>0</v>
      </c>
      <c r="U86" s="67">
        <f t="shared" si="23"/>
        <v>1.2316456085016592</v>
      </c>
      <c r="V86" s="67">
        <f t="shared" si="24"/>
        <v>8.9304383022197995E-2</v>
      </c>
      <c r="W86" s="100">
        <f t="shared" si="25"/>
        <v>5.9536255348131992E-2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0.55581531678172402</v>
      </c>
      <c r="J87" s="67">
        <f t="shared" si="18"/>
        <v>4.030115773307897E-2</v>
      </c>
      <c r="K87" s="100">
        <f t="shared" si="20"/>
        <v>2.6867438488719312E-2</v>
      </c>
      <c r="O87" s="96">
        <f>Amnt_Deposited!B82</f>
        <v>2068</v>
      </c>
      <c r="P87" s="99">
        <f>Amnt_Deposited!D82</f>
        <v>0</v>
      </c>
      <c r="Q87" s="284">
        <f>MCF!R86</f>
        <v>1</v>
      </c>
      <c r="R87" s="67">
        <f t="shared" si="19"/>
        <v>0</v>
      </c>
      <c r="S87" s="67">
        <f t="shared" si="21"/>
        <v>0</v>
      </c>
      <c r="T87" s="67">
        <f t="shared" si="22"/>
        <v>0</v>
      </c>
      <c r="U87" s="67">
        <f t="shared" si="23"/>
        <v>1.148378753681248</v>
      </c>
      <c r="V87" s="67">
        <f t="shared" si="24"/>
        <v>8.3266854820411101E-2</v>
      </c>
      <c r="W87" s="100">
        <f t="shared" si="25"/>
        <v>5.5511236546940734E-2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0.51823876637634636</v>
      </c>
      <c r="J88" s="67">
        <f t="shared" si="18"/>
        <v>3.7576550405377648E-2</v>
      </c>
      <c r="K88" s="100">
        <f t="shared" si="20"/>
        <v>2.5051033603585099E-2</v>
      </c>
      <c r="O88" s="96">
        <f>Amnt_Deposited!B83</f>
        <v>2069</v>
      </c>
      <c r="P88" s="99">
        <f>Amnt_Deposited!D83</f>
        <v>0</v>
      </c>
      <c r="Q88" s="284">
        <f>MCF!R87</f>
        <v>1</v>
      </c>
      <c r="R88" s="67">
        <f t="shared" si="19"/>
        <v>0</v>
      </c>
      <c r="S88" s="67">
        <f t="shared" si="21"/>
        <v>0</v>
      </c>
      <c r="T88" s="67">
        <f t="shared" si="22"/>
        <v>0</v>
      </c>
      <c r="U88" s="67">
        <f t="shared" si="23"/>
        <v>1.0707412528436908</v>
      </c>
      <c r="V88" s="67">
        <f t="shared" si="24"/>
        <v>7.7637500837557119E-2</v>
      </c>
      <c r="W88" s="100">
        <f t="shared" si="25"/>
        <v>5.1758333891704741E-2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0.4832026230049879</v>
      </c>
      <c r="J89" s="67">
        <f t="shared" si="18"/>
        <v>3.5036143371358471E-2</v>
      </c>
      <c r="K89" s="100">
        <f t="shared" si="20"/>
        <v>2.3357428914238979E-2</v>
      </c>
      <c r="O89" s="96">
        <f>Amnt_Deposited!B84</f>
        <v>2070</v>
      </c>
      <c r="P89" s="99">
        <f>Amnt_Deposited!D84</f>
        <v>0</v>
      </c>
      <c r="Q89" s="284">
        <f>MCF!R88</f>
        <v>1</v>
      </c>
      <c r="R89" s="67">
        <f t="shared" si="19"/>
        <v>0</v>
      </c>
      <c r="S89" s="67">
        <f t="shared" si="21"/>
        <v>0</v>
      </c>
      <c r="T89" s="67">
        <f t="shared" si="22"/>
        <v>0</v>
      </c>
      <c r="U89" s="67">
        <f t="shared" si="23"/>
        <v>0.99835252686980969</v>
      </c>
      <c r="V89" s="67">
        <f t="shared" si="24"/>
        <v>7.2388725973881143E-2</v>
      </c>
      <c r="W89" s="100">
        <f t="shared" si="25"/>
        <v>4.8259150649254096E-2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0.45053513945219448</v>
      </c>
      <c r="J90" s="67">
        <f t="shared" si="18"/>
        <v>3.2667483552793392E-2</v>
      </c>
      <c r="K90" s="100">
        <f t="shared" si="20"/>
        <v>2.1778322368528925E-2</v>
      </c>
      <c r="O90" s="96">
        <f>Amnt_Deposited!B85</f>
        <v>2071</v>
      </c>
      <c r="P90" s="99">
        <f>Amnt_Deposited!D85</f>
        <v>0</v>
      </c>
      <c r="Q90" s="284">
        <f>MCF!R89</f>
        <v>1</v>
      </c>
      <c r="R90" s="67">
        <f t="shared" si="19"/>
        <v>0</v>
      </c>
      <c r="S90" s="67">
        <f t="shared" si="21"/>
        <v>0</v>
      </c>
      <c r="T90" s="67">
        <f t="shared" si="22"/>
        <v>0</v>
      </c>
      <c r="U90" s="67">
        <f t="shared" si="23"/>
        <v>0.93085772614089768</v>
      </c>
      <c r="V90" s="67">
        <f t="shared" si="24"/>
        <v>6.7494800728911966E-2</v>
      </c>
      <c r="W90" s="100">
        <f t="shared" si="25"/>
        <v>4.4996533819274639E-2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0.42007617967569072</v>
      </c>
      <c r="J91" s="67">
        <f t="shared" si="18"/>
        <v>3.0458959776503768E-2</v>
      </c>
      <c r="K91" s="100">
        <f t="shared" si="20"/>
        <v>2.0305973184335843E-2</v>
      </c>
      <c r="O91" s="96">
        <f>Amnt_Deposited!B86</f>
        <v>2072</v>
      </c>
      <c r="P91" s="99">
        <f>Amnt_Deposited!D86</f>
        <v>0</v>
      </c>
      <c r="Q91" s="284">
        <f>MCF!R90</f>
        <v>1</v>
      </c>
      <c r="R91" s="67">
        <f t="shared" si="19"/>
        <v>0</v>
      </c>
      <c r="S91" s="67">
        <f t="shared" si="21"/>
        <v>0</v>
      </c>
      <c r="T91" s="67">
        <f t="shared" si="22"/>
        <v>0</v>
      </c>
      <c r="U91" s="67">
        <f t="shared" si="23"/>
        <v>0.86792599106547663</v>
      </c>
      <c r="V91" s="67">
        <f t="shared" si="24"/>
        <v>6.2931735075421005E-2</v>
      </c>
      <c r="W91" s="100">
        <f t="shared" si="25"/>
        <v>4.1954490050280666E-2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0.39167643381931472</v>
      </c>
      <c r="J92" s="67">
        <f t="shared" si="18"/>
        <v>2.8399745856375978E-2</v>
      </c>
      <c r="K92" s="100">
        <f t="shared" si="20"/>
        <v>1.8933163904250649E-2</v>
      </c>
      <c r="O92" s="96">
        <f>Amnt_Deposited!B87</f>
        <v>2073</v>
      </c>
      <c r="P92" s="99">
        <f>Amnt_Deposited!D87</f>
        <v>0</v>
      </c>
      <c r="Q92" s="284">
        <f>MCF!R91</f>
        <v>1</v>
      </c>
      <c r="R92" s="67">
        <f t="shared" si="19"/>
        <v>0</v>
      </c>
      <c r="S92" s="67">
        <f t="shared" si="21"/>
        <v>0</v>
      </c>
      <c r="T92" s="67">
        <f t="shared" si="22"/>
        <v>0</v>
      </c>
      <c r="U92" s="67">
        <f t="shared" si="23"/>
        <v>0.80924883020519567</v>
      </c>
      <c r="V92" s="67">
        <f t="shared" si="24"/>
        <v>5.8677160860280943E-2</v>
      </c>
      <c r="W92" s="100">
        <f t="shared" si="25"/>
        <v>3.9118107240187293E-2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0.36519668629593022</v>
      </c>
      <c r="J93" s="67">
        <f t="shared" si="18"/>
        <v>2.6479747523384525E-2</v>
      </c>
      <c r="K93" s="100">
        <f t="shared" si="20"/>
        <v>1.7653165015589681E-2</v>
      </c>
      <c r="O93" s="96">
        <f>Amnt_Deposited!B88</f>
        <v>2074</v>
      </c>
      <c r="P93" s="99">
        <f>Amnt_Deposited!D88</f>
        <v>0</v>
      </c>
      <c r="Q93" s="284">
        <f>MCF!R92</f>
        <v>1</v>
      </c>
      <c r="R93" s="67">
        <f t="shared" si="19"/>
        <v>0</v>
      </c>
      <c r="S93" s="67">
        <f t="shared" si="21"/>
        <v>0</v>
      </c>
      <c r="T93" s="67">
        <f t="shared" si="22"/>
        <v>0</v>
      </c>
      <c r="U93" s="67">
        <f t="shared" si="23"/>
        <v>0.75453860804944251</v>
      </c>
      <c r="V93" s="67">
        <f t="shared" si="24"/>
        <v>5.4710222155753142E-2</v>
      </c>
      <c r="W93" s="100">
        <f t="shared" si="25"/>
        <v>3.6473481437168762E-2</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0.34050713335245664</v>
      </c>
      <c r="J94" s="67">
        <f t="shared" si="18"/>
        <v>2.468955294347357E-2</v>
      </c>
      <c r="K94" s="100">
        <f t="shared" si="20"/>
        <v>1.6459701962315713E-2</v>
      </c>
      <c r="O94" s="96">
        <f>Amnt_Deposited!B89</f>
        <v>2075</v>
      </c>
      <c r="P94" s="99">
        <f>Amnt_Deposited!D89</f>
        <v>0</v>
      </c>
      <c r="Q94" s="284">
        <f>MCF!R93</f>
        <v>1</v>
      </c>
      <c r="R94" s="67">
        <f t="shared" si="19"/>
        <v>0</v>
      </c>
      <c r="S94" s="67">
        <f t="shared" si="21"/>
        <v>0</v>
      </c>
      <c r="T94" s="67">
        <f t="shared" si="22"/>
        <v>0</v>
      </c>
      <c r="U94" s="67">
        <f t="shared" si="23"/>
        <v>0.70352713502573683</v>
      </c>
      <c r="V94" s="67">
        <f t="shared" si="24"/>
        <v>5.101147302370572E-2</v>
      </c>
      <c r="W94" s="100">
        <f t="shared" si="25"/>
        <v>3.4007648682470477E-2</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0.31748674677172117</v>
      </c>
      <c r="J95" s="67">
        <f t="shared" si="18"/>
        <v>2.302038658073547E-2</v>
      </c>
      <c r="K95" s="100">
        <f t="shared" si="20"/>
        <v>1.534692438715698E-2</v>
      </c>
      <c r="O95" s="96">
        <f>Amnt_Deposited!B90</f>
        <v>2076</v>
      </c>
      <c r="P95" s="99">
        <f>Amnt_Deposited!D90</f>
        <v>0</v>
      </c>
      <c r="Q95" s="284">
        <f>MCF!R94</f>
        <v>1</v>
      </c>
      <c r="R95" s="67">
        <f t="shared" si="19"/>
        <v>0</v>
      </c>
      <c r="S95" s="67">
        <f t="shared" si="21"/>
        <v>0</v>
      </c>
      <c r="T95" s="67">
        <f t="shared" si="22"/>
        <v>0</v>
      </c>
      <c r="U95" s="67">
        <f t="shared" si="23"/>
        <v>0.65596435283413457</v>
      </c>
      <c r="V95" s="67">
        <f t="shared" si="24"/>
        <v>4.7562782191602211E-2</v>
      </c>
      <c r="W95" s="100">
        <f t="shared" si="25"/>
        <v>3.1708521461068138E-2</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0.2960226805919976</v>
      </c>
      <c r="J96" s="67">
        <f t="shared" si="18"/>
        <v>2.1464066179723577E-2</v>
      </c>
      <c r="K96" s="100">
        <f t="shared" si="20"/>
        <v>1.4309377453149051E-2</v>
      </c>
      <c r="O96" s="96">
        <f>Amnt_Deposited!B91</f>
        <v>2077</v>
      </c>
      <c r="P96" s="99">
        <f>Amnt_Deposited!D91</f>
        <v>0</v>
      </c>
      <c r="Q96" s="284">
        <f>MCF!R95</f>
        <v>1</v>
      </c>
      <c r="R96" s="67">
        <f t="shared" si="19"/>
        <v>0</v>
      </c>
      <c r="S96" s="67">
        <f t="shared" si="21"/>
        <v>0</v>
      </c>
      <c r="T96" s="67">
        <f t="shared" si="22"/>
        <v>0</v>
      </c>
      <c r="U96" s="67">
        <f t="shared" si="23"/>
        <v>0.61161710866115193</v>
      </c>
      <c r="V96" s="67">
        <f t="shared" si="24"/>
        <v>4.4347244172982594E-2</v>
      </c>
      <c r="W96" s="100">
        <f t="shared" si="25"/>
        <v>2.9564829448655062E-2</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0.27600971793597107</v>
      </c>
      <c r="J97" s="67">
        <f t="shared" si="18"/>
        <v>2.0012962656026541E-2</v>
      </c>
      <c r="K97" s="100">
        <f t="shared" si="20"/>
        <v>1.3341975104017693E-2</v>
      </c>
      <c r="O97" s="96">
        <f>Amnt_Deposited!B92</f>
        <v>2078</v>
      </c>
      <c r="P97" s="99">
        <f>Amnt_Deposited!D92</f>
        <v>0</v>
      </c>
      <c r="Q97" s="284">
        <f>MCF!R96</f>
        <v>1</v>
      </c>
      <c r="R97" s="67">
        <f t="shared" si="19"/>
        <v>0</v>
      </c>
      <c r="S97" s="67">
        <f t="shared" si="21"/>
        <v>0</v>
      </c>
      <c r="T97" s="67">
        <f t="shared" si="22"/>
        <v>0</v>
      </c>
      <c r="U97" s="67">
        <f t="shared" si="23"/>
        <v>0.57026801226440293</v>
      </c>
      <c r="V97" s="67">
        <f t="shared" si="24"/>
        <v>4.1349096396749038E-2</v>
      </c>
      <c r="W97" s="100">
        <f t="shared" si="25"/>
        <v>2.7566064264499358E-2</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0.25734975523748338</v>
      </c>
      <c r="J98" s="67">
        <f t="shared" si="18"/>
        <v>1.865996269848768E-2</v>
      </c>
      <c r="K98" s="100">
        <f t="shared" si="20"/>
        <v>1.2439975132325119E-2</v>
      </c>
      <c r="O98" s="96">
        <f>Amnt_Deposited!B93</f>
        <v>2079</v>
      </c>
      <c r="P98" s="99">
        <f>Amnt_Deposited!D93</f>
        <v>0</v>
      </c>
      <c r="Q98" s="284">
        <f>MCF!R97</f>
        <v>1</v>
      </c>
      <c r="R98" s="67">
        <f t="shared" si="19"/>
        <v>0</v>
      </c>
      <c r="S98" s="67">
        <f t="shared" si="21"/>
        <v>0</v>
      </c>
      <c r="T98" s="67">
        <f t="shared" si="22"/>
        <v>0</v>
      </c>
      <c r="U98" s="67">
        <f t="shared" si="23"/>
        <v>0.53171437032537883</v>
      </c>
      <c r="V98" s="67">
        <f t="shared" si="24"/>
        <v>3.8553641939024122E-2</v>
      </c>
      <c r="W98" s="100">
        <f t="shared" si="25"/>
        <v>2.5702427959349412E-2</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0.23995132133773794</v>
      </c>
      <c r="J99" s="68">
        <f t="shared" si="18"/>
        <v>1.7398433899745432E-2</v>
      </c>
      <c r="K99" s="102">
        <f t="shared" si="20"/>
        <v>1.159895593316362E-2</v>
      </c>
      <c r="O99" s="97">
        <f>Amnt_Deposited!B94</f>
        <v>2080</v>
      </c>
      <c r="P99" s="101">
        <f>Amnt_Deposited!D94</f>
        <v>0</v>
      </c>
      <c r="Q99" s="285">
        <f>MCF!R98</f>
        <v>1</v>
      </c>
      <c r="R99" s="68">
        <f t="shared" si="19"/>
        <v>0</v>
      </c>
      <c r="S99" s="68">
        <f>R99*$W$12</f>
        <v>0</v>
      </c>
      <c r="T99" s="68">
        <f>R99*(1-$W$12)</f>
        <v>0</v>
      </c>
      <c r="U99" s="68">
        <f>S99+U98*$W$10</f>
        <v>0.49576719284656595</v>
      </c>
      <c r="V99" s="68">
        <f>U98*(1-$W$10)+T99</f>
        <v>3.5947177478812875E-2</v>
      </c>
      <c r="W99" s="102">
        <f t="shared" si="25"/>
        <v>2.3964784985875249E-2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3.649665482694</v>
      </c>
      <c r="D19" s="416">
        <f>Dry_Matter_Content!E6</f>
        <v>0.44</v>
      </c>
      <c r="E19" s="283">
        <f>MCF!R18</f>
        <v>1</v>
      </c>
      <c r="F19" s="130">
        <f t="shared" ref="F19:F82" si="0">C19*D19*$K$6*DOCF*E19</f>
        <v>0.48175584371560798</v>
      </c>
      <c r="G19" s="65">
        <f t="shared" ref="G19:G82" si="1">F19*$K$12</f>
        <v>0.48175584371560798</v>
      </c>
      <c r="H19" s="65">
        <f t="shared" ref="H19:H82" si="2">F19*(1-$K$12)</f>
        <v>0</v>
      </c>
      <c r="I19" s="65">
        <f t="shared" ref="I19:I82" si="3">G19+I18*$K$10</f>
        <v>0.48175584371560798</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3.6964219073099995</v>
      </c>
      <c r="D20" s="418">
        <f>Dry_Matter_Content!E7</f>
        <v>0.44</v>
      </c>
      <c r="E20" s="284">
        <f>MCF!R19</f>
        <v>1</v>
      </c>
      <c r="F20" s="67">
        <f t="shared" si="0"/>
        <v>0.4879276917649199</v>
      </c>
      <c r="G20" s="67">
        <f t="shared" si="1"/>
        <v>0.4879276917649199</v>
      </c>
      <c r="H20" s="67">
        <f t="shared" si="2"/>
        <v>0</v>
      </c>
      <c r="I20" s="67">
        <f t="shared" si="3"/>
        <v>0.89436814729748437</v>
      </c>
      <c r="J20" s="67">
        <f t="shared" si="4"/>
        <v>7.531538818304348E-2</v>
      </c>
      <c r="K20" s="100">
        <f>J20*CH4_fraction*conv</f>
        <v>5.0210258788695651E-2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3.7797168809400001</v>
      </c>
      <c r="D21" s="418">
        <f>Dry_Matter_Content!E8</f>
        <v>0.44</v>
      </c>
      <c r="E21" s="284">
        <f>MCF!R20</f>
        <v>1</v>
      </c>
      <c r="F21" s="67">
        <f t="shared" si="0"/>
        <v>0.49892262828408002</v>
      </c>
      <c r="G21" s="67">
        <f t="shared" si="1"/>
        <v>0.49892262828408002</v>
      </c>
      <c r="H21" s="67">
        <f t="shared" si="2"/>
        <v>0</v>
      </c>
      <c r="I21" s="67">
        <f t="shared" si="3"/>
        <v>1.2534695672434597</v>
      </c>
      <c r="J21" s="67">
        <f t="shared" si="4"/>
        <v>0.13982120833810474</v>
      </c>
      <c r="K21" s="100">
        <f t="shared" ref="K21:K84" si="6">J21*CH4_fraction*conv</f>
        <v>9.3214138892069823E-2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3.8469000858419999</v>
      </c>
      <c r="D22" s="418">
        <f>Dry_Matter_Content!E9</f>
        <v>0.44</v>
      </c>
      <c r="E22" s="284">
        <f>MCF!R21</f>
        <v>1</v>
      </c>
      <c r="F22" s="67">
        <f t="shared" si="0"/>
        <v>0.5077908113311439</v>
      </c>
      <c r="G22" s="67">
        <f t="shared" si="1"/>
        <v>0.5077908113311439</v>
      </c>
      <c r="H22" s="67">
        <f t="shared" si="2"/>
        <v>0</v>
      </c>
      <c r="I22" s="67">
        <f t="shared" si="3"/>
        <v>1.5652989838887459</v>
      </c>
      <c r="J22" s="67">
        <f t="shared" si="4"/>
        <v>0.19596139468585783</v>
      </c>
      <c r="K22" s="100">
        <f t="shared" si="6"/>
        <v>0.13064092979057187</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3.8674793717339999</v>
      </c>
      <c r="D23" s="418">
        <f>Dry_Matter_Content!E10</f>
        <v>0.44</v>
      </c>
      <c r="E23" s="284">
        <f>MCF!R22</f>
        <v>1</v>
      </c>
      <c r="F23" s="67">
        <f t="shared" si="0"/>
        <v>0.51050727706888799</v>
      </c>
      <c r="G23" s="67">
        <f t="shared" si="1"/>
        <v>0.51050727706888799</v>
      </c>
      <c r="H23" s="67">
        <f t="shared" si="2"/>
        <v>0</v>
      </c>
      <c r="I23" s="67">
        <f t="shared" si="3"/>
        <v>1.8310949572298925</v>
      </c>
      <c r="J23" s="67">
        <f t="shared" si="4"/>
        <v>0.24471130372774133</v>
      </c>
      <c r="K23" s="100">
        <f t="shared" si="6"/>
        <v>0.16314086915182754</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4.2838824725400002</v>
      </c>
      <c r="D24" s="418">
        <f>Dry_Matter_Content!E11</f>
        <v>0.44</v>
      </c>
      <c r="E24" s="284">
        <f>MCF!R23</f>
        <v>1</v>
      </c>
      <c r="F24" s="67">
        <f t="shared" si="0"/>
        <v>0.56547248637528003</v>
      </c>
      <c r="G24" s="67">
        <f t="shared" si="1"/>
        <v>0.56547248637528003</v>
      </c>
      <c r="H24" s="67">
        <f t="shared" si="2"/>
        <v>0</v>
      </c>
      <c r="I24" s="67">
        <f t="shared" si="3"/>
        <v>2.1103028776372001</v>
      </c>
      <c r="J24" s="67">
        <f t="shared" si="4"/>
        <v>0.28626456596797217</v>
      </c>
      <c r="K24" s="100">
        <f t="shared" si="6"/>
        <v>0.1908430439786481</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4.3720038000540002</v>
      </c>
      <c r="D25" s="418">
        <f>Dry_Matter_Content!E12</f>
        <v>0.44</v>
      </c>
      <c r="E25" s="284">
        <f>MCF!R24</f>
        <v>1</v>
      </c>
      <c r="F25" s="67">
        <f t="shared" si="0"/>
        <v>0.57710450160712801</v>
      </c>
      <c r="G25" s="67">
        <f t="shared" si="1"/>
        <v>0.57710450160712801</v>
      </c>
      <c r="H25" s="67">
        <f t="shared" si="2"/>
        <v>0</v>
      </c>
      <c r="I25" s="67">
        <f t="shared" si="3"/>
        <v>2.3574927918317372</v>
      </c>
      <c r="J25" s="67">
        <f t="shared" si="4"/>
        <v>0.32991458741259094</v>
      </c>
      <c r="K25" s="100">
        <f t="shared" si="6"/>
        <v>0.21994305827506061</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4.4600533602240002</v>
      </c>
      <c r="D26" s="418">
        <f>Dry_Matter_Content!E13</f>
        <v>0.44</v>
      </c>
      <c r="E26" s="284">
        <f>MCF!R25</f>
        <v>1</v>
      </c>
      <c r="F26" s="67">
        <f t="shared" si="0"/>
        <v>0.58872704354956806</v>
      </c>
      <c r="G26" s="67">
        <f t="shared" si="1"/>
        <v>0.58872704354956806</v>
      </c>
      <c r="H26" s="67">
        <f t="shared" si="2"/>
        <v>0</v>
      </c>
      <c r="I26" s="67">
        <f t="shared" si="3"/>
        <v>2.5776607673975871</v>
      </c>
      <c r="J26" s="67">
        <f t="shared" si="4"/>
        <v>0.36855906798371807</v>
      </c>
      <c r="K26" s="100">
        <f t="shared" si="6"/>
        <v>0.24570604532247869</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4.5474928979699998</v>
      </c>
      <c r="D27" s="418">
        <f>Dry_Matter_Content!E14</f>
        <v>0.44</v>
      </c>
      <c r="E27" s="284">
        <f>MCF!R26</f>
        <v>1</v>
      </c>
      <c r="F27" s="67">
        <f t="shared" si="0"/>
        <v>0.60026906253203993</v>
      </c>
      <c r="G27" s="67">
        <f t="shared" si="1"/>
        <v>0.60026906253203993</v>
      </c>
      <c r="H27" s="67">
        <f t="shared" si="2"/>
        <v>0</v>
      </c>
      <c r="I27" s="67">
        <f t="shared" si="3"/>
        <v>2.774950761106219</v>
      </c>
      <c r="J27" s="67">
        <f t="shared" si="4"/>
        <v>0.40297906882340812</v>
      </c>
      <c r="K27" s="100">
        <f t="shared" si="6"/>
        <v>0.26865271254893874</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4.6336765071960002</v>
      </c>
      <c r="D28" s="418">
        <f>Dry_Matter_Content!E15</f>
        <v>0.44</v>
      </c>
      <c r="E28" s="284">
        <f>MCF!R27</f>
        <v>1</v>
      </c>
      <c r="F28" s="67">
        <f t="shared" si="0"/>
        <v>0.61164529894987196</v>
      </c>
      <c r="G28" s="67">
        <f t="shared" si="1"/>
        <v>0.61164529894987196</v>
      </c>
      <c r="H28" s="67">
        <f t="shared" si="2"/>
        <v>0</v>
      </c>
      <c r="I28" s="67">
        <f t="shared" si="3"/>
        <v>2.9527736238825453</v>
      </c>
      <c r="J28" s="67">
        <f t="shared" si="4"/>
        <v>0.43382243617354538</v>
      </c>
      <c r="K28" s="100">
        <f t="shared" si="6"/>
        <v>0.28921495744903025</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5.0019954875220005</v>
      </c>
      <c r="D29" s="418">
        <f>Dry_Matter_Content!E16</f>
        <v>0.44</v>
      </c>
      <c r="E29" s="284">
        <f>MCF!R28</f>
        <v>1</v>
      </c>
      <c r="F29" s="67">
        <f t="shared" si="0"/>
        <v>0.66026340435290409</v>
      </c>
      <c r="G29" s="67">
        <f t="shared" si="1"/>
        <v>0.66026340435290409</v>
      </c>
      <c r="H29" s="67">
        <f t="shared" si="2"/>
        <v>0</v>
      </c>
      <c r="I29" s="67">
        <f t="shared" si="3"/>
        <v>3.1514146221964108</v>
      </c>
      <c r="J29" s="67">
        <f t="shared" si="4"/>
        <v>0.46162240603903842</v>
      </c>
      <c r="K29" s="100">
        <f t="shared" si="6"/>
        <v>0.30774827069269228</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5.133015744912</v>
      </c>
      <c r="D30" s="418">
        <f>Dry_Matter_Content!E17</f>
        <v>0.44</v>
      </c>
      <c r="E30" s="284">
        <f>MCF!R29</f>
        <v>1</v>
      </c>
      <c r="F30" s="67">
        <f t="shared" si="0"/>
        <v>0.67755807832838399</v>
      </c>
      <c r="G30" s="67">
        <f t="shared" si="1"/>
        <v>0.67755807832838399</v>
      </c>
      <c r="H30" s="67">
        <f t="shared" si="2"/>
        <v>0</v>
      </c>
      <c r="I30" s="67">
        <f t="shared" si="3"/>
        <v>3.3362957175828809</v>
      </c>
      <c r="J30" s="67">
        <f t="shared" si="4"/>
        <v>0.49267698294191403</v>
      </c>
      <c r="K30" s="100">
        <f t="shared" si="6"/>
        <v>0.32845132196127602</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5.2324852836959996</v>
      </c>
      <c r="D31" s="418">
        <f>Dry_Matter_Content!E18</f>
        <v>0.44</v>
      </c>
      <c r="E31" s="284">
        <f>MCF!R30</f>
        <v>1</v>
      </c>
      <c r="F31" s="67">
        <f t="shared" si="0"/>
        <v>0.69068805744787198</v>
      </c>
      <c r="G31" s="67">
        <f t="shared" si="1"/>
        <v>0.69068805744787198</v>
      </c>
      <c r="H31" s="67">
        <f t="shared" si="2"/>
        <v>0</v>
      </c>
      <c r="I31" s="67">
        <f t="shared" si="3"/>
        <v>3.5054033721337334</v>
      </c>
      <c r="J31" s="67">
        <f t="shared" si="4"/>
        <v>0.52158040289701935</v>
      </c>
      <c r="K31" s="100">
        <f t="shared" si="6"/>
        <v>0.34772026859801286</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5.3316139275959991</v>
      </c>
      <c r="D32" s="418">
        <f>Dry_Matter_Content!E19</f>
        <v>0.44</v>
      </c>
      <c r="E32" s="284">
        <f>MCF!R31</f>
        <v>1</v>
      </c>
      <c r="F32" s="67">
        <f t="shared" si="0"/>
        <v>0.70377303844267181</v>
      </c>
      <c r="G32" s="67">
        <f t="shared" si="1"/>
        <v>0.70377303844267181</v>
      </c>
      <c r="H32" s="67">
        <f t="shared" si="2"/>
        <v>0</v>
      </c>
      <c r="I32" s="67">
        <f t="shared" si="3"/>
        <v>3.6611585314902229</v>
      </c>
      <c r="J32" s="67">
        <f t="shared" si="4"/>
        <v>0.54801787908618227</v>
      </c>
      <c r="K32" s="100">
        <f t="shared" si="6"/>
        <v>0.36534525272412149</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5.4282665981279994</v>
      </c>
      <c r="D33" s="418">
        <f>Dry_Matter_Content!E20</f>
        <v>0.44</v>
      </c>
      <c r="E33" s="284">
        <f>MCF!R32</f>
        <v>1</v>
      </c>
      <c r="F33" s="67">
        <f t="shared" si="0"/>
        <v>0.71653119095289586</v>
      </c>
      <c r="G33" s="67">
        <f t="shared" si="1"/>
        <v>0.71653119095289586</v>
      </c>
      <c r="H33" s="67">
        <f t="shared" si="2"/>
        <v>0</v>
      </c>
      <c r="I33" s="67">
        <f t="shared" si="3"/>
        <v>3.8053218319528805</v>
      </c>
      <c r="J33" s="67">
        <f t="shared" si="4"/>
        <v>0.57236789049023851</v>
      </c>
      <c r="K33" s="100">
        <f t="shared" si="6"/>
        <v>0.381578593660159</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5.5222638769319996</v>
      </c>
      <c r="D34" s="418">
        <f>Dry_Matter_Content!E21</f>
        <v>0.44</v>
      </c>
      <c r="E34" s="284">
        <f>MCF!R33</f>
        <v>1</v>
      </c>
      <c r="F34" s="67">
        <f t="shared" si="0"/>
        <v>0.72893883175502394</v>
      </c>
      <c r="G34" s="67">
        <f t="shared" si="1"/>
        <v>0.72893883175502394</v>
      </c>
      <c r="H34" s="67">
        <f t="shared" si="2"/>
        <v>0</v>
      </c>
      <c r="I34" s="67">
        <f t="shared" si="3"/>
        <v>3.9393549771997658</v>
      </c>
      <c r="J34" s="67">
        <f t="shared" si="4"/>
        <v>0.59490568650813869</v>
      </c>
      <c r="K34" s="100">
        <f t="shared" si="6"/>
        <v>0.39660379100542575</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5.6155075986239993</v>
      </c>
      <c r="D35" s="418">
        <f>Dry_Matter_Content!E22</f>
        <v>0.44</v>
      </c>
      <c r="E35" s="284">
        <f>MCF!R34</f>
        <v>1</v>
      </c>
      <c r="F35" s="67">
        <f t="shared" si="0"/>
        <v>0.74124700301836788</v>
      </c>
      <c r="G35" s="67">
        <f t="shared" si="1"/>
        <v>0.74124700301836788</v>
      </c>
      <c r="H35" s="67">
        <f t="shared" si="2"/>
        <v>0</v>
      </c>
      <c r="I35" s="67">
        <f t="shared" si="3"/>
        <v>4.0647421973656597</v>
      </c>
      <c r="J35" s="67">
        <f t="shared" si="4"/>
        <v>0.61585978285247411</v>
      </c>
      <c r="K35" s="100">
        <f t="shared" si="6"/>
        <v>0.41057318856831604</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5.8309980199019993</v>
      </c>
      <c r="D36" s="418">
        <f>Dry_Matter_Content!E23</f>
        <v>0.44</v>
      </c>
      <c r="E36" s="284">
        <f>MCF!R35</f>
        <v>1</v>
      </c>
      <c r="F36" s="67">
        <f t="shared" si="0"/>
        <v>0.76969173862706397</v>
      </c>
      <c r="G36" s="67">
        <f t="shared" si="1"/>
        <v>0.76969173862706397</v>
      </c>
      <c r="H36" s="67">
        <f t="shared" si="2"/>
        <v>0</v>
      </c>
      <c r="I36" s="67">
        <f t="shared" si="3"/>
        <v>4.1989717190791449</v>
      </c>
      <c r="J36" s="67">
        <f t="shared" si="4"/>
        <v>0.63546221691357874</v>
      </c>
      <c r="K36" s="100">
        <f t="shared" si="6"/>
        <v>0.42364147794238582</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5.966449910784001</v>
      </c>
      <c r="D37" s="418">
        <f>Dry_Matter_Content!E24</f>
        <v>0.44</v>
      </c>
      <c r="E37" s="284">
        <f>MCF!R36</f>
        <v>1</v>
      </c>
      <c r="F37" s="67">
        <f t="shared" si="0"/>
        <v>0.78757138822348804</v>
      </c>
      <c r="G37" s="67">
        <f t="shared" si="1"/>
        <v>0.78757138822348804</v>
      </c>
      <c r="H37" s="67">
        <f t="shared" si="2"/>
        <v>0</v>
      </c>
      <c r="I37" s="67">
        <f t="shared" si="3"/>
        <v>4.3300960934937969</v>
      </c>
      <c r="J37" s="67">
        <f t="shared" si="4"/>
        <v>0.65644701380883608</v>
      </c>
      <c r="K37" s="100">
        <f t="shared" si="6"/>
        <v>0.43763134253922403</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6.101901801666</v>
      </c>
      <c r="D38" s="418">
        <f>Dry_Matter_Content!E25</f>
        <v>0.44</v>
      </c>
      <c r="E38" s="284">
        <f>MCF!R37</f>
        <v>1</v>
      </c>
      <c r="F38" s="67">
        <f t="shared" si="0"/>
        <v>0.8054510378199119</v>
      </c>
      <c r="G38" s="67">
        <f t="shared" si="1"/>
        <v>0.8054510378199119</v>
      </c>
      <c r="H38" s="67">
        <f t="shared" si="2"/>
        <v>0</v>
      </c>
      <c r="I38" s="67">
        <f t="shared" si="3"/>
        <v>4.4586007643820738</v>
      </c>
      <c r="J38" s="67">
        <f t="shared" si="4"/>
        <v>0.67694636693163523</v>
      </c>
      <c r="K38" s="100">
        <f t="shared" si="6"/>
        <v>0.45129757795442349</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6.2373536925480018</v>
      </c>
      <c r="D39" s="418">
        <f>Dry_Matter_Content!E26</f>
        <v>0.44</v>
      </c>
      <c r="E39" s="284">
        <f>MCF!R38</f>
        <v>1</v>
      </c>
      <c r="F39" s="67">
        <f t="shared" si="0"/>
        <v>0.82333068741633619</v>
      </c>
      <c r="G39" s="67">
        <f t="shared" si="1"/>
        <v>0.82333068741633619</v>
      </c>
      <c r="H39" s="67">
        <f t="shared" si="2"/>
        <v>0</v>
      </c>
      <c r="I39" s="67">
        <f t="shared" si="3"/>
        <v>4.5848952835752348</v>
      </c>
      <c r="J39" s="67">
        <f t="shared" si="4"/>
        <v>0.69703616822317527</v>
      </c>
      <c r="K39" s="100">
        <f t="shared" si="6"/>
        <v>0.46469077881545018</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6.3728055834300008</v>
      </c>
      <c r="D40" s="418">
        <f>Dry_Matter_Content!E27</f>
        <v>0.44</v>
      </c>
      <c r="E40" s="284">
        <f>MCF!R39</f>
        <v>1</v>
      </c>
      <c r="F40" s="67">
        <f t="shared" si="0"/>
        <v>0.84121033701276005</v>
      </c>
      <c r="G40" s="67">
        <f t="shared" si="1"/>
        <v>0.84121033701276005</v>
      </c>
      <c r="H40" s="67">
        <f t="shared" si="2"/>
        <v>0</v>
      </c>
      <c r="I40" s="67">
        <f t="shared" si="3"/>
        <v>4.709325175543885</v>
      </c>
      <c r="J40" s="67">
        <f t="shared" si="4"/>
        <v>0.71678044504410965</v>
      </c>
      <c r="K40" s="100">
        <f t="shared" si="6"/>
        <v>0.4778536300294064</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6.5082574743119999</v>
      </c>
      <c r="D41" s="418">
        <f>Dry_Matter_Content!E28</f>
        <v>0.44</v>
      </c>
      <c r="E41" s="284">
        <f>MCF!R40</f>
        <v>1</v>
      </c>
      <c r="F41" s="67">
        <f t="shared" si="0"/>
        <v>0.85908998660918401</v>
      </c>
      <c r="G41" s="67">
        <f t="shared" si="1"/>
        <v>0.85908998660918401</v>
      </c>
      <c r="H41" s="67">
        <f t="shared" si="2"/>
        <v>0</v>
      </c>
      <c r="I41" s="67">
        <f t="shared" si="3"/>
        <v>4.8321819471271477</v>
      </c>
      <c r="J41" s="67">
        <f t="shared" si="4"/>
        <v>0.73623321502592076</v>
      </c>
      <c r="K41" s="100">
        <f t="shared" si="6"/>
        <v>0.4908221433506138</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6.6437093651940016</v>
      </c>
      <c r="D42" s="418">
        <f>Dry_Matter_Content!E29</f>
        <v>0.44</v>
      </c>
      <c r="E42" s="284">
        <f>MCF!R41</f>
        <v>1</v>
      </c>
      <c r="F42" s="67">
        <f t="shared" si="0"/>
        <v>0.87696963620560819</v>
      </c>
      <c r="G42" s="67">
        <f t="shared" si="1"/>
        <v>0.87696963620560819</v>
      </c>
      <c r="H42" s="67">
        <f t="shared" si="2"/>
        <v>0</v>
      </c>
      <c r="I42" s="67">
        <f t="shared" si="3"/>
        <v>4.9537115323889891</v>
      </c>
      <c r="J42" s="67">
        <f t="shared" si="4"/>
        <v>0.75544005094376632</v>
      </c>
      <c r="K42" s="100">
        <f t="shared" si="6"/>
        <v>0.50362670062917747</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6.7791612560760006</v>
      </c>
      <c r="D43" s="418">
        <f>Dry_Matter_Content!E30</f>
        <v>0.44</v>
      </c>
      <c r="E43" s="284">
        <f>MCF!R42</f>
        <v>1</v>
      </c>
      <c r="F43" s="67">
        <f t="shared" si="0"/>
        <v>0.89484928580203216</v>
      </c>
      <c r="G43" s="67">
        <f t="shared" si="1"/>
        <v>0.89484928580203216</v>
      </c>
      <c r="H43" s="67">
        <f t="shared" si="2"/>
        <v>0</v>
      </c>
      <c r="I43" s="67">
        <f t="shared" si="3"/>
        <v>5.0741214172463796</v>
      </c>
      <c r="J43" s="67">
        <f t="shared" si="4"/>
        <v>0.7744394009446417</v>
      </c>
      <c r="K43" s="100">
        <f t="shared" si="6"/>
        <v>0.51629293396309439</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6.9146131469579997</v>
      </c>
      <c r="D44" s="418">
        <f>Dry_Matter_Content!E31</f>
        <v>0.44</v>
      </c>
      <c r="E44" s="284">
        <f>MCF!R43</f>
        <v>1</v>
      </c>
      <c r="F44" s="67">
        <f t="shared" si="0"/>
        <v>0.91272893539845601</v>
      </c>
      <c r="G44" s="67">
        <f t="shared" si="1"/>
        <v>0.91272893539845601</v>
      </c>
      <c r="H44" s="67">
        <f t="shared" si="2"/>
        <v>0</v>
      </c>
      <c r="I44" s="67">
        <f t="shared" si="3"/>
        <v>5.1935866502674051</v>
      </c>
      <c r="J44" s="67">
        <f t="shared" si="4"/>
        <v>0.79326370237743016</v>
      </c>
      <c r="K44" s="100">
        <f t="shared" si="6"/>
        <v>0.52884246825162007</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7.0500650378399996</v>
      </c>
      <c r="D45" s="418">
        <f>Dry_Matter_Content!E32</f>
        <v>0.44</v>
      </c>
      <c r="E45" s="284">
        <f>MCF!R44</f>
        <v>1</v>
      </c>
      <c r="F45" s="67">
        <f t="shared" si="0"/>
        <v>0.93060858499487997</v>
      </c>
      <c r="G45" s="67">
        <f t="shared" si="1"/>
        <v>0.93060858499487997</v>
      </c>
      <c r="H45" s="67">
        <f t="shared" si="2"/>
        <v>0</v>
      </c>
      <c r="I45" s="67">
        <f t="shared" si="3"/>
        <v>5.3122549137701576</v>
      </c>
      <c r="J45" s="67">
        <f t="shared" si="4"/>
        <v>0.81194032149212803</v>
      </c>
      <c r="K45" s="100">
        <f t="shared" si="6"/>
        <v>0.54129354766141868</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7.1855169287220004</v>
      </c>
      <c r="D46" s="418">
        <f>Dry_Matter_Content!E33</f>
        <v>0.44</v>
      </c>
      <c r="E46" s="284">
        <f>MCF!R45</f>
        <v>1</v>
      </c>
      <c r="F46" s="67">
        <f t="shared" si="0"/>
        <v>0.94848823459130394</v>
      </c>
      <c r="G46" s="67">
        <f t="shared" si="1"/>
        <v>0.94848823459130394</v>
      </c>
      <c r="H46" s="67">
        <f t="shared" si="2"/>
        <v>0</v>
      </c>
      <c r="I46" s="67">
        <f t="shared" si="3"/>
        <v>5.4302508021304421</v>
      </c>
      <c r="J46" s="67">
        <f t="shared" si="4"/>
        <v>0.83049234623101942</v>
      </c>
      <c r="K46" s="100">
        <f t="shared" si="6"/>
        <v>0.55366156415401291</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7.3209688196039995</v>
      </c>
      <c r="D47" s="418">
        <f>Dry_Matter_Content!E34</f>
        <v>0.44</v>
      </c>
      <c r="E47" s="284">
        <f>MCF!R46</f>
        <v>1</v>
      </c>
      <c r="F47" s="67">
        <f t="shared" si="0"/>
        <v>0.9663678841877279</v>
      </c>
      <c r="G47" s="67">
        <f t="shared" si="1"/>
        <v>0.9663678841877279</v>
      </c>
      <c r="H47" s="67">
        <f t="shared" si="2"/>
        <v>0</v>
      </c>
      <c r="I47" s="67">
        <f t="shared" si="3"/>
        <v>5.547679431239473</v>
      </c>
      <c r="J47" s="67">
        <f t="shared" si="4"/>
        <v>0.84893925507869716</v>
      </c>
      <c r="K47" s="100">
        <f t="shared" si="6"/>
        <v>0.56595950338579804</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7.4564207104859994</v>
      </c>
      <c r="D48" s="418">
        <f>Dry_Matter_Content!E35</f>
        <v>0.44</v>
      </c>
      <c r="E48" s="284">
        <f>MCF!R47</f>
        <v>1</v>
      </c>
      <c r="F48" s="67">
        <f t="shared" si="0"/>
        <v>0.98424753378415186</v>
      </c>
      <c r="G48" s="67">
        <f t="shared" si="1"/>
        <v>0.98424753378415186</v>
      </c>
      <c r="H48" s="67">
        <f t="shared" si="2"/>
        <v>0</v>
      </c>
      <c r="I48" s="67">
        <f t="shared" si="3"/>
        <v>5.6646294836763325</v>
      </c>
      <c r="J48" s="67">
        <f t="shared" si="4"/>
        <v>0.86729748134729279</v>
      </c>
      <c r="K48" s="100">
        <f t="shared" si="6"/>
        <v>0.57819832089819512</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7.5918726013680002</v>
      </c>
      <c r="D49" s="418">
        <f>Dry_Matter_Content!E36</f>
        <v>0.44</v>
      </c>
      <c r="E49" s="284">
        <f>MCF!R48</f>
        <v>1</v>
      </c>
      <c r="F49" s="67">
        <f t="shared" si="0"/>
        <v>1.002127183380576</v>
      </c>
      <c r="G49" s="67">
        <f t="shared" si="1"/>
        <v>1.002127183380576</v>
      </c>
      <c r="H49" s="67">
        <f t="shared" si="2"/>
        <v>0</v>
      </c>
      <c r="I49" s="67">
        <f t="shared" si="3"/>
        <v>5.7811757778128374</v>
      </c>
      <c r="J49" s="67">
        <f t="shared" si="4"/>
        <v>0.88558088924407175</v>
      </c>
      <c r="K49" s="100">
        <f t="shared" si="6"/>
        <v>0.59038725949604776</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4.8773746022999234</v>
      </c>
      <c r="J50" s="67">
        <f t="shared" si="4"/>
        <v>0.90380117551291406</v>
      </c>
      <c r="K50" s="100">
        <f t="shared" si="6"/>
        <v>0.60253411700860937</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4.1148693493212249</v>
      </c>
      <c r="J51" s="67">
        <f t="shared" si="4"/>
        <v>0.76250525297869864</v>
      </c>
      <c r="K51" s="100">
        <f t="shared" si="6"/>
        <v>0.50833683531913243</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3.471570494913172</v>
      </c>
      <c r="J52" s="67">
        <f t="shared" si="4"/>
        <v>0.6432988544080529</v>
      </c>
      <c r="K52" s="100">
        <f t="shared" si="6"/>
        <v>0.42886590293870192</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2.9288418848923383</v>
      </c>
      <c r="J53" s="67">
        <f t="shared" si="4"/>
        <v>0.54272861002083372</v>
      </c>
      <c r="K53" s="100">
        <f t="shared" si="6"/>
        <v>0.36181907334722246</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2.4709608516575012</v>
      </c>
      <c r="J54" s="67">
        <f t="shared" si="4"/>
        <v>0.45788103323483698</v>
      </c>
      <c r="K54" s="100">
        <f t="shared" si="6"/>
        <v>0.30525402215655795</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2.08466273373047</v>
      </c>
      <c r="J55" s="67">
        <f t="shared" si="4"/>
        <v>0.38629811792703139</v>
      </c>
      <c r="K55" s="100">
        <f t="shared" si="6"/>
        <v>0.25753207861802091</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1.7587566029180328</v>
      </c>
      <c r="J56" s="67">
        <f t="shared" si="4"/>
        <v>0.32590613081243713</v>
      </c>
      <c r="K56" s="100">
        <f t="shared" si="6"/>
        <v>0.21727075387495809</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1.4838010668385211</v>
      </c>
      <c r="J57" s="67">
        <f t="shared" si="4"/>
        <v>0.27495553607951184</v>
      </c>
      <c r="K57" s="100">
        <f t="shared" si="6"/>
        <v>0.18330369071967456</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1.2518307549198393</v>
      </c>
      <c r="J58" s="67">
        <f t="shared" si="4"/>
        <v>0.23197031191868173</v>
      </c>
      <c r="K58" s="100">
        <f t="shared" si="6"/>
        <v>0.15464687461245447</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1.0561255642591587</v>
      </c>
      <c r="J59" s="67">
        <f t="shared" si="4"/>
        <v>0.19570519066068051</v>
      </c>
      <c r="K59" s="100">
        <f t="shared" si="6"/>
        <v>0.13047012710712033</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0.89101598047345543</v>
      </c>
      <c r="J60" s="67">
        <f t="shared" si="4"/>
        <v>0.16510958378570331</v>
      </c>
      <c r="K60" s="100">
        <f t="shared" si="6"/>
        <v>0.11007305585713553</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0.75171883375058479</v>
      </c>
      <c r="J61" s="67">
        <f t="shared" si="4"/>
        <v>0.13929714672287066</v>
      </c>
      <c r="K61" s="100">
        <f t="shared" si="6"/>
        <v>9.2864764481913775E-2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0.63419873200823462</v>
      </c>
      <c r="J62" s="67">
        <f t="shared" si="4"/>
        <v>0.11752010174235022</v>
      </c>
      <c r="K62" s="100">
        <f t="shared" si="6"/>
        <v>7.834673449490015E-2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0.53505115692538641</v>
      </c>
      <c r="J63" s="67">
        <f t="shared" si="4"/>
        <v>9.9147575082848258E-2</v>
      </c>
      <c r="K63" s="100">
        <f t="shared" si="6"/>
        <v>6.6098383388565496E-2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0.45140383617713903</v>
      </c>
      <c r="J64" s="67">
        <f t="shared" si="4"/>
        <v>8.3647320748247364E-2</v>
      </c>
      <c r="K64" s="100">
        <f t="shared" si="6"/>
        <v>5.5764880498831576E-2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0.38083353465929004</v>
      </c>
      <c r="J65" s="67">
        <f t="shared" si="4"/>
        <v>7.0570301517848988E-2</v>
      </c>
      <c r="K65" s="100">
        <f t="shared" si="6"/>
        <v>4.7046867678565987E-2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0.32129585417208245</v>
      </c>
      <c r="J66" s="67">
        <f t="shared" si="4"/>
        <v>5.9537680487207569E-2</v>
      </c>
      <c r="K66" s="100">
        <f t="shared" si="6"/>
        <v>3.969178699147171E-2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0.2710660078832684</v>
      </c>
      <c r="J67" s="67">
        <f t="shared" si="4"/>
        <v>5.0229846288814065E-2</v>
      </c>
      <c r="K67" s="100">
        <f t="shared" si="6"/>
        <v>3.3486564192542707E-2</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0.22868885382635154</v>
      </c>
      <c r="J68" s="67">
        <f t="shared" si="4"/>
        <v>4.2377154056916867E-2</v>
      </c>
      <c r="K68" s="100">
        <f t="shared" si="6"/>
        <v>2.8251436037944576E-2</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0.19293673992104607</v>
      </c>
      <c r="J69" s="67">
        <f t="shared" si="4"/>
        <v>3.5752113905305465E-2</v>
      </c>
      <c r="K69" s="100">
        <f t="shared" si="6"/>
        <v>2.3834742603536976E-2</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0.16277393930019352</v>
      </c>
      <c r="J70" s="67">
        <f t="shared" si="4"/>
        <v>3.0162800620852553E-2</v>
      </c>
      <c r="K70" s="100">
        <f t="shared" si="6"/>
        <v>2.0108533747235036E-2</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0.13732664564636865</v>
      </c>
      <c r="J71" s="67">
        <f t="shared" si="4"/>
        <v>2.5447293653824858E-2</v>
      </c>
      <c r="K71" s="100">
        <f t="shared" si="6"/>
        <v>1.6964862435883236E-2</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0.11585765931304018</v>
      </c>
      <c r="J72" s="67">
        <f t="shared" si="4"/>
        <v>2.1468986333328468E-2</v>
      </c>
      <c r="K72" s="100">
        <f t="shared" si="6"/>
        <v>1.4312657555552312E-2</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9.7745030895622351E-2</v>
      </c>
      <c r="J73" s="67">
        <f t="shared" si="4"/>
        <v>1.8112628417417832E-2</v>
      </c>
      <c r="K73" s="100">
        <f t="shared" si="6"/>
        <v>1.2075085611611887E-2</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8.2464043563763093E-2</v>
      </c>
      <c r="J74" s="67">
        <f t="shared" si="4"/>
        <v>1.5280987331859262E-2</v>
      </c>
      <c r="K74" s="100">
        <f t="shared" si="6"/>
        <v>1.0187324887906173E-2</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6.9572012189018387E-2</v>
      </c>
      <c r="J75" s="67">
        <f t="shared" si="4"/>
        <v>1.2892031374744707E-2</v>
      </c>
      <c r="K75" s="100">
        <f t="shared" si="6"/>
        <v>8.5946875831631377E-3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5.8695458903689567E-2</v>
      </c>
      <c r="J76" s="67">
        <f t="shared" si="4"/>
        <v>1.0876553285328818E-2</v>
      </c>
      <c r="K76" s="100">
        <f t="shared" si="6"/>
        <v>7.2510355235525454E-3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4.9519293571021833E-2</v>
      </c>
      <c r="J77" s="67">
        <f t="shared" si="4"/>
        <v>9.1761653326677319E-3</v>
      </c>
      <c r="K77" s="100">
        <f t="shared" si="6"/>
        <v>6.1174435551118213E-3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4.1777685728578616E-2</v>
      </c>
      <c r="J78" s="67">
        <f t="shared" si="4"/>
        <v>7.7416078424432152E-3</v>
      </c>
      <c r="K78" s="100">
        <f t="shared" si="6"/>
        <v>5.1610718949621432E-3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3.5246363568022632E-2</v>
      </c>
      <c r="J79" s="67">
        <f t="shared" si="4"/>
        <v>6.5313221605559808E-3</v>
      </c>
      <c r="K79" s="100">
        <f t="shared" si="6"/>
        <v>4.3542147737039866E-3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2.9736116855305274E-2</v>
      </c>
      <c r="J80" s="67">
        <f t="shared" si="4"/>
        <v>5.5102467127173581E-3</v>
      </c>
      <c r="K80" s="100">
        <f t="shared" si="6"/>
        <v>3.6734978084782387E-3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2.5087315573019759E-2</v>
      </c>
      <c r="J81" s="67">
        <f t="shared" si="4"/>
        <v>4.6488012822855163E-3</v>
      </c>
      <c r="K81" s="100">
        <f t="shared" si="6"/>
        <v>3.0992008548570106E-3</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2.1165285491807316E-2</v>
      </c>
      <c r="J82" s="67">
        <f t="shared" si="4"/>
        <v>3.922030081212443E-3</v>
      </c>
      <c r="K82" s="100">
        <f t="shared" si="6"/>
        <v>2.6146867208082952E-3</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1.785640670265572E-2</v>
      </c>
      <c r="J83" s="67">
        <f t="shared" ref="J83:J99" si="16">I82*(1-$K$10)+H83</f>
        <v>3.308878789151596E-3</v>
      </c>
      <c r="K83" s="100">
        <f t="shared" si="6"/>
        <v>2.2059191927677304E-3</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1.5064822085866474E-2</v>
      </c>
      <c r="J84" s="67">
        <f t="shared" si="16"/>
        <v>2.7915846167892453E-3</v>
      </c>
      <c r="K84" s="100">
        <f t="shared" si="6"/>
        <v>1.86105641119283E-3</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1.270966036212969E-2</v>
      </c>
      <c r="J85" s="67">
        <f t="shared" si="16"/>
        <v>2.3551617237367846E-3</v>
      </c>
      <c r="K85" s="100">
        <f t="shared" ref="K85:K99" si="18">J85*CH4_fraction*conv</f>
        <v>1.570107815824523E-3</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1.0722693278418472E-2</v>
      </c>
      <c r="J86" s="67">
        <f t="shared" si="16"/>
        <v>1.9869670837112173E-3</v>
      </c>
      <c r="K86" s="100">
        <f t="shared" si="18"/>
        <v>1.3246447224741448E-3</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9.0463590581561972E-3</v>
      </c>
      <c r="J87" s="67">
        <f t="shared" si="16"/>
        <v>1.6763342202622757E-3</v>
      </c>
      <c r="K87" s="100">
        <f t="shared" si="18"/>
        <v>1.117556146841517E-3</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7.632094855664383E-3</v>
      </c>
      <c r="J88" s="67">
        <f t="shared" si="16"/>
        <v>1.4142642024918147E-3</v>
      </c>
      <c r="K88" s="100">
        <f t="shared" si="18"/>
        <v>9.428428016612098E-4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6.4389299066502951E-3</v>
      </c>
      <c r="J89" s="67">
        <f t="shared" si="16"/>
        <v>1.1931649490140878E-3</v>
      </c>
      <c r="K89" s="100">
        <f t="shared" si="18"/>
        <v>7.9544329934272515E-4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5.4322986187710911E-3</v>
      </c>
      <c r="J90" s="67">
        <f t="shared" si="16"/>
        <v>1.0066312878792038E-3</v>
      </c>
      <c r="K90" s="100">
        <f t="shared" si="18"/>
        <v>6.7108752525280252E-4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4.5830392179023009E-3</v>
      </c>
      <c r="J91" s="67">
        <f t="shared" si="16"/>
        <v>8.4925940086878998E-4</v>
      </c>
      <c r="K91" s="100">
        <f t="shared" si="18"/>
        <v>5.6617293391252662E-4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3.8665489412255784E-3</v>
      </c>
      <c r="J92" s="67">
        <f t="shared" si="16"/>
        <v>7.1649027667672241E-4</v>
      </c>
      <c r="K92" s="100">
        <f t="shared" si="18"/>
        <v>4.7766018445114823E-4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3.262071303360019E-3</v>
      </c>
      <c r="J93" s="67">
        <f t="shared" si="16"/>
        <v>6.0447763786555917E-4</v>
      </c>
      <c r="K93" s="100">
        <f t="shared" si="18"/>
        <v>4.0298509191037278E-4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2.7520947878735568E-3</v>
      </c>
      <c r="J94" s="67">
        <f t="shared" si="16"/>
        <v>5.099765154864622E-4</v>
      </c>
      <c r="K94" s="100">
        <f t="shared" si="18"/>
        <v>3.3998434365764145E-4</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2.3218455444672078E-3</v>
      </c>
      <c r="J95" s="67">
        <f t="shared" si="16"/>
        <v>4.3024924340634901E-4</v>
      </c>
      <c r="K95" s="100">
        <f t="shared" si="18"/>
        <v>2.8683282893756599E-4</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1.9588593954380576E-3</v>
      </c>
      <c r="J96" s="67">
        <f t="shared" si="16"/>
        <v>3.6298614902915028E-4</v>
      </c>
      <c r="K96" s="100">
        <f t="shared" si="18"/>
        <v>2.4199076601943352E-4</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1.6526207525903518E-3</v>
      </c>
      <c r="J97" s="67">
        <f t="shared" si="16"/>
        <v>3.062386428477057E-4</v>
      </c>
      <c r="K97" s="100">
        <f t="shared" si="18"/>
        <v>2.0415909523180379E-4</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1.3942579841375168E-3</v>
      </c>
      <c r="J98" s="67">
        <f t="shared" si="16"/>
        <v>2.5836276845283505E-4</v>
      </c>
      <c r="K98" s="100">
        <f t="shared" si="18"/>
        <v>1.7224184563522336E-4</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1.1762864064754218E-3</v>
      </c>
      <c r="J99" s="68">
        <f t="shared" si="16"/>
        <v>2.1797157766209502E-4</v>
      </c>
      <c r="K99" s="102">
        <f t="shared" si="18"/>
        <v>1.4531438510806334E-4</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2.8009060681140001</v>
      </c>
      <c r="Q19" s="283">
        <f>MCF!R18</f>
        <v>1</v>
      </c>
      <c r="R19" s="130">
        <f t="shared" ref="R19:R82" si="5">P19*$W$6*DOCF*Q19</f>
        <v>0.60219480464451003</v>
      </c>
      <c r="S19" s="65">
        <f>R19*$W$12</f>
        <v>0.60219480464451003</v>
      </c>
      <c r="T19" s="65">
        <f>R19*(1-$W$12)</f>
        <v>0</v>
      </c>
      <c r="U19" s="65">
        <f>S19+U18*$W$10</f>
        <v>0.60219480464451003</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2.8367889056099997</v>
      </c>
      <c r="Q20" s="284">
        <f>MCF!R19</f>
        <v>1</v>
      </c>
      <c r="R20" s="67">
        <f t="shared" si="5"/>
        <v>0.60990961470614991</v>
      </c>
      <c r="S20" s="67">
        <f>R20*$W$12</f>
        <v>0.60990961470614991</v>
      </c>
      <c r="T20" s="67">
        <f>R20*(1-$W$12)</f>
        <v>0</v>
      </c>
      <c r="U20" s="67">
        <f>S20+U19*$W$10</f>
        <v>1.191392179713056</v>
      </c>
      <c r="V20" s="67">
        <f>U19*(1-$W$10)+T20</f>
        <v>2.0712239637604005E-2</v>
      </c>
      <c r="W20" s="100">
        <f>V20*CH4_fraction*conv</f>
        <v>1.3808159758402669E-2</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2.9007129551399999</v>
      </c>
      <c r="Q21" s="284">
        <f>MCF!R20</f>
        <v>1</v>
      </c>
      <c r="R21" s="67">
        <f t="shared" si="5"/>
        <v>0.62365328535510001</v>
      </c>
      <c r="S21" s="67">
        <f t="shared" ref="S21:S84" si="7">R21*$W$12</f>
        <v>0.62365328535510001</v>
      </c>
      <c r="T21" s="67">
        <f t="shared" ref="T21:T84" si="8">R21*(1-$W$12)</f>
        <v>0</v>
      </c>
      <c r="U21" s="67">
        <f t="shared" ref="U21:U84" si="9">S21+U20*$W$10</f>
        <v>1.774068026972935</v>
      </c>
      <c r="V21" s="67">
        <f t="shared" ref="V21:V84" si="10">U20*(1-$W$10)+T21</f>
        <v>4.0977438095221135E-2</v>
      </c>
      <c r="W21" s="100">
        <f t="shared" ref="W21:W84" si="11">V21*CH4_fraction*conv</f>
        <v>2.7318292063480756E-2</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2.9522721589020002</v>
      </c>
      <c r="Q22" s="284">
        <f>MCF!R21</f>
        <v>1</v>
      </c>
      <c r="R22" s="67">
        <f t="shared" si="5"/>
        <v>0.63473851416393001</v>
      </c>
      <c r="S22" s="67">
        <f t="shared" si="7"/>
        <v>0.63473851416393001</v>
      </c>
      <c r="T22" s="67">
        <f t="shared" si="8"/>
        <v>0</v>
      </c>
      <c r="U22" s="67">
        <f t="shared" si="9"/>
        <v>2.3477882098183707</v>
      </c>
      <c r="V22" s="67">
        <f t="shared" si="10"/>
        <v>6.1018331318494455E-2</v>
      </c>
      <c r="W22" s="100">
        <f t="shared" si="11"/>
        <v>4.067888754566297E-2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2.9680655643540002</v>
      </c>
      <c r="Q23" s="284">
        <f>MCF!R22</f>
        <v>1</v>
      </c>
      <c r="R23" s="67">
        <f t="shared" si="5"/>
        <v>0.63813409633611007</v>
      </c>
      <c r="S23" s="67">
        <f t="shared" si="7"/>
        <v>0.63813409633611007</v>
      </c>
      <c r="T23" s="67">
        <f t="shared" si="8"/>
        <v>0</v>
      </c>
      <c r="U23" s="67">
        <f t="shared" si="9"/>
        <v>2.905171107962385</v>
      </c>
      <c r="V23" s="67">
        <f t="shared" si="10"/>
        <v>8.0751198192096071E-2</v>
      </c>
      <c r="W23" s="100">
        <f t="shared" si="11"/>
        <v>5.3834132128064045E-2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3.28763073474</v>
      </c>
      <c r="Q24" s="284">
        <f>MCF!R23</f>
        <v>1</v>
      </c>
      <c r="R24" s="67">
        <f t="shared" si="5"/>
        <v>0.70684060796909998</v>
      </c>
      <c r="S24" s="67">
        <f t="shared" si="7"/>
        <v>0.70684060796909998</v>
      </c>
      <c r="T24" s="67">
        <f t="shared" si="8"/>
        <v>0</v>
      </c>
      <c r="U24" s="67">
        <f t="shared" si="9"/>
        <v>3.5120895649725745</v>
      </c>
      <c r="V24" s="67">
        <f t="shared" si="10"/>
        <v>9.9922150958910674E-2</v>
      </c>
      <c r="W24" s="100">
        <f t="shared" si="11"/>
        <v>6.6614767305940445E-2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3.3552587302740005</v>
      </c>
      <c r="Q25" s="284">
        <f>MCF!R24</f>
        <v>1</v>
      </c>
      <c r="R25" s="67">
        <f t="shared" si="5"/>
        <v>0.72138062700891004</v>
      </c>
      <c r="S25" s="67">
        <f t="shared" si="7"/>
        <v>0.72138062700891004</v>
      </c>
      <c r="T25" s="67">
        <f t="shared" si="8"/>
        <v>0</v>
      </c>
      <c r="U25" s="67">
        <f t="shared" si="9"/>
        <v>4.1126733333281082</v>
      </c>
      <c r="V25" s="67">
        <f t="shared" si="10"/>
        <v>0.12079685865337619</v>
      </c>
      <c r="W25" s="100">
        <f t="shared" si="11"/>
        <v>8.0531239102250796E-2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3.4228316485440002</v>
      </c>
      <c r="Q26" s="284">
        <f>MCF!R25</f>
        <v>1</v>
      </c>
      <c r="R26" s="67">
        <f t="shared" si="5"/>
        <v>0.73590880443696005</v>
      </c>
      <c r="S26" s="67">
        <f t="shared" si="7"/>
        <v>0.73590880443696005</v>
      </c>
      <c r="T26" s="67">
        <f t="shared" si="8"/>
        <v>0</v>
      </c>
      <c r="U26" s="67">
        <f t="shared" si="9"/>
        <v>4.7071284503966417</v>
      </c>
      <c r="V26" s="67">
        <f t="shared" si="10"/>
        <v>0.14145368736842689</v>
      </c>
      <c r="W26" s="100">
        <f t="shared" si="11"/>
        <v>9.4302458245617921E-2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3.4899364100700003</v>
      </c>
      <c r="Q27" s="284">
        <f>MCF!R26</f>
        <v>1</v>
      </c>
      <c r="R27" s="67">
        <f t="shared" si="5"/>
        <v>0.75033632816505003</v>
      </c>
      <c r="S27" s="67">
        <f t="shared" si="7"/>
        <v>0.75033632816505003</v>
      </c>
      <c r="T27" s="67">
        <f t="shared" si="8"/>
        <v>0</v>
      </c>
      <c r="U27" s="67">
        <f t="shared" si="9"/>
        <v>5.295565054888133</v>
      </c>
      <c r="V27" s="67">
        <f t="shared" si="10"/>
        <v>0.1618997236735587</v>
      </c>
      <c r="W27" s="100">
        <f t="shared" si="11"/>
        <v>0.1079331491157058</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3.556077319476</v>
      </c>
      <c r="Q28" s="284">
        <f>MCF!R27</f>
        <v>1</v>
      </c>
      <c r="R28" s="67">
        <f t="shared" si="5"/>
        <v>0.76455662368734001</v>
      </c>
      <c r="S28" s="67">
        <f t="shared" si="7"/>
        <v>0.76455662368734001</v>
      </c>
      <c r="T28" s="67">
        <f t="shared" si="8"/>
        <v>0</v>
      </c>
      <c r="U28" s="67">
        <f t="shared" si="9"/>
        <v>5.8779829228316185</v>
      </c>
      <c r="V28" s="67">
        <f t="shared" si="10"/>
        <v>0.18213875574385455</v>
      </c>
      <c r="W28" s="100">
        <f t="shared" si="11"/>
        <v>0.12142583716256969</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3.8387407229820005</v>
      </c>
      <c r="Q29" s="284">
        <f>MCF!R28</f>
        <v>1</v>
      </c>
      <c r="R29" s="67">
        <f t="shared" si="5"/>
        <v>0.82532925544113012</v>
      </c>
      <c r="S29" s="67">
        <f t="shared" si="7"/>
        <v>0.82532925544113012</v>
      </c>
      <c r="T29" s="67">
        <f t="shared" si="8"/>
        <v>0</v>
      </c>
      <c r="U29" s="67">
        <f t="shared" si="9"/>
        <v>6.501141402396823</v>
      </c>
      <c r="V29" s="67">
        <f t="shared" si="10"/>
        <v>0.20217077587592636</v>
      </c>
      <c r="W29" s="100">
        <f t="shared" si="11"/>
        <v>0.13478051725061757</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3.9392911530719998</v>
      </c>
      <c r="Q30" s="284">
        <f>MCF!R29</f>
        <v>1</v>
      </c>
      <c r="R30" s="67">
        <f t="shared" si="5"/>
        <v>0.84694759791047991</v>
      </c>
      <c r="S30" s="67">
        <f t="shared" si="7"/>
        <v>0.84694759791047991</v>
      </c>
      <c r="T30" s="67">
        <f t="shared" si="8"/>
        <v>0</v>
      </c>
      <c r="U30" s="67">
        <f t="shared" si="9"/>
        <v>7.1244849479211645</v>
      </c>
      <c r="V30" s="67">
        <f t="shared" si="10"/>
        <v>0.22360405238613934</v>
      </c>
      <c r="W30" s="100">
        <f t="shared" si="11"/>
        <v>0.14906936825742623</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4.0156282409760005</v>
      </c>
      <c r="Q31" s="284">
        <f>MCF!R30</f>
        <v>1</v>
      </c>
      <c r="R31" s="67">
        <f t="shared" si="5"/>
        <v>0.86336007180984009</v>
      </c>
      <c r="S31" s="67">
        <f t="shared" si="7"/>
        <v>0.86336007180984009</v>
      </c>
      <c r="T31" s="67">
        <f t="shared" si="8"/>
        <v>0</v>
      </c>
      <c r="U31" s="67">
        <f t="shared" si="9"/>
        <v>7.7428013255680224</v>
      </c>
      <c r="V31" s="67">
        <f t="shared" si="10"/>
        <v>0.24504369416298175</v>
      </c>
      <c r="W31" s="100">
        <f t="shared" si="11"/>
        <v>0.16336246277532115</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4.0917037118759998</v>
      </c>
      <c r="Q32" s="284">
        <f>MCF!R31</f>
        <v>1</v>
      </c>
      <c r="R32" s="67">
        <f t="shared" si="5"/>
        <v>0.87971629805333995</v>
      </c>
      <c r="S32" s="67">
        <f t="shared" si="7"/>
        <v>0.87971629805333995</v>
      </c>
      <c r="T32" s="67">
        <f t="shared" si="8"/>
        <v>0</v>
      </c>
      <c r="U32" s="67">
        <f t="shared" si="9"/>
        <v>8.3562071950280874</v>
      </c>
      <c r="V32" s="67">
        <f t="shared" si="10"/>
        <v>0.26631042859327475</v>
      </c>
      <c r="W32" s="100">
        <f t="shared" si="11"/>
        <v>0.17754028572884983</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4.1658790171679998</v>
      </c>
      <c r="Q33" s="284">
        <f>MCF!R32</f>
        <v>1</v>
      </c>
      <c r="R33" s="67">
        <f t="shared" si="5"/>
        <v>0.89566398869111996</v>
      </c>
      <c r="S33" s="67">
        <f t="shared" si="7"/>
        <v>0.89566398869111996</v>
      </c>
      <c r="T33" s="67">
        <f t="shared" si="8"/>
        <v>0</v>
      </c>
      <c r="U33" s="67">
        <f t="shared" si="9"/>
        <v>8.9644629155806896</v>
      </c>
      <c r="V33" s="67">
        <f t="shared" si="10"/>
        <v>0.28740826813851922</v>
      </c>
      <c r="W33" s="100">
        <f t="shared" si="11"/>
        <v>0.19160551209234614</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4.2380164636919995</v>
      </c>
      <c r="Q34" s="284">
        <f>MCF!R33</f>
        <v>1</v>
      </c>
      <c r="R34" s="67">
        <f t="shared" si="5"/>
        <v>0.9111735396937799</v>
      </c>
      <c r="S34" s="67">
        <f t="shared" si="7"/>
        <v>0.9111735396937799</v>
      </c>
      <c r="T34" s="67">
        <f t="shared" si="8"/>
        <v>0</v>
      </c>
      <c r="U34" s="67">
        <f t="shared" si="9"/>
        <v>9.5673074848185884</v>
      </c>
      <c r="V34" s="67">
        <f t="shared" si="10"/>
        <v>0.30832897045587992</v>
      </c>
      <c r="W34" s="100">
        <f t="shared" si="11"/>
        <v>0.20555264697058662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4.3095755989439999</v>
      </c>
      <c r="Q35" s="284">
        <f>MCF!R34</f>
        <v>1</v>
      </c>
      <c r="R35" s="67">
        <f t="shared" si="5"/>
        <v>0.92655875377295993</v>
      </c>
      <c r="S35" s="67">
        <f t="shared" si="7"/>
        <v>0.92655875377295993</v>
      </c>
      <c r="T35" s="67">
        <f t="shared" si="8"/>
        <v>0</v>
      </c>
      <c r="U35" s="67">
        <f t="shared" si="9"/>
        <v>10.164802680115345</v>
      </c>
      <c r="V35" s="67">
        <f t="shared" si="10"/>
        <v>0.32906355847620411</v>
      </c>
      <c r="W35" s="100">
        <f t="shared" si="11"/>
        <v>0.21937570565080272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4.4749519687619994</v>
      </c>
      <c r="Q36" s="284">
        <f>MCF!R35</f>
        <v>1</v>
      </c>
      <c r="R36" s="67">
        <f t="shared" si="5"/>
        <v>0.96211467328382982</v>
      </c>
      <c r="S36" s="67">
        <f t="shared" si="7"/>
        <v>0.96211467328382982</v>
      </c>
      <c r="T36" s="67">
        <f t="shared" si="8"/>
        <v>0</v>
      </c>
      <c r="U36" s="67">
        <f t="shared" si="9"/>
        <v>10.777303196392635</v>
      </c>
      <c r="V36" s="67">
        <f t="shared" si="10"/>
        <v>0.34961415700654008</v>
      </c>
      <c r="W36" s="100">
        <f t="shared" si="11"/>
        <v>0.23307610467102671</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4.5789034199040008</v>
      </c>
      <c r="Q37" s="284">
        <f>MCF!R36</f>
        <v>1</v>
      </c>
      <c r="R37" s="67">
        <f t="shared" si="5"/>
        <v>0.98446423527936022</v>
      </c>
      <c r="S37" s="67">
        <f t="shared" si="7"/>
        <v>0.98446423527936022</v>
      </c>
      <c r="T37" s="67">
        <f t="shared" si="8"/>
        <v>0</v>
      </c>
      <c r="U37" s="67">
        <f t="shared" si="9"/>
        <v>11.391086574366073</v>
      </c>
      <c r="V37" s="67">
        <f t="shared" si="10"/>
        <v>0.37068085730592315</v>
      </c>
      <c r="W37" s="100">
        <f t="shared" si="11"/>
        <v>0.24712057153728209</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4.6828548710460005</v>
      </c>
      <c r="Q38" s="284">
        <f>MCF!R37</f>
        <v>1</v>
      </c>
      <c r="R38" s="67">
        <f t="shared" si="5"/>
        <v>1.0068137972748901</v>
      </c>
      <c r="S38" s="67">
        <f t="shared" si="7"/>
        <v>1.0068137972748901</v>
      </c>
      <c r="T38" s="67">
        <f t="shared" si="8"/>
        <v>0</v>
      </c>
      <c r="U38" s="67">
        <f t="shared" si="9"/>
        <v>12.00610869054162</v>
      </c>
      <c r="V38" s="67">
        <f t="shared" si="10"/>
        <v>0.39179168109934426</v>
      </c>
      <c r="W38" s="100">
        <f t="shared" si="11"/>
        <v>0.26119445406622949</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4.7868063221880011</v>
      </c>
      <c r="Q39" s="284">
        <f>MCF!R38</f>
        <v>1</v>
      </c>
      <c r="R39" s="67">
        <f t="shared" si="5"/>
        <v>1.0291633592704201</v>
      </c>
      <c r="S39" s="67">
        <f t="shared" si="7"/>
        <v>1.0291633592704201</v>
      </c>
      <c r="T39" s="67">
        <f t="shared" si="8"/>
        <v>0</v>
      </c>
      <c r="U39" s="67">
        <f t="shared" si="9"/>
        <v>12.622326939034448</v>
      </c>
      <c r="V39" s="67">
        <f t="shared" si="10"/>
        <v>0.41294511077759283</v>
      </c>
      <c r="W39" s="100">
        <f t="shared" si="11"/>
        <v>0.2752967405183952</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4.8907577733300007</v>
      </c>
      <c r="Q40" s="284">
        <f>MCF!R39</f>
        <v>1</v>
      </c>
      <c r="R40" s="67">
        <f t="shared" si="5"/>
        <v>1.0515129212659502</v>
      </c>
      <c r="S40" s="67">
        <f t="shared" si="7"/>
        <v>1.0515129212659502</v>
      </c>
      <c r="T40" s="67">
        <f t="shared" si="8"/>
        <v>0</v>
      </c>
      <c r="U40" s="67">
        <f t="shared" si="9"/>
        <v>13.239700179371402</v>
      </c>
      <c r="V40" s="67">
        <f t="shared" si="10"/>
        <v>0.43413968092899508</v>
      </c>
      <c r="W40" s="100">
        <f t="shared" si="11"/>
        <v>0.28942645395266337</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4.9947092244720004</v>
      </c>
      <c r="Q41" s="284">
        <f>MCF!R40</f>
        <v>1</v>
      </c>
      <c r="R41" s="67">
        <f t="shared" si="5"/>
        <v>1.07386248326148</v>
      </c>
      <c r="S41" s="67">
        <f t="shared" si="7"/>
        <v>1.07386248326148</v>
      </c>
      <c r="T41" s="67">
        <f t="shared" si="8"/>
        <v>0</v>
      </c>
      <c r="U41" s="67">
        <f t="shared" si="9"/>
        <v>13.858188686088781</v>
      </c>
      <c r="V41" s="67">
        <f t="shared" si="10"/>
        <v>0.455373976544102</v>
      </c>
      <c r="W41" s="100">
        <f t="shared" si="11"/>
        <v>0.3035826510294013</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5.0986606756140009</v>
      </c>
      <c r="Q42" s="284">
        <f>MCF!R41</f>
        <v>1</v>
      </c>
      <c r="R42" s="67">
        <f t="shared" si="5"/>
        <v>1.0962120452570101</v>
      </c>
      <c r="S42" s="67">
        <f t="shared" si="7"/>
        <v>1.0962120452570101</v>
      </c>
      <c r="T42" s="67">
        <f t="shared" si="8"/>
        <v>0</v>
      </c>
      <c r="U42" s="67">
        <f t="shared" si="9"/>
        <v>14.477754100063665</v>
      </c>
      <c r="V42" s="67">
        <f t="shared" si="10"/>
        <v>0.47664663128212559</v>
      </c>
      <c r="W42" s="100">
        <f t="shared" si="11"/>
        <v>0.31776442085475037</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5.2026121267560006</v>
      </c>
      <c r="Q43" s="284">
        <f>MCF!R42</f>
        <v>1</v>
      </c>
      <c r="R43" s="67">
        <f t="shared" si="5"/>
        <v>1.1185616072525402</v>
      </c>
      <c r="S43" s="67">
        <f t="shared" si="7"/>
        <v>1.1185616072525402</v>
      </c>
      <c r="T43" s="67">
        <f t="shared" si="8"/>
        <v>0</v>
      </c>
      <c r="U43" s="67">
        <f t="shared" si="9"/>
        <v>15.098359381519204</v>
      </c>
      <c r="V43" s="67">
        <f t="shared" si="10"/>
        <v>0.49795632579700022</v>
      </c>
      <c r="W43" s="100">
        <f t="shared" si="11"/>
        <v>0.33197088386466678</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5.3065635778980003</v>
      </c>
      <c r="Q44" s="284">
        <f>MCF!R43</f>
        <v>1</v>
      </c>
      <c r="R44" s="67">
        <f t="shared" si="5"/>
        <v>1.14091116924807</v>
      </c>
      <c r="S44" s="67">
        <f t="shared" si="7"/>
        <v>1.14091116924807</v>
      </c>
      <c r="T44" s="67">
        <f t="shared" si="8"/>
        <v>0</v>
      </c>
      <c r="U44" s="67">
        <f t="shared" si="9"/>
        <v>15.719968764646255</v>
      </c>
      <c r="V44" s="67">
        <f t="shared" si="10"/>
        <v>0.51930178612101929</v>
      </c>
      <c r="W44" s="100">
        <f t="shared" si="11"/>
        <v>0.34620119074734618</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5.4105150290399999</v>
      </c>
      <c r="Q45" s="284">
        <f>MCF!R44</f>
        <v>1</v>
      </c>
      <c r="R45" s="67">
        <f t="shared" si="5"/>
        <v>1.1632607312435999</v>
      </c>
      <c r="S45" s="67">
        <f t="shared" si="7"/>
        <v>1.1632607312435999</v>
      </c>
      <c r="T45" s="67">
        <f t="shared" si="8"/>
        <v>0</v>
      </c>
      <c r="U45" s="67">
        <f t="shared" si="9"/>
        <v>16.342547713785791</v>
      </c>
      <c r="V45" s="67">
        <f t="shared" si="10"/>
        <v>0.54068178210406515</v>
      </c>
      <c r="W45" s="100">
        <f t="shared" si="11"/>
        <v>0.36045452140271006</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5.5144664801820005</v>
      </c>
      <c r="Q46" s="284">
        <f>MCF!R45</f>
        <v>1</v>
      </c>
      <c r="R46" s="67">
        <f t="shared" si="5"/>
        <v>1.1856102932391301</v>
      </c>
      <c r="S46" s="67">
        <f t="shared" si="7"/>
        <v>1.1856102932391301</v>
      </c>
      <c r="T46" s="67">
        <f t="shared" si="8"/>
        <v>0</v>
      </c>
      <c r="U46" s="67">
        <f t="shared" si="9"/>
        <v>16.9660628811184</v>
      </c>
      <c r="V46" s="67">
        <f t="shared" si="10"/>
        <v>0.56209512590652111</v>
      </c>
      <c r="W46" s="100">
        <f t="shared" si="11"/>
        <v>0.3747300839376807</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5.6184179313240001</v>
      </c>
      <c r="Q47" s="284">
        <f>MCF!R46</f>
        <v>1</v>
      </c>
      <c r="R47" s="67">
        <f t="shared" si="5"/>
        <v>1.20795985523466</v>
      </c>
      <c r="S47" s="67">
        <f t="shared" si="7"/>
        <v>1.20795985523466</v>
      </c>
      <c r="T47" s="67">
        <f t="shared" si="8"/>
        <v>0</v>
      </c>
      <c r="U47" s="67">
        <f t="shared" si="9"/>
        <v>17.590482065809038</v>
      </c>
      <c r="V47" s="67">
        <f t="shared" si="10"/>
        <v>0.58354067054402003</v>
      </c>
      <c r="W47" s="100">
        <f t="shared" si="11"/>
        <v>0.38902711369601334</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5.7223693824659998</v>
      </c>
      <c r="Q48" s="284">
        <f>MCF!R47</f>
        <v>1</v>
      </c>
      <c r="R48" s="67">
        <f t="shared" si="5"/>
        <v>1.2303094172301898</v>
      </c>
      <c r="S48" s="67">
        <f t="shared" si="7"/>
        <v>1.2303094172301898</v>
      </c>
      <c r="T48" s="67">
        <f t="shared" si="8"/>
        <v>0</v>
      </c>
      <c r="U48" s="67">
        <f t="shared" si="9"/>
        <v>18.215774174556984</v>
      </c>
      <c r="V48" s="67">
        <f t="shared" si="10"/>
        <v>0.60501730848224422</v>
      </c>
      <c r="W48" s="100">
        <f t="shared" si="11"/>
        <v>0.40334487232149613</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5.8263208336080003</v>
      </c>
      <c r="Q49" s="284">
        <f>MCF!R48</f>
        <v>1</v>
      </c>
      <c r="R49" s="67">
        <f t="shared" si="5"/>
        <v>1.2526589792257201</v>
      </c>
      <c r="S49" s="67">
        <f t="shared" si="7"/>
        <v>1.2526589792257201</v>
      </c>
      <c r="T49" s="67">
        <f t="shared" si="8"/>
        <v>0</v>
      </c>
      <c r="U49" s="67">
        <f t="shared" si="9"/>
        <v>18.841909183502647</v>
      </c>
      <c r="V49" s="67">
        <f t="shared" si="10"/>
        <v>0.62652397028005835</v>
      </c>
      <c r="W49" s="100">
        <f t="shared" si="11"/>
        <v>0.4176826468533722</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18.193849560223338</v>
      </c>
      <c r="V50" s="67">
        <f t="shared" si="10"/>
        <v>0.64805962327930933</v>
      </c>
      <c r="W50" s="100">
        <f t="shared" si="11"/>
        <v>0.43203974885287288</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17.568079677926999</v>
      </c>
      <c r="V51" s="67">
        <f t="shared" si="10"/>
        <v>0.62576988229633923</v>
      </c>
      <c r="W51" s="100">
        <f t="shared" si="11"/>
        <v>0.41717992153089278</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16.963832890250796</v>
      </c>
      <c r="V52" s="67">
        <f t="shared" si="10"/>
        <v>0.60424678767620499</v>
      </c>
      <c r="W52" s="100">
        <f t="shared" si="11"/>
        <v>0.40283119178413662</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16.380368919314417</v>
      </c>
      <c r="V53" s="67">
        <f t="shared" si="10"/>
        <v>0.58346397093637936</v>
      </c>
      <c r="W53" s="100">
        <f t="shared" si="11"/>
        <v>0.38897598062425287</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15.816972948787102</v>
      </c>
      <c r="V54" s="67">
        <f t="shared" si="10"/>
        <v>0.56339597052731527</v>
      </c>
      <c r="W54" s="100">
        <f t="shared" si="11"/>
        <v>0.37559731368487681</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15.272954748148239</v>
      </c>
      <c r="V55" s="67">
        <f t="shared" si="10"/>
        <v>0.54401820063886386</v>
      </c>
      <c r="W55" s="100">
        <f t="shared" si="11"/>
        <v>0.36267880042590922</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14.747647827068656</v>
      </c>
      <c r="V56" s="67">
        <f t="shared" si="10"/>
        <v>0.52530692107958254</v>
      </c>
      <c r="W56" s="100">
        <f t="shared" si="11"/>
        <v>0.35020461405305503</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14.240408618876625</v>
      </c>
      <c r="V57" s="67">
        <f t="shared" si="10"/>
        <v>0.50723920819203083</v>
      </c>
      <c r="W57" s="100">
        <f t="shared" si="11"/>
        <v>0.33815947212802056</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13.7506156921082</v>
      </c>
      <c r="V58" s="67">
        <f t="shared" si="10"/>
        <v>0.4897929267684244</v>
      </c>
      <c r="W58" s="100">
        <f t="shared" si="11"/>
        <v>0.32652861784561626</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13.277668989175964</v>
      </c>
      <c r="V59" s="67">
        <f t="shared" si="10"/>
        <v>0.47294670293223617</v>
      </c>
      <c r="W59" s="100">
        <f t="shared" si="11"/>
        <v>0.3152978019548241</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12.820989091223439</v>
      </c>
      <c r="V60" s="67">
        <f t="shared" si="10"/>
        <v>0.45667989795252556</v>
      </c>
      <c r="W60" s="100">
        <f t="shared" si="11"/>
        <v>0.30445326530168371</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12.380016508264527</v>
      </c>
      <c r="V61" s="67">
        <f t="shared" si="10"/>
        <v>0.4409725829589114</v>
      </c>
      <c r="W61" s="100">
        <f t="shared" si="11"/>
        <v>0.29398172197260758</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11.954210993738313</v>
      </c>
      <c r="V62" s="67">
        <f t="shared" si="10"/>
        <v>0.4258055145262139</v>
      </c>
      <c r="W62" s="100">
        <f t="shared" si="11"/>
        <v>0.28387034301747593</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11.543050882639461</v>
      </c>
      <c r="V63" s="67">
        <f t="shared" si="10"/>
        <v>0.41116011109885203</v>
      </c>
      <c r="W63" s="100">
        <f t="shared" si="11"/>
        <v>0.27410674073256802</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11.146032452413348</v>
      </c>
      <c r="V64" s="67">
        <f t="shared" si="10"/>
        <v>0.39701843022611433</v>
      </c>
      <c r="W64" s="100">
        <f t="shared" si="11"/>
        <v>0.26467895348407622</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10.762669305832935</v>
      </c>
      <c r="V65" s="67">
        <f t="shared" si="10"/>
        <v>0.38336314658041276</v>
      </c>
      <c r="W65" s="100">
        <f t="shared" si="11"/>
        <v>0.25557543105360847</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10.392491775101345</v>
      </c>
      <c r="V66" s="67">
        <f t="shared" si="10"/>
        <v>0.37017753073158993</v>
      </c>
      <c r="W66" s="100">
        <f t="shared" si="11"/>
        <v>0.2467850204877266</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10.03504634645007</v>
      </c>
      <c r="V67" s="67">
        <f t="shared" si="10"/>
        <v>0.35744542865127499</v>
      </c>
      <c r="W67" s="100">
        <f t="shared" si="11"/>
        <v>0.23829695243418331</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9.689895104527892</v>
      </c>
      <c r="V68" s="67">
        <f t="shared" si="10"/>
        <v>0.34515124192217866</v>
      </c>
      <c r="W68" s="100">
        <f t="shared" si="11"/>
        <v>0.23010082794811909</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9.3566151958998098</v>
      </c>
      <c r="V69" s="67">
        <f t="shared" si="10"/>
        <v>0.33327990862808138</v>
      </c>
      <c r="W69" s="100">
        <f t="shared" si="11"/>
        <v>0.22218660575205423</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9.034798310998708</v>
      </c>
      <c r="V70" s="67">
        <f t="shared" si="10"/>
        <v>0.32181688490110216</v>
      </c>
      <c r="W70" s="100">
        <f t="shared" si="11"/>
        <v>0.21454458993406811</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8.7240501838950664</v>
      </c>
      <c r="V71" s="67">
        <f t="shared" si="10"/>
        <v>0.31074812710364214</v>
      </c>
      <c r="W71" s="100">
        <f t="shared" si="11"/>
        <v>0.20716541806909475</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8.4239901092718945</v>
      </c>
      <c r="V72" s="67">
        <f t="shared" si="10"/>
        <v>0.30006007462317158</v>
      </c>
      <c r="W72" s="100">
        <f t="shared" si="11"/>
        <v>0.20004004974878103</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8.1342504760131114</v>
      </c>
      <c r="V73" s="67">
        <f t="shared" si="10"/>
        <v>0.28973963325878405</v>
      </c>
      <c r="W73" s="100">
        <f t="shared" si="11"/>
        <v>0.19315975550585601</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7.8544763168339484</v>
      </c>
      <c r="V74" s="67">
        <f t="shared" si="10"/>
        <v>0.27977415917916282</v>
      </c>
      <c r="W74" s="100">
        <f t="shared" si="11"/>
        <v>0.18651610611944186</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7.5843248734016422</v>
      </c>
      <c r="V75" s="67">
        <f t="shared" si="10"/>
        <v>0.27015144343230618</v>
      </c>
      <c r="W75" s="100">
        <f t="shared" si="11"/>
        <v>0.1801009622882041</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7.3234651764136078</v>
      </c>
      <c r="V76" s="67">
        <f t="shared" si="10"/>
        <v>0.26085969698803441</v>
      </c>
      <c r="W76" s="100">
        <f t="shared" si="11"/>
        <v>0.17390646465868959</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7.0715776401186545</v>
      </c>
      <c r="V77" s="67">
        <f t="shared" si="10"/>
        <v>0.25188753629495364</v>
      </c>
      <c r="W77" s="100">
        <f t="shared" si="11"/>
        <v>0.16792502419663574</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6.8283536707844732</v>
      </c>
      <c r="V78" s="67">
        <f t="shared" si="10"/>
        <v>0.24322396933418161</v>
      </c>
      <c r="W78" s="100">
        <f t="shared" si="11"/>
        <v>0.16214931288945439</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6.5934952886317229</v>
      </c>
      <c r="V79" s="67">
        <f t="shared" si="10"/>
        <v>0.23485838215275001</v>
      </c>
      <c r="W79" s="100">
        <f t="shared" si="11"/>
        <v>0.15657225476850001</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6.3667147627715384</v>
      </c>
      <c r="V80" s="67">
        <f t="shared" si="10"/>
        <v>0.22678052586018477</v>
      </c>
      <c r="W80" s="100">
        <f t="shared" si="11"/>
        <v>0.15118701724012318</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6.147734258699205</v>
      </c>
      <c r="V81" s="67">
        <f t="shared" si="10"/>
        <v>0.21898050407233355</v>
      </c>
      <c r="W81" s="100">
        <f t="shared" si="11"/>
        <v>0.14598700271488901</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5.9362854979121478</v>
      </c>
      <c r="V82" s="67">
        <f t="shared" si="10"/>
        <v>0.21144876078705738</v>
      </c>
      <c r="W82" s="100">
        <f t="shared" si="11"/>
        <v>0.1409658405247049</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5.7321094292352148</v>
      </c>
      <c r="V83" s="67">
        <f t="shared" si="10"/>
        <v>0.20417606867693314</v>
      </c>
      <c r="W83" s="100">
        <f t="shared" si="11"/>
        <v>0.13611737911795541</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5.5349559114505915</v>
      </c>
      <c r="V84" s="67">
        <f t="shared" si="10"/>
        <v>0.19715351778462351</v>
      </c>
      <c r="W84" s="100">
        <f t="shared" si="11"/>
        <v>0.13143567852308233</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5.344583406843527</v>
      </c>
      <c r="V85" s="67">
        <f t="shared" ref="V85:V98" si="22">U84*(1-$W$10)+T85</f>
        <v>0.19037250460706492</v>
      </c>
      <c r="W85" s="100">
        <f t="shared" ref="W85:W99" si="23">V85*CH4_fraction*conv</f>
        <v>0.1269150030713766</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5.1607586852884264</v>
      </c>
      <c r="V86" s="67">
        <f t="shared" si="22"/>
        <v>0.18382472155510043</v>
      </c>
      <c r="W86" s="100">
        <f t="shared" si="23"/>
        <v>0.12254981437006696</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4.9832565385127827</v>
      </c>
      <c r="V87" s="67">
        <f t="shared" si="22"/>
        <v>0.17750214677564399</v>
      </c>
      <c r="W87" s="100">
        <f t="shared" si="23"/>
        <v>0.11833476451709599</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4.8118595041888756</v>
      </c>
      <c r="V88" s="67">
        <f t="shared" si="22"/>
        <v>0.17139703432390738</v>
      </c>
      <c r="W88" s="100">
        <f t="shared" si="23"/>
        <v>0.11426468954927158</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4.6463575995152269</v>
      </c>
      <c r="V89" s="67">
        <f t="shared" si="22"/>
        <v>0.165501904673649</v>
      </c>
      <c r="W89" s="100">
        <f t="shared" si="23"/>
        <v>0.110334603115766</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4.4865480639614077</v>
      </c>
      <c r="V90" s="67">
        <f t="shared" si="22"/>
        <v>0.15980953555381894</v>
      </c>
      <c r="W90" s="100">
        <f t="shared" si="23"/>
        <v>0.10653969036921263</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4.332235110861034</v>
      </c>
      <c r="V91" s="67">
        <f t="shared" si="22"/>
        <v>0.15431295310037368</v>
      </c>
      <c r="W91" s="100">
        <f t="shared" si="23"/>
        <v>0.10287530206691578</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4.1832296875486135</v>
      </c>
      <c r="V92" s="67">
        <f t="shared" si="22"/>
        <v>0.14900542331242067</v>
      </c>
      <c r="W92" s="100">
        <f t="shared" si="23"/>
        <v>9.9336948874947109E-2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4.0393492437463889</v>
      </c>
      <c r="V93" s="67">
        <f t="shared" si="22"/>
        <v>0.14388044380222487</v>
      </c>
      <c r="W93" s="100">
        <f t="shared" si="23"/>
        <v>9.5920295868149902E-2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3.9004175079174184</v>
      </c>
      <c r="V94" s="67">
        <f t="shared" si="22"/>
        <v>0.13893173582897075</v>
      </c>
      <c r="W94" s="100">
        <f t="shared" si="23"/>
        <v>9.2621157219313827E-2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3.7662642713108987</v>
      </c>
      <c r="V95" s="67">
        <f t="shared" si="22"/>
        <v>0.13415323660651957</v>
      </c>
      <c r="W95" s="100">
        <f t="shared" si="23"/>
        <v>8.9435491071013035E-2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3.6367251794351607</v>
      </c>
      <c r="V96" s="67">
        <f t="shared" si="22"/>
        <v>0.12953909187573814</v>
      </c>
      <c r="W96" s="100">
        <f t="shared" si="23"/>
        <v>8.6359394583825425E-2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3.5116415307028612</v>
      </c>
      <c r="V97" s="67">
        <f t="shared" si="22"/>
        <v>0.12508364873229927</v>
      </c>
      <c r="W97" s="100">
        <f t="shared" si="23"/>
        <v>8.338909915486617E-2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3.3908600820016943</v>
      </c>
      <c r="V98" s="67">
        <f t="shared" si="22"/>
        <v>0.12078144870116705</v>
      </c>
      <c r="W98" s="100">
        <f t="shared" si="23"/>
        <v>8.0520965800778027E-2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3.2742328609524121</v>
      </c>
      <c r="V99" s="68">
        <f>U98*(1-$W$10)+T99</f>
        <v>0.11662722104928233</v>
      </c>
      <c r="W99" s="102">
        <f t="shared" si="23"/>
        <v>7.775148069952155E-2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0.763883473122</v>
      </c>
      <c r="D19" s="416">
        <f>Dry_Matter_Content!H6</f>
        <v>0.73</v>
      </c>
      <c r="E19" s="283">
        <f>MCF!R18</f>
        <v>1</v>
      </c>
      <c r="F19" s="130">
        <f t="shared" ref="F19:F50" si="0">C19*D19*$K$6*DOCF*E19</f>
        <v>8.3645240306858992E-2</v>
      </c>
      <c r="G19" s="65">
        <f t="shared" ref="G19:G82" si="1">F19*$K$12</f>
        <v>8.3645240306858992E-2</v>
      </c>
      <c r="H19" s="65">
        <f t="shared" ref="H19:H82" si="2">F19*(1-$K$12)</f>
        <v>0</v>
      </c>
      <c r="I19" s="65">
        <f t="shared" ref="I19:I82" si="3">G19+I18*$K$10</f>
        <v>8.3645240306858992E-2</v>
      </c>
      <c r="J19" s="65">
        <f t="shared" ref="J19:J82" si="4">I18*(1-$K$10)+H19</f>
        <v>0</v>
      </c>
      <c r="K19" s="66">
        <f>J19*CH4_fraction*conv</f>
        <v>0</v>
      </c>
      <c r="O19" s="95">
        <f>Amnt_Deposited!B14</f>
        <v>2000</v>
      </c>
      <c r="P19" s="98">
        <f>Amnt_Deposited!H14</f>
        <v>0.763883473122</v>
      </c>
      <c r="Q19" s="283">
        <f>MCF!R18</f>
        <v>1</v>
      </c>
      <c r="R19" s="130">
        <f t="shared" ref="R19:R50" si="5">P19*$W$6*DOCF*Q19</f>
        <v>9.1666016774639994E-2</v>
      </c>
      <c r="S19" s="65">
        <f>R19*$W$12</f>
        <v>9.1666016774639994E-2</v>
      </c>
      <c r="T19" s="65">
        <f>R19*(1-$W$12)</f>
        <v>0</v>
      </c>
      <c r="U19" s="65">
        <f>S19+U18*$W$10</f>
        <v>9.1666016774639994E-2</v>
      </c>
      <c r="V19" s="65">
        <f>U18*(1-$W$10)+T19</f>
        <v>0</v>
      </c>
      <c r="W19" s="66">
        <f>V19*CH4_fraction*conv</f>
        <v>0</v>
      </c>
    </row>
    <row r="20" spans="2:23">
      <c r="B20" s="96">
        <f>Amnt_Deposited!B15</f>
        <v>2001</v>
      </c>
      <c r="C20" s="99">
        <f>Amnt_Deposited!H15</f>
        <v>0.77366970152999981</v>
      </c>
      <c r="D20" s="418">
        <f>Dry_Matter_Content!H7</f>
        <v>0.73</v>
      </c>
      <c r="E20" s="284">
        <f>MCF!R19</f>
        <v>1</v>
      </c>
      <c r="F20" s="67">
        <f t="shared" si="0"/>
        <v>8.4716832317534976E-2</v>
      </c>
      <c r="G20" s="67">
        <f t="shared" si="1"/>
        <v>8.4716832317534976E-2</v>
      </c>
      <c r="H20" s="67">
        <f t="shared" si="2"/>
        <v>0</v>
      </c>
      <c r="I20" s="67">
        <f t="shared" si="3"/>
        <v>0.16270713744419824</v>
      </c>
      <c r="J20" s="67">
        <f t="shared" si="4"/>
        <v>5.6549351801957436E-3</v>
      </c>
      <c r="K20" s="100">
        <f>J20*CH4_fraction*conv</f>
        <v>3.7699567867971622E-3</v>
      </c>
      <c r="M20" s="393"/>
      <c r="O20" s="96">
        <f>Amnt_Deposited!B15</f>
        <v>2001</v>
      </c>
      <c r="P20" s="99">
        <f>Amnt_Deposited!H15</f>
        <v>0.77366970152999981</v>
      </c>
      <c r="Q20" s="284">
        <f>MCF!R19</f>
        <v>1</v>
      </c>
      <c r="R20" s="67">
        <f t="shared" si="5"/>
        <v>9.2840364183599977E-2</v>
      </c>
      <c r="S20" s="67">
        <f>R20*$W$12</f>
        <v>9.2840364183599977E-2</v>
      </c>
      <c r="T20" s="67">
        <f>R20*(1-$W$12)</f>
        <v>0</v>
      </c>
      <c r="U20" s="67">
        <f>S20+U19*$W$10</f>
        <v>0.1783091917196693</v>
      </c>
      <c r="V20" s="67">
        <f>U19*(1-$W$10)+T20</f>
        <v>6.1971892385706776E-3</v>
      </c>
      <c r="W20" s="100">
        <f>V20*CH4_fraction*conv</f>
        <v>4.1314594923804512E-3</v>
      </c>
    </row>
    <row r="21" spans="2:23">
      <c r="B21" s="96">
        <f>Amnt_Deposited!B16</f>
        <v>2002</v>
      </c>
      <c r="C21" s="99">
        <f>Amnt_Deposited!H16</f>
        <v>0.79110353321999993</v>
      </c>
      <c r="D21" s="418">
        <f>Dry_Matter_Content!H8</f>
        <v>0.73</v>
      </c>
      <c r="E21" s="284">
        <f>MCF!R20</f>
        <v>1</v>
      </c>
      <c r="F21" s="67">
        <f t="shared" si="0"/>
        <v>8.6625836887589999E-2</v>
      </c>
      <c r="G21" s="67">
        <f t="shared" si="1"/>
        <v>8.6625836887589999E-2</v>
      </c>
      <c r="H21" s="67">
        <f t="shared" si="2"/>
        <v>0</v>
      </c>
      <c r="I21" s="67">
        <f t="shared" si="3"/>
        <v>0.23833296629514816</v>
      </c>
      <c r="J21" s="67">
        <f t="shared" si="4"/>
        <v>1.1000008036640092E-2</v>
      </c>
      <c r="K21" s="100">
        <f t="shared" ref="K21:K84" si="6">J21*CH4_fraction*conv</f>
        <v>7.3333386910933943E-3</v>
      </c>
      <c r="O21" s="96">
        <f>Amnt_Deposited!B16</f>
        <v>2002</v>
      </c>
      <c r="P21" s="99">
        <f>Amnt_Deposited!H16</f>
        <v>0.79110353321999993</v>
      </c>
      <c r="Q21" s="284">
        <f>MCF!R20</f>
        <v>1</v>
      </c>
      <c r="R21" s="67">
        <f t="shared" si="5"/>
        <v>9.4932423986399991E-2</v>
      </c>
      <c r="S21" s="67">
        <f t="shared" ref="S21:S84" si="7">R21*$W$12</f>
        <v>9.4932423986399991E-2</v>
      </c>
      <c r="T21" s="67">
        <f t="shared" ref="T21:T84" si="8">R21*(1-$W$12)</f>
        <v>0</v>
      </c>
      <c r="U21" s="67">
        <f t="shared" ref="U21:U84" si="9">S21+U20*$W$10</f>
        <v>0.26118681237824454</v>
      </c>
      <c r="V21" s="67">
        <f t="shared" ref="V21:V84" si="10">U20*(1-$W$10)+T21</f>
        <v>1.205480332782476E-2</v>
      </c>
      <c r="W21" s="100">
        <f t="shared" ref="W21:W84" si="11">V21*CH4_fraction*conv</f>
        <v>8.036535551883172E-3</v>
      </c>
    </row>
    <row r="22" spans="2:23">
      <c r="B22" s="96">
        <f>Amnt_Deposited!B17</f>
        <v>2003</v>
      </c>
      <c r="C22" s="99">
        <f>Amnt_Deposited!H17</f>
        <v>0.805165134246</v>
      </c>
      <c r="D22" s="418">
        <f>Dry_Matter_Content!H9</f>
        <v>0.73</v>
      </c>
      <c r="E22" s="284">
        <f>MCF!R21</f>
        <v>1</v>
      </c>
      <c r="F22" s="67">
        <f t="shared" si="0"/>
        <v>8.816558219993699E-2</v>
      </c>
      <c r="G22" s="67">
        <f t="shared" si="1"/>
        <v>8.816558219993699E-2</v>
      </c>
      <c r="H22" s="67">
        <f t="shared" si="2"/>
        <v>0</v>
      </c>
      <c r="I22" s="67">
        <f t="shared" si="3"/>
        <v>0.31038576705338583</v>
      </c>
      <c r="J22" s="67">
        <f t="shared" si="4"/>
        <v>1.6112781441699347E-2</v>
      </c>
      <c r="K22" s="100">
        <f t="shared" si="6"/>
        <v>1.0741854294466231E-2</v>
      </c>
      <c r="N22" s="258"/>
      <c r="O22" s="96">
        <f>Amnt_Deposited!B17</f>
        <v>2003</v>
      </c>
      <c r="P22" s="99">
        <f>Amnt_Deposited!H17</f>
        <v>0.805165134246</v>
      </c>
      <c r="Q22" s="284">
        <f>MCF!R21</f>
        <v>1</v>
      </c>
      <c r="R22" s="67">
        <f t="shared" si="5"/>
        <v>9.6619816109520001E-2</v>
      </c>
      <c r="S22" s="67">
        <f t="shared" si="7"/>
        <v>9.6619816109520001E-2</v>
      </c>
      <c r="T22" s="67">
        <f t="shared" si="8"/>
        <v>0</v>
      </c>
      <c r="U22" s="67">
        <f t="shared" si="9"/>
        <v>0.34014878581192964</v>
      </c>
      <c r="V22" s="67">
        <f t="shared" si="10"/>
        <v>1.7657842675834898E-2</v>
      </c>
      <c r="W22" s="100">
        <f t="shared" si="11"/>
        <v>1.1771895117223265E-2</v>
      </c>
    </row>
    <row r="23" spans="2:23">
      <c r="B23" s="96">
        <f>Amnt_Deposited!B18</f>
        <v>2004</v>
      </c>
      <c r="C23" s="99">
        <f>Amnt_Deposited!H18</f>
        <v>0.80947242664200003</v>
      </c>
      <c r="D23" s="418">
        <f>Dry_Matter_Content!H10</f>
        <v>0.73</v>
      </c>
      <c r="E23" s="284">
        <f>MCF!R22</f>
        <v>1</v>
      </c>
      <c r="F23" s="67">
        <f t="shared" si="0"/>
        <v>8.8637230717299009E-2</v>
      </c>
      <c r="G23" s="67">
        <f t="shared" si="1"/>
        <v>8.8637230717299009E-2</v>
      </c>
      <c r="H23" s="67">
        <f t="shared" si="2"/>
        <v>0</v>
      </c>
      <c r="I23" s="67">
        <f t="shared" si="3"/>
        <v>0.37803900170464327</v>
      </c>
      <c r="J23" s="67">
        <f t="shared" si="4"/>
        <v>2.098399606604159E-2</v>
      </c>
      <c r="K23" s="100">
        <f t="shared" si="6"/>
        <v>1.3989330710694393E-2</v>
      </c>
      <c r="N23" s="258"/>
      <c r="O23" s="96">
        <f>Amnt_Deposited!B18</f>
        <v>2004</v>
      </c>
      <c r="P23" s="99">
        <f>Amnt_Deposited!H18</f>
        <v>0.80947242664200003</v>
      </c>
      <c r="Q23" s="284">
        <f>MCF!R22</f>
        <v>1</v>
      </c>
      <c r="R23" s="67">
        <f t="shared" si="5"/>
        <v>9.7136691197040007E-2</v>
      </c>
      <c r="S23" s="67">
        <f t="shared" si="7"/>
        <v>9.7136691197040007E-2</v>
      </c>
      <c r="T23" s="67">
        <f t="shared" si="8"/>
        <v>0</v>
      </c>
      <c r="U23" s="67">
        <f t="shared" si="9"/>
        <v>0.41428931693659532</v>
      </c>
      <c r="V23" s="67">
        <f t="shared" si="10"/>
        <v>2.2996160072374341E-2</v>
      </c>
      <c r="W23" s="100">
        <f t="shared" si="11"/>
        <v>1.5330773381582893E-2</v>
      </c>
    </row>
    <row r="24" spans="2:23">
      <c r="B24" s="96">
        <f>Amnt_Deposited!B19</f>
        <v>2005</v>
      </c>
      <c r="C24" s="99">
        <f>Amnt_Deposited!H19</f>
        <v>0.89662656401999996</v>
      </c>
      <c r="D24" s="418">
        <f>Dry_Matter_Content!H11</f>
        <v>0.73</v>
      </c>
      <c r="E24" s="284">
        <f>MCF!R23</f>
        <v>1</v>
      </c>
      <c r="F24" s="67">
        <f t="shared" si="0"/>
        <v>9.8180608760189983E-2</v>
      </c>
      <c r="G24" s="67">
        <f t="shared" si="1"/>
        <v>9.8180608760189983E-2</v>
      </c>
      <c r="H24" s="67">
        <f t="shared" si="2"/>
        <v>0</v>
      </c>
      <c r="I24" s="67">
        <f t="shared" si="3"/>
        <v>0.4506618376330136</v>
      </c>
      <c r="J24" s="67">
        <f t="shared" si="4"/>
        <v>2.555777283181964E-2</v>
      </c>
      <c r="K24" s="100">
        <f t="shared" si="6"/>
        <v>1.7038515221213094E-2</v>
      </c>
      <c r="N24" s="258"/>
      <c r="O24" s="96">
        <f>Amnt_Deposited!B19</f>
        <v>2005</v>
      </c>
      <c r="P24" s="99">
        <f>Amnt_Deposited!H19</f>
        <v>0.89662656401999996</v>
      </c>
      <c r="Q24" s="284">
        <f>MCF!R23</f>
        <v>1</v>
      </c>
      <c r="R24" s="67">
        <f t="shared" si="5"/>
        <v>0.10759518768239999</v>
      </c>
      <c r="S24" s="67">
        <f t="shared" si="7"/>
        <v>0.10759518768239999</v>
      </c>
      <c r="T24" s="67">
        <f t="shared" si="8"/>
        <v>0</v>
      </c>
      <c r="U24" s="67">
        <f t="shared" si="9"/>
        <v>0.4938759864471382</v>
      </c>
      <c r="V24" s="67">
        <f t="shared" si="10"/>
        <v>2.8008518171857136E-2</v>
      </c>
      <c r="W24" s="100">
        <f t="shared" si="11"/>
        <v>1.8672345447904755E-2</v>
      </c>
    </row>
    <row r="25" spans="2:23">
      <c r="B25" s="96">
        <f>Amnt_Deposited!B20</f>
        <v>2006</v>
      </c>
      <c r="C25" s="99">
        <f>Amnt_Deposited!H20</f>
        <v>0.91507056280200005</v>
      </c>
      <c r="D25" s="418">
        <f>Dry_Matter_Content!H12</f>
        <v>0.73</v>
      </c>
      <c r="E25" s="284">
        <f>MCF!R24</f>
        <v>1</v>
      </c>
      <c r="F25" s="67">
        <f t="shared" si="0"/>
        <v>0.100200226626819</v>
      </c>
      <c r="G25" s="67">
        <f t="shared" si="1"/>
        <v>0.100200226626819</v>
      </c>
      <c r="H25" s="67">
        <f t="shared" si="2"/>
        <v>0</v>
      </c>
      <c r="I25" s="67">
        <f t="shared" si="3"/>
        <v>0.52039453890329879</v>
      </c>
      <c r="J25" s="67">
        <f t="shared" si="4"/>
        <v>3.0467525356533815E-2</v>
      </c>
      <c r="K25" s="100">
        <f t="shared" si="6"/>
        <v>2.0311683571022542E-2</v>
      </c>
      <c r="N25" s="258"/>
      <c r="O25" s="96">
        <f>Amnt_Deposited!B20</f>
        <v>2006</v>
      </c>
      <c r="P25" s="99">
        <f>Amnt_Deposited!H20</f>
        <v>0.91507056280200005</v>
      </c>
      <c r="Q25" s="284">
        <f>MCF!R24</f>
        <v>1</v>
      </c>
      <c r="R25" s="67">
        <f t="shared" si="5"/>
        <v>0.10980846753624</v>
      </c>
      <c r="S25" s="67">
        <f t="shared" si="7"/>
        <v>0.10980846753624</v>
      </c>
      <c r="T25" s="67">
        <f t="shared" si="8"/>
        <v>0</v>
      </c>
      <c r="U25" s="67">
        <f t="shared" si="9"/>
        <v>0.5702953850995055</v>
      </c>
      <c r="V25" s="67">
        <f t="shared" si="10"/>
        <v>3.3389068883872677E-2</v>
      </c>
      <c r="W25" s="100">
        <f t="shared" si="11"/>
        <v>2.2259379255915118E-2</v>
      </c>
    </row>
    <row r="26" spans="2:23">
      <c r="B26" s="96">
        <f>Amnt_Deposited!B21</f>
        <v>2007</v>
      </c>
      <c r="C26" s="99">
        <f>Amnt_Deposited!H21</f>
        <v>0.93349954051200001</v>
      </c>
      <c r="D26" s="418">
        <f>Dry_Matter_Content!H13</f>
        <v>0.73</v>
      </c>
      <c r="E26" s="284">
        <f>MCF!R25</f>
        <v>1</v>
      </c>
      <c r="F26" s="67">
        <f t="shared" si="0"/>
        <v>0.10221819968606401</v>
      </c>
      <c r="G26" s="67">
        <f t="shared" si="1"/>
        <v>0.10221819968606401</v>
      </c>
      <c r="H26" s="67">
        <f t="shared" si="2"/>
        <v>0</v>
      </c>
      <c r="I26" s="67">
        <f t="shared" si="3"/>
        <v>0.58743085167230535</v>
      </c>
      <c r="J26" s="67">
        <f t="shared" si="4"/>
        <v>3.5181886917057426E-2</v>
      </c>
      <c r="K26" s="100">
        <f t="shared" si="6"/>
        <v>2.3454591278038284E-2</v>
      </c>
      <c r="N26" s="258"/>
      <c r="O26" s="96">
        <f>Amnt_Deposited!B21</f>
        <v>2007</v>
      </c>
      <c r="P26" s="99">
        <f>Amnt_Deposited!H21</f>
        <v>0.93349954051200001</v>
      </c>
      <c r="Q26" s="284">
        <f>MCF!R25</f>
        <v>1</v>
      </c>
      <c r="R26" s="67">
        <f t="shared" si="5"/>
        <v>0.11201994486144</v>
      </c>
      <c r="S26" s="67">
        <f t="shared" si="7"/>
        <v>0.11201994486144</v>
      </c>
      <c r="T26" s="67">
        <f t="shared" si="8"/>
        <v>0</v>
      </c>
      <c r="U26" s="67">
        <f t="shared" si="9"/>
        <v>0.6437598374491017</v>
      </c>
      <c r="V26" s="67">
        <f t="shared" si="10"/>
        <v>3.8555492511843752E-2</v>
      </c>
      <c r="W26" s="100">
        <f t="shared" si="11"/>
        <v>2.5703661674562499E-2</v>
      </c>
    </row>
    <row r="27" spans="2:23">
      <c r="B27" s="96">
        <f>Amnt_Deposited!B22</f>
        <v>2008</v>
      </c>
      <c r="C27" s="99">
        <f>Amnt_Deposited!H22</f>
        <v>0.95180083911000002</v>
      </c>
      <c r="D27" s="418">
        <f>Dry_Matter_Content!H14</f>
        <v>0.73</v>
      </c>
      <c r="E27" s="284">
        <f>MCF!R26</f>
        <v>1</v>
      </c>
      <c r="F27" s="67">
        <f t="shared" si="0"/>
        <v>0.10422219188254499</v>
      </c>
      <c r="G27" s="67">
        <f t="shared" si="1"/>
        <v>0.10422219188254499</v>
      </c>
      <c r="H27" s="67">
        <f t="shared" si="2"/>
        <v>0</v>
      </c>
      <c r="I27" s="67">
        <f t="shared" si="3"/>
        <v>0.6519390876038903</v>
      </c>
      <c r="J27" s="67">
        <f t="shared" si="4"/>
        <v>3.9713955950960063E-2</v>
      </c>
      <c r="K27" s="100">
        <f t="shared" si="6"/>
        <v>2.6475970633973375E-2</v>
      </c>
      <c r="N27" s="258"/>
      <c r="O27" s="96">
        <f>Amnt_Deposited!B22</f>
        <v>2008</v>
      </c>
      <c r="P27" s="99">
        <f>Amnt_Deposited!H22</f>
        <v>0.95180083911000002</v>
      </c>
      <c r="Q27" s="284">
        <f>MCF!R26</f>
        <v>1</v>
      </c>
      <c r="R27" s="67">
        <f t="shared" si="5"/>
        <v>0.1142161006932</v>
      </c>
      <c r="S27" s="67">
        <f t="shared" si="7"/>
        <v>0.1142161006932</v>
      </c>
      <c r="T27" s="67">
        <f t="shared" si="8"/>
        <v>0</v>
      </c>
      <c r="U27" s="67">
        <f t="shared" si="9"/>
        <v>0.71445379463440029</v>
      </c>
      <c r="V27" s="67">
        <f t="shared" si="10"/>
        <v>4.3522143507901435E-2</v>
      </c>
      <c r="W27" s="100">
        <f t="shared" si="11"/>
        <v>2.9014762338600956E-2</v>
      </c>
    </row>
    <row r="28" spans="2:23">
      <c r="B28" s="96">
        <f>Amnt_Deposited!B23</f>
        <v>2009</v>
      </c>
      <c r="C28" s="99">
        <f>Amnt_Deposited!H23</f>
        <v>0.96983926894799999</v>
      </c>
      <c r="D28" s="418">
        <f>Dry_Matter_Content!H15</f>
        <v>0.73</v>
      </c>
      <c r="E28" s="284">
        <f>MCF!R27</f>
        <v>1</v>
      </c>
      <c r="F28" s="67">
        <f t="shared" si="0"/>
        <v>0.106197399949806</v>
      </c>
      <c r="G28" s="67">
        <f t="shared" si="1"/>
        <v>0.106197399949806</v>
      </c>
      <c r="H28" s="67">
        <f t="shared" si="2"/>
        <v>0</v>
      </c>
      <c r="I28" s="67">
        <f t="shared" si="3"/>
        <v>0.71406137618679599</v>
      </c>
      <c r="J28" s="67">
        <f t="shared" si="4"/>
        <v>4.4075111366900371E-2</v>
      </c>
      <c r="K28" s="100">
        <f t="shared" si="6"/>
        <v>2.938340757793358E-2</v>
      </c>
      <c r="N28" s="258"/>
      <c r="O28" s="96">
        <f>Amnt_Deposited!B23</f>
        <v>2009</v>
      </c>
      <c r="P28" s="99">
        <f>Amnt_Deposited!H23</f>
        <v>0.96983926894799999</v>
      </c>
      <c r="Q28" s="284">
        <f>MCF!R27</f>
        <v>1</v>
      </c>
      <c r="R28" s="67">
        <f t="shared" si="5"/>
        <v>0.11638071227376</v>
      </c>
      <c r="S28" s="67">
        <f t="shared" si="7"/>
        <v>0.11638071227376</v>
      </c>
      <c r="T28" s="67">
        <f t="shared" si="8"/>
        <v>0</v>
      </c>
      <c r="U28" s="67">
        <f t="shared" si="9"/>
        <v>0.78253301499922834</v>
      </c>
      <c r="V28" s="67">
        <f t="shared" si="10"/>
        <v>4.8301491908931911E-2</v>
      </c>
      <c r="W28" s="100">
        <f t="shared" si="11"/>
        <v>3.2200994605954603E-2</v>
      </c>
    </row>
    <row r="29" spans="2:23">
      <c r="B29" s="96">
        <f>Amnt_Deposited!B24</f>
        <v>2010</v>
      </c>
      <c r="C29" s="99">
        <f>Amnt_Deposited!H24</f>
        <v>1.0469292880859999</v>
      </c>
      <c r="D29" s="418">
        <f>Dry_Matter_Content!H16</f>
        <v>0.73</v>
      </c>
      <c r="E29" s="284">
        <f>MCF!R28</f>
        <v>1</v>
      </c>
      <c r="F29" s="67">
        <f t="shared" si="0"/>
        <v>0.11463875704541698</v>
      </c>
      <c r="G29" s="67">
        <f t="shared" si="1"/>
        <v>0.11463875704541698</v>
      </c>
      <c r="H29" s="67">
        <f t="shared" si="2"/>
        <v>0</v>
      </c>
      <c r="I29" s="67">
        <f t="shared" si="3"/>
        <v>0.78042517123552213</v>
      </c>
      <c r="J29" s="67">
        <f t="shared" si="4"/>
        <v>4.827496199669095E-2</v>
      </c>
      <c r="K29" s="100">
        <f t="shared" si="6"/>
        <v>3.2183307997793967E-2</v>
      </c>
      <c r="O29" s="96">
        <f>Amnt_Deposited!B24</f>
        <v>2010</v>
      </c>
      <c r="P29" s="99">
        <f>Amnt_Deposited!H24</f>
        <v>1.0469292880859999</v>
      </c>
      <c r="Q29" s="284">
        <f>MCF!R28</f>
        <v>1</v>
      </c>
      <c r="R29" s="67">
        <f t="shared" si="5"/>
        <v>0.12563151457031999</v>
      </c>
      <c r="S29" s="67">
        <f t="shared" si="7"/>
        <v>0.12563151457031999</v>
      </c>
      <c r="T29" s="67">
        <f t="shared" si="8"/>
        <v>0</v>
      </c>
      <c r="U29" s="67">
        <f t="shared" si="9"/>
        <v>0.8552604616279692</v>
      </c>
      <c r="V29" s="67">
        <f t="shared" si="10"/>
        <v>5.2904067941579112E-2</v>
      </c>
      <c r="W29" s="100">
        <f t="shared" si="11"/>
        <v>3.5269378627719408E-2</v>
      </c>
    </row>
    <row r="30" spans="2:23">
      <c r="B30" s="96">
        <f>Amnt_Deposited!B25</f>
        <v>2011</v>
      </c>
      <c r="C30" s="99">
        <f>Amnt_Deposited!H25</f>
        <v>1.0743521326559999</v>
      </c>
      <c r="D30" s="418">
        <f>Dry_Matter_Content!H17</f>
        <v>0.73</v>
      </c>
      <c r="E30" s="284">
        <f>MCF!R29</f>
        <v>1</v>
      </c>
      <c r="F30" s="67">
        <f t="shared" si="0"/>
        <v>0.11764155852583198</v>
      </c>
      <c r="G30" s="67">
        <f t="shared" si="1"/>
        <v>0.11764155852583198</v>
      </c>
      <c r="H30" s="67">
        <f t="shared" si="2"/>
        <v>0</v>
      </c>
      <c r="I30" s="67">
        <f t="shared" si="3"/>
        <v>0.8453051650848743</v>
      </c>
      <c r="J30" s="67">
        <f t="shared" si="4"/>
        <v>5.2761564676479869E-2</v>
      </c>
      <c r="K30" s="100">
        <f t="shared" si="6"/>
        <v>3.5174376450986575E-2</v>
      </c>
      <c r="O30" s="96">
        <f>Amnt_Deposited!B25</f>
        <v>2011</v>
      </c>
      <c r="P30" s="99">
        <f>Amnt_Deposited!H25</f>
        <v>1.0743521326559999</v>
      </c>
      <c r="Q30" s="284">
        <f>MCF!R29</f>
        <v>1</v>
      </c>
      <c r="R30" s="67">
        <f t="shared" si="5"/>
        <v>0.12892225591871997</v>
      </c>
      <c r="S30" s="67">
        <f t="shared" si="7"/>
        <v>0.12892225591871997</v>
      </c>
      <c r="T30" s="67">
        <f t="shared" si="8"/>
        <v>0</v>
      </c>
      <c r="U30" s="67">
        <f t="shared" si="9"/>
        <v>0.92636182475054685</v>
      </c>
      <c r="V30" s="67">
        <f t="shared" si="10"/>
        <v>5.7820892796142304E-2</v>
      </c>
      <c r="W30" s="100">
        <f t="shared" si="11"/>
        <v>3.8547261864094864E-2</v>
      </c>
    </row>
    <row r="31" spans="2:23">
      <c r="B31" s="96">
        <f>Amnt_Deposited!B26</f>
        <v>2012</v>
      </c>
      <c r="C31" s="99">
        <f>Amnt_Deposited!H26</f>
        <v>1.095171338448</v>
      </c>
      <c r="D31" s="418">
        <f>Dry_Matter_Content!H18</f>
        <v>0.73</v>
      </c>
      <c r="E31" s="284">
        <f>MCF!R30</f>
        <v>1</v>
      </c>
      <c r="F31" s="67">
        <f t="shared" si="0"/>
        <v>0.11992126156005598</v>
      </c>
      <c r="G31" s="67">
        <f t="shared" si="1"/>
        <v>0.11992126156005598</v>
      </c>
      <c r="H31" s="67">
        <f t="shared" si="2"/>
        <v>0</v>
      </c>
      <c r="I31" s="67">
        <f t="shared" si="3"/>
        <v>0.90807857341977016</v>
      </c>
      <c r="J31" s="67">
        <f t="shared" si="4"/>
        <v>5.7147853225160139E-2</v>
      </c>
      <c r="K31" s="100">
        <f t="shared" si="6"/>
        <v>3.8098568816773426E-2</v>
      </c>
      <c r="O31" s="96">
        <f>Amnt_Deposited!B26</f>
        <v>2012</v>
      </c>
      <c r="P31" s="99">
        <f>Amnt_Deposited!H26</f>
        <v>1.095171338448</v>
      </c>
      <c r="Q31" s="284">
        <f>MCF!R30</f>
        <v>1</v>
      </c>
      <c r="R31" s="67">
        <f t="shared" si="5"/>
        <v>0.13142056061375998</v>
      </c>
      <c r="S31" s="67">
        <f t="shared" si="7"/>
        <v>0.13142056061375998</v>
      </c>
      <c r="T31" s="67">
        <f t="shared" si="8"/>
        <v>0</v>
      </c>
      <c r="U31" s="67">
        <f t="shared" si="9"/>
        <v>0.99515460100796693</v>
      </c>
      <c r="V31" s="67">
        <f t="shared" si="10"/>
        <v>6.2627784356339852E-2</v>
      </c>
      <c r="W31" s="100">
        <f t="shared" si="11"/>
        <v>4.1751856237559899E-2</v>
      </c>
    </row>
    <row r="32" spans="2:23">
      <c r="B32" s="96">
        <f>Amnt_Deposited!B27</f>
        <v>2013</v>
      </c>
      <c r="C32" s="99">
        <f>Amnt_Deposited!H27</f>
        <v>1.1159191941479998</v>
      </c>
      <c r="D32" s="418">
        <f>Dry_Matter_Content!H19</f>
        <v>0.73</v>
      </c>
      <c r="E32" s="284">
        <f>MCF!R31</f>
        <v>1</v>
      </c>
      <c r="F32" s="67">
        <f t="shared" si="0"/>
        <v>0.12219315175920596</v>
      </c>
      <c r="G32" s="67">
        <f t="shared" si="1"/>
        <v>0.12219315175920596</v>
      </c>
      <c r="H32" s="67">
        <f t="shared" si="2"/>
        <v>0</v>
      </c>
      <c r="I32" s="67">
        <f t="shared" si="3"/>
        <v>0.96888000160480958</v>
      </c>
      <c r="J32" s="67">
        <f t="shared" si="4"/>
        <v>6.1391723574166557E-2</v>
      </c>
      <c r="K32" s="100">
        <f t="shared" si="6"/>
        <v>4.0927815716111038E-2</v>
      </c>
      <c r="O32" s="96">
        <f>Amnt_Deposited!B27</f>
        <v>2013</v>
      </c>
      <c r="P32" s="99">
        <f>Amnt_Deposited!H27</f>
        <v>1.1159191941479998</v>
      </c>
      <c r="Q32" s="284">
        <f>MCF!R31</f>
        <v>1</v>
      </c>
      <c r="R32" s="67">
        <f t="shared" si="5"/>
        <v>0.13391030329775996</v>
      </c>
      <c r="S32" s="67">
        <f t="shared" si="7"/>
        <v>0.13391030329775996</v>
      </c>
      <c r="T32" s="67">
        <f t="shared" si="8"/>
        <v>0</v>
      </c>
      <c r="U32" s="67">
        <f t="shared" si="9"/>
        <v>1.0617863031285582</v>
      </c>
      <c r="V32" s="67">
        <f t="shared" si="10"/>
        <v>6.7278601177168801E-2</v>
      </c>
      <c r="W32" s="100">
        <f t="shared" si="11"/>
        <v>4.4852400784779201E-2</v>
      </c>
    </row>
    <row r="33" spans="2:23">
      <c r="B33" s="96">
        <f>Amnt_Deposited!B28</f>
        <v>2014</v>
      </c>
      <c r="C33" s="99">
        <f>Amnt_Deposited!H28</f>
        <v>1.1361488228639998</v>
      </c>
      <c r="D33" s="418">
        <f>Dry_Matter_Content!H20</f>
        <v>0.73</v>
      </c>
      <c r="E33" s="284">
        <f>MCF!R32</f>
        <v>1</v>
      </c>
      <c r="F33" s="67">
        <f t="shared" si="0"/>
        <v>0.12440829610360797</v>
      </c>
      <c r="G33" s="67">
        <f t="shared" si="1"/>
        <v>0.12440829610360797</v>
      </c>
      <c r="H33" s="67">
        <f t="shared" si="2"/>
        <v>0</v>
      </c>
      <c r="I33" s="67">
        <f t="shared" si="3"/>
        <v>1.0277860218303976</v>
      </c>
      <c r="J33" s="67">
        <f t="shared" si="4"/>
        <v>6.5502275878019878E-2</v>
      </c>
      <c r="K33" s="100">
        <f t="shared" si="6"/>
        <v>4.3668183918679916E-2</v>
      </c>
      <c r="O33" s="96">
        <f>Amnt_Deposited!B28</f>
        <v>2014</v>
      </c>
      <c r="P33" s="99">
        <f>Amnt_Deposited!H28</f>
        <v>1.1361488228639998</v>
      </c>
      <c r="Q33" s="284">
        <f>MCF!R32</f>
        <v>1</v>
      </c>
      <c r="R33" s="67">
        <f t="shared" si="5"/>
        <v>0.13633785874367996</v>
      </c>
      <c r="S33" s="67">
        <f t="shared" si="7"/>
        <v>0.13633785874367996</v>
      </c>
      <c r="T33" s="67">
        <f t="shared" si="8"/>
        <v>0</v>
      </c>
      <c r="U33" s="67">
        <f t="shared" si="9"/>
        <v>1.1263408458415314</v>
      </c>
      <c r="V33" s="67">
        <f t="shared" si="10"/>
        <v>7.1783316030706701E-2</v>
      </c>
      <c r="W33" s="100">
        <f t="shared" si="11"/>
        <v>4.7855544020471132E-2</v>
      </c>
    </row>
    <row r="34" spans="2:23">
      <c r="B34" s="96">
        <f>Amnt_Deposited!B29</f>
        <v>2015</v>
      </c>
      <c r="C34" s="99">
        <f>Amnt_Deposited!H29</f>
        <v>1.1558226719159999</v>
      </c>
      <c r="D34" s="418">
        <f>Dry_Matter_Content!H21</f>
        <v>0.73</v>
      </c>
      <c r="E34" s="284">
        <f>MCF!R33</f>
        <v>1</v>
      </c>
      <c r="F34" s="67">
        <f t="shared" si="0"/>
        <v>0.12656258257480196</v>
      </c>
      <c r="G34" s="67">
        <f t="shared" si="1"/>
        <v>0.12656258257480196</v>
      </c>
      <c r="H34" s="67">
        <f t="shared" si="2"/>
        <v>0</v>
      </c>
      <c r="I34" s="67">
        <f t="shared" si="3"/>
        <v>1.0848639175151846</v>
      </c>
      <c r="J34" s="67">
        <f t="shared" si="4"/>
        <v>6.9484686890014843E-2</v>
      </c>
      <c r="K34" s="100">
        <f t="shared" si="6"/>
        <v>4.6323124593343229E-2</v>
      </c>
      <c r="O34" s="96">
        <f>Amnt_Deposited!B29</f>
        <v>2015</v>
      </c>
      <c r="P34" s="99">
        <f>Amnt_Deposited!H29</f>
        <v>1.1558226719159999</v>
      </c>
      <c r="Q34" s="284">
        <f>MCF!R33</f>
        <v>1</v>
      </c>
      <c r="R34" s="67">
        <f t="shared" si="5"/>
        <v>0.13869872062991997</v>
      </c>
      <c r="S34" s="67">
        <f t="shared" si="7"/>
        <v>0.13869872062991997</v>
      </c>
      <c r="T34" s="67">
        <f t="shared" si="8"/>
        <v>0</v>
      </c>
      <c r="U34" s="67">
        <f t="shared" si="9"/>
        <v>1.1888919644002023</v>
      </c>
      <c r="V34" s="67">
        <f t="shared" si="10"/>
        <v>7.6147602071249126E-2</v>
      </c>
      <c r="W34" s="100">
        <f t="shared" si="11"/>
        <v>5.0765068047499418E-2</v>
      </c>
    </row>
    <row r="35" spans="2:23">
      <c r="B35" s="96">
        <f>Amnt_Deposited!B30</f>
        <v>2016</v>
      </c>
      <c r="C35" s="99">
        <f>Amnt_Deposited!H30</f>
        <v>1.1753387997119997</v>
      </c>
      <c r="D35" s="418">
        <f>Dry_Matter_Content!H22</f>
        <v>0.73</v>
      </c>
      <c r="E35" s="284">
        <f>MCF!R34</f>
        <v>1</v>
      </c>
      <c r="F35" s="67">
        <f t="shared" si="0"/>
        <v>0.12869959856846397</v>
      </c>
      <c r="G35" s="67">
        <f t="shared" si="1"/>
        <v>0.12869959856846397</v>
      </c>
      <c r="H35" s="67">
        <f t="shared" si="2"/>
        <v>0</v>
      </c>
      <c r="I35" s="67">
        <f t="shared" si="3"/>
        <v>1.1402200106985787</v>
      </c>
      <c r="J35" s="67">
        <f t="shared" si="4"/>
        <v>7.3343505385070049E-2</v>
      </c>
      <c r="K35" s="100">
        <f t="shared" si="6"/>
        <v>4.8895670256713361E-2</v>
      </c>
      <c r="O35" s="96">
        <f>Amnt_Deposited!B30</f>
        <v>2016</v>
      </c>
      <c r="P35" s="99">
        <f>Amnt_Deposited!H30</f>
        <v>1.1753387997119997</v>
      </c>
      <c r="Q35" s="284">
        <f>MCF!R34</f>
        <v>1</v>
      </c>
      <c r="R35" s="67">
        <f t="shared" si="5"/>
        <v>0.14104065596543996</v>
      </c>
      <c r="S35" s="67">
        <f t="shared" si="7"/>
        <v>0.14104065596543996</v>
      </c>
      <c r="T35" s="67">
        <f t="shared" si="8"/>
        <v>0</v>
      </c>
      <c r="U35" s="67">
        <f t="shared" si="9"/>
        <v>1.2495561761080314</v>
      </c>
      <c r="V35" s="67">
        <f t="shared" si="10"/>
        <v>8.0376444257611007E-2</v>
      </c>
      <c r="W35" s="100">
        <f t="shared" si="11"/>
        <v>5.3584296171740667E-2</v>
      </c>
    </row>
    <row r="36" spans="2:23">
      <c r="B36" s="96">
        <f>Amnt_Deposited!B31</f>
        <v>2017</v>
      </c>
      <c r="C36" s="99">
        <f>Amnt_Deposited!H31</f>
        <v>1.2204414460259998</v>
      </c>
      <c r="D36" s="418">
        <f>Dry_Matter_Content!H23</f>
        <v>0.73</v>
      </c>
      <c r="E36" s="284">
        <f>MCF!R35</f>
        <v>1</v>
      </c>
      <c r="F36" s="67">
        <f t="shared" si="0"/>
        <v>0.13363833833984698</v>
      </c>
      <c r="G36" s="67">
        <f t="shared" si="1"/>
        <v>0.13363833833984698</v>
      </c>
      <c r="H36" s="67">
        <f t="shared" si="2"/>
        <v>0</v>
      </c>
      <c r="I36" s="67">
        <f t="shared" si="3"/>
        <v>1.196772429648296</v>
      </c>
      <c r="J36" s="67">
        <f t="shared" si="4"/>
        <v>7.7085919390129695E-2</v>
      </c>
      <c r="K36" s="100">
        <f t="shared" si="6"/>
        <v>5.1390612926753128E-2</v>
      </c>
      <c r="O36" s="96">
        <f>Amnt_Deposited!B31</f>
        <v>2017</v>
      </c>
      <c r="P36" s="99">
        <f>Amnt_Deposited!H31</f>
        <v>1.2204414460259998</v>
      </c>
      <c r="Q36" s="284">
        <f>MCF!R35</f>
        <v>1</v>
      </c>
      <c r="R36" s="67">
        <f t="shared" si="5"/>
        <v>0.14645297352311998</v>
      </c>
      <c r="S36" s="67">
        <f t="shared" si="7"/>
        <v>0.14645297352311998</v>
      </c>
      <c r="T36" s="67">
        <f t="shared" si="8"/>
        <v>0</v>
      </c>
      <c r="U36" s="67">
        <f t="shared" si="9"/>
        <v>1.311531429751557</v>
      </c>
      <c r="V36" s="67">
        <f t="shared" si="10"/>
        <v>8.4477719879594182E-2</v>
      </c>
      <c r="W36" s="100">
        <f t="shared" si="11"/>
        <v>5.631847991972945E-2</v>
      </c>
    </row>
    <row r="37" spans="2:23">
      <c r="B37" s="96">
        <f>Amnt_Deposited!B32</f>
        <v>2018</v>
      </c>
      <c r="C37" s="99">
        <f>Amnt_Deposited!H32</f>
        <v>1.2487918417920001</v>
      </c>
      <c r="D37" s="418">
        <f>Dry_Matter_Content!H24</f>
        <v>0.73</v>
      </c>
      <c r="E37" s="284">
        <f>MCF!R36</f>
        <v>1</v>
      </c>
      <c r="F37" s="67">
        <f t="shared" si="0"/>
        <v>0.13674270667622401</v>
      </c>
      <c r="G37" s="67">
        <f t="shared" si="1"/>
        <v>0.13674270667622401</v>
      </c>
      <c r="H37" s="67">
        <f t="shared" si="2"/>
        <v>0</v>
      </c>
      <c r="I37" s="67">
        <f t="shared" si="3"/>
        <v>1.2526059239141216</v>
      </c>
      <c r="J37" s="67">
        <f t="shared" si="4"/>
        <v>8.0909212410398543E-2</v>
      </c>
      <c r="K37" s="100">
        <f t="shared" si="6"/>
        <v>5.3939474940265693E-2</v>
      </c>
      <c r="O37" s="96">
        <f>Amnt_Deposited!B32</f>
        <v>2018</v>
      </c>
      <c r="P37" s="99">
        <f>Amnt_Deposited!H32</f>
        <v>1.2487918417920001</v>
      </c>
      <c r="Q37" s="284">
        <f>MCF!R36</f>
        <v>1</v>
      </c>
      <c r="R37" s="67">
        <f t="shared" si="5"/>
        <v>0.14985502101504</v>
      </c>
      <c r="S37" s="67">
        <f t="shared" si="7"/>
        <v>0.14985502101504</v>
      </c>
      <c r="T37" s="67">
        <f t="shared" si="8"/>
        <v>0</v>
      </c>
      <c r="U37" s="67">
        <f t="shared" si="9"/>
        <v>1.372718820727804</v>
      </c>
      <c r="V37" s="67">
        <f t="shared" si="10"/>
        <v>8.8667630038792911E-2</v>
      </c>
      <c r="W37" s="100">
        <f t="shared" si="11"/>
        <v>5.9111753359195274E-2</v>
      </c>
    </row>
    <row r="38" spans="2:23">
      <c r="B38" s="96">
        <f>Amnt_Deposited!B33</f>
        <v>2019</v>
      </c>
      <c r="C38" s="99">
        <f>Amnt_Deposited!H33</f>
        <v>1.2771422375579999</v>
      </c>
      <c r="D38" s="418">
        <f>Dry_Matter_Content!H25</f>
        <v>0.73</v>
      </c>
      <c r="E38" s="284">
        <f>MCF!R37</f>
        <v>1</v>
      </c>
      <c r="F38" s="67">
        <f t="shared" si="0"/>
        <v>0.13984707501260099</v>
      </c>
      <c r="G38" s="67">
        <f t="shared" si="1"/>
        <v>0.13984707501260099</v>
      </c>
      <c r="H38" s="67">
        <f t="shared" si="2"/>
        <v>0</v>
      </c>
      <c r="I38" s="67">
        <f t="shared" si="3"/>
        <v>1.3077690972477085</v>
      </c>
      <c r="J38" s="67">
        <f t="shared" si="4"/>
        <v>8.4683901679014156E-2</v>
      </c>
      <c r="K38" s="100">
        <f t="shared" si="6"/>
        <v>5.6455934452676104E-2</v>
      </c>
      <c r="O38" s="96">
        <f>Amnt_Deposited!B33</f>
        <v>2019</v>
      </c>
      <c r="P38" s="99">
        <f>Amnt_Deposited!H33</f>
        <v>1.2771422375579999</v>
      </c>
      <c r="Q38" s="284">
        <f>MCF!R37</f>
        <v>1</v>
      </c>
      <c r="R38" s="67">
        <f t="shared" si="5"/>
        <v>0.15325706850696</v>
      </c>
      <c r="S38" s="67">
        <f t="shared" si="7"/>
        <v>0.15325706850696</v>
      </c>
      <c r="T38" s="67">
        <f t="shared" si="8"/>
        <v>0</v>
      </c>
      <c r="U38" s="67">
        <f t="shared" si="9"/>
        <v>1.4331716134221459</v>
      </c>
      <c r="V38" s="67">
        <f t="shared" si="10"/>
        <v>9.2804275812618228E-2</v>
      </c>
      <c r="W38" s="100">
        <f t="shared" si="11"/>
        <v>6.1869517208412148E-2</v>
      </c>
    </row>
    <row r="39" spans="2:23">
      <c r="B39" s="96">
        <f>Amnt_Deposited!B34</f>
        <v>2020</v>
      </c>
      <c r="C39" s="99">
        <f>Amnt_Deposited!H34</f>
        <v>1.3054926333240002</v>
      </c>
      <c r="D39" s="418">
        <f>Dry_Matter_Content!H26</f>
        <v>0.73</v>
      </c>
      <c r="E39" s="284">
        <f>MCF!R38</f>
        <v>1</v>
      </c>
      <c r="F39" s="67">
        <f t="shared" si="0"/>
        <v>0.142951443348978</v>
      </c>
      <c r="G39" s="67">
        <f t="shared" si="1"/>
        <v>0.142951443348978</v>
      </c>
      <c r="H39" s="67">
        <f t="shared" si="2"/>
        <v>0</v>
      </c>
      <c r="I39" s="67">
        <f t="shared" si="3"/>
        <v>1.3623072674867225</v>
      </c>
      <c r="J39" s="67">
        <f t="shared" si="4"/>
        <v>8.8413273109964025E-2</v>
      </c>
      <c r="K39" s="100">
        <f t="shared" si="6"/>
        <v>5.8942182073309347E-2</v>
      </c>
      <c r="O39" s="96">
        <f>Amnt_Deposited!B34</f>
        <v>2020</v>
      </c>
      <c r="P39" s="99">
        <f>Amnt_Deposited!H34</f>
        <v>1.3054926333240002</v>
      </c>
      <c r="Q39" s="284">
        <f>MCF!R38</f>
        <v>1</v>
      </c>
      <c r="R39" s="67">
        <f t="shared" si="5"/>
        <v>0.15665911599888002</v>
      </c>
      <c r="S39" s="67">
        <f t="shared" si="7"/>
        <v>0.15665911599888002</v>
      </c>
      <c r="T39" s="67">
        <f t="shared" si="8"/>
        <v>0</v>
      </c>
      <c r="U39" s="67">
        <f t="shared" si="9"/>
        <v>1.4929394712183257</v>
      </c>
      <c r="V39" s="67">
        <f t="shared" si="10"/>
        <v>9.6891258202700281E-2</v>
      </c>
      <c r="W39" s="100">
        <f t="shared" si="11"/>
        <v>6.4594172135133521E-2</v>
      </c>
    </row>
    <row r="40" spans="2:23">
      <c r="B40" s="96">
        <f>Amnt_Deposited!B35</f>
        <v>2021</v>
      </c>
      <c r="C40" s="99">
        <f>Amnt_Deposited!H35</f>
        <v>1.3338430290900001</v>
      </c>
      <c r="D40" s="418">
        <f>Dry_Matter_Content!H27</f>
        <v>0.73</v>
      </c>
      <c r="E40" s="284">
        <f>MCF!R39</f>
        <v>1</v>
      </c>
      <c r="F40" s="67">
        <f t="shared" si="0"/>
        <v>0.146055811685355</v>
      </c>
      <c r="G40" s="67">
        <f t="shared" si="1"/>
        <v>0.146055811685355</v>
      </c>
      <c r="H40" s="67">
        <f t="shared" si="2"/>
        <v>0</v>
      </c>
      <c r="I40" s="67">
        <f t="shared" si="3"/>
        <v>1.4162626887029346</v>
      </c>
      <c r="J40" s="67">
        <f t="shared" si="4"/>
        <v>9.2100390469142854E-2</v>
      </c>
      <c r="K40" s="100">
        <f t="shared" si="6"/>
        <v>6.1400260312761898E-2</v>
      </c>
      <c r="O40" s="96">
        <f>Amnt_Deposited!B35</f>
        <v>2021</v>
      </c>
      <c r="P40" s="99">
        <f>Amnt_Deposited!H35</f>
        <v>1.3338430290900001</v>
      </c>
      <c r="Q40" s="284">
        <f>MCF!R39</f>
        <v>1</v>
      </c>
      <c r="R40" s="67">
        <f t="shared" si="5"/>
        <v>0.16006116349079999</v>
      </c>
      <c r="S40" s="67">
        <f t="shared" si="7"/>
        <v>0.16006116349079999</v>
      </c>
      <c r="T40" s="67">
        <f t="shared" si="8"/>
        <v>0</v>
      </c>
      <c r="U40" s="67">
        <f t="shared" si="9"/>
        <v>1.5520686999484212</v>
      </c>
      <c r="V40" s="67">
        <f t="shared" si="10"/>
        <v>0.10093193476070449</v>
      </c>
      <c r="W40" s="100">
        <f t="shared" si="11"/>
        <v>6.7287956507136315E-2</v>
      </c>
    </row>
    <row r="41" spans="2:23">
      <c r="B41" s="96">
        <f>Amnt_Deposited!B36</f>
        <v>2022</v>
      </c>
      <c r="C41" s="99">
        <f>Amnt_Deposited!H36</f>
        <v>1.3621934248559999</v>
      </c>
      <c r="D41" s="418">
        <f>Dry_Matter_Content!H28</f>
        <v>0.73</v>
      </c>
      <c r="E41" s="284">
        <f>MCF!R40</f>
        <v>1</v>
      </c>
      <c r="F41" s="67">
        <f t="shared" si="0"/>
        <v>0.14916018002173198</v>
      </c>
      <c r="G41" s="67">
        <f t="shared" si="1"/>
        <v>0.14916018002173198</v>
      </c>
      <c r="H41" s="67">
        <f t="shared" si="2"/>
        <v>0</v>
      </c>
      <c r="I41" s="67">
        <f t="shared" si="3"/>
        <v>1.46967475833173</v>
      </c>
      <c r="J41" s="67">
        <f t="shared" si="4"/>
        <v>9.5748110392936514E-2</v>
      </c>
      <c r="K41" s="100">
        <f t="shared" si="6"/>
        <v>6.3832073595291E-2</v>
      </c>
      <c r="O41" s="96">
        <f>Amnt_Deposited!B36</f>
        <v>2022</v>
      </c>
      <c r="P41" s="99">
        <f>Amnt_Deposited!H36</f>
        <v>1.3621934248559999</v>
      </c>
      <c r="Q41" s="284">
        <f>MCF!R40</f>
        <v>1</v>
      </c>
      <c r="R41" s="67">
        <f t="shared" si="5"/>
        <v>0.16346321098271999</v>
      </c>
      <c r="S41" s="67">
        <f t="shared" si="7"/>
        <v>0.16346321098271999</v>
      </c>
      <c r="T41" s="67">
        <f t="shared" si="8"/>
        <v>0</v>
      </c>
      <c r="U41" s="67">
        <f t="shared" si="9"/>
        <v>1.6106024748840877</v>
      </c>
      <c r="V41" s="67">
        <f t="shared" si="10"/>
        <v>0.1049294360470537</v>
      </c>
      <c r="W41" s="100">
        <f t="shared" si="11"/>
        <v>6.9952957364702459E-2</v>
      </c>
    </row>
    <row r="42" spans="2:23">
      <c r="B42" s="96">
        <f>Amnt_Deposited!B37</f>
        <v>2023</v>
      </c>
      <c r="C42" s="99">
        <f>Amnt_Deposited!H37</f>
        <v>1.3905438206220002</v>
      </c>
      <c r="D42" s="418">
        <f>Dry_Matter_Content!H29</f>
        <v>0.73</v>
      </c>
      <c r="E42" s="284">
        <f>MCF!R41</f>
        <v>1</v>
      </c>
      <c r="F42" s="67">
        <f t="shared" si="0"/>
        <v>0.15226454835810901</v>
      </c>
      <c r="G42" s="67">
        <f t="shared" si="1"/>
        <v>0.15226454835810901</v>
      </c>
      <c r="H42" s="67">
        <f t="shared" si="2"/>
        <v>0</v>
      </c>
      <c r="I42" s="67">
        <f t="shared" si="3"/>
        <v>1.5225802102983823</v>
      </c>
      <c r="J42" s="67">
        <f t="shared" si="4"/>
        <v>9.9359096391456889E-2</v>
      </c>
      <c r="K42" s="100">
        <f t="shared" si="6"/>
        <v>6.6239397594304583E-2</v>
      </c>
      <c r="O42" s="96">
        <f>Amnt_Deposited!B37</f>
        <v>2023</v>
      </c>
      <c r="P42" s="99">
        <f>Amnt_Deposited!H37</f>
        <v>1.3905438206220002</v>
      </c>
      <c r="Q42" s="284">
        <f>MCF!R41</f>
        <v>1</v>
      </c>
      <c r="R42" s="67">
        <f t="shared" si="5"/>
        <v>0.16686525847464001</v>
      </c>
      <c r="S42" s="67">
        <f t="shared" si="7"/>
        <v>0.16686525847464001</v>
      </c>
      <c r="T42" s="67">
        <f t="shared" si="8"/>
        <v>0</v>
      </c>
      <c r="U42" s="67">
        <f t="shared" si="9"/>
        <v>1.6685810523817886</v>
      </c>
      <c r="V42" s="67">
        <f t="shared" si="10"/>
        <v>0.10888668097693906</v>
      </c>
      <c r="W42" s="100">
        <f t="shared" si="11"/>
        <v>7.2591120651292695E-2</v>
      </c>
    </row>
    <row r="43" spans="2:23">
      <c r="B43" s="96">
        <f>Amnt_Deposited!B38</f>
        <v>2024</v>
      </c>
      <c r="C43" s="99">
        <f>Amnt_Deposited!H38</f>
        <v>1.4188942163880001</v>
      </c>
      <c r="D43" s="418">
        <f>Dry_Matter_Content!H30</f>
        <v>0.73</v>
      </c>
      <c r="E43" s="284">
        <f>MCF!R42</f>
        <v>1</v>
      </c>
      <c r="F43" s="67">
        <f t="shared" si="0"/>
        <v>0.15536891669448602</v>
      </c>
      <c r="G43" s="67">
        <f t="shared" si="1"/>
        <v>0.15536891669448602</v>
      </c>
      <c r="H43" s="67">
        <f t="shared" si="2"/>
        <v>0</v>
      </c>
      <c r="I43" s="67">
        <f t="shared" si="3"/>
        <v>1.5750132950877969</v>
      </c>
      <c r="J43" s="67">
        <f t="shared" si="4"/>
        <v>0.10293583190507159</v>
      </c>
      <c r="K43" s="100">
        <f t="shared" si="6"/>
        <v>6.8623887936714395E-2</v>
      </c>
      <c r="O43" s="96">
        <f>Amnt_Deposited!B38</f>
        <v>2024</v>
      </c>
      <c r="P43" s="99">
        <f>Amnt_Deposited!H38</f>
        <v>1.4188942163880001</v>
      </c>
      <c r="Q43" s="284">
        <f>MCF!R42</f>
        <v>1</v>
      </c>
      <c r="R43" s="67">
        <f t="shared" si="5"/>
        <v>0.17026730596656001</v>
      </c>
      <c r="S43" s="67">
        <f t="shared" si="7"/>
        <v>0.17026730596656001</v>
      </c>
      <c r="T43" s="67">
        <f t="shared" si="8"/>
        <v>0</v>
      </c>
      <c r="U43" s="67">
        <f t="shared" si="9"/>
        <v>1.7260419672195031</v>
      </c>
      <c r="V43" s="67">
        <f t="shared" si="10"/>
        <v>0.11280639112884555</v>
      </c>
      <c r="W43" s="100">
        <f t="shared" si="11"/>
        <v>7.5204260752563701E-2</v>
      </c>
    </row>
    <row r="44" spans="2:23">
      <c r="B44" s="96">
        <f>Amnt_Deposited!B39</f>
        <v>2025</v>
      </c>
      <c r="C44" s="99">
        <f>Amnt_Deposited!H39</f>
        <v>1.4472446121539999</v>
      </c>
      <c r="D44" s="418">
        <f>Dry_Matter_Content!H31</f>
        <v>0.73</v>
      </c>
      <c r="E44" s="284">
        <f>MCF!R43</f>
        <v>1</v>
      </c>
      <c r="F44" s="67">
        <f t="shared" si="0"/>
        <v>0.158473285030863</v>
      </c>
      <c r="G44" s="67">
        <f t="shared" si="1"/>
        <v>0.158473285030863</v>
      </c>
      <c r="H44" s="67">
        <f t="shared" si="2"/>
        <v>0</v>
      </c>
      <c r="I44" s="67">
        <f t="shared" si="3"/>
        <v>1.6270059476404284</v>
      </c>
      <c r="J44" s="67">
        <f t="shared" si="4"/>
        <v>0.10648063247823143</v>
      </c>
      <c r="K44" s="100">
        <f t="shared" si="6"/>
        <v>7.0987088318820946E-2</v>
      </c>
      <c r="O44" s="96">
        <f>Amnt_Deposited!B39</f>
        <v>2025</v>
      </c>
      <c r="P44" s="99">
        <f>Amnt_Deposited!H39</f>
        <v>1.4472446121539999</v>
      </c>
      <c r="Q44" s="284">
        <f>MCF!R43</f>
        <v>1</v>
      </c>
      <c r="R44" s="67">
        <f t="shared" si="5"/>
        <v>0.17366935345847997</v>
      </c>
      <c r="S44" s="67">
        <f t="shared" si="7"/>
        <v>0.17366935345847997</v>
      </c>
      <c r="T44" s="67">
        <f t="shared" si="8"/>
        <v>0</v>
      </c>
      <c r="U44" s="67">
        <f t="shared" si="9"/>
        <v>1.78302021659225</v>
      </c>
      <c r="V44" s="67">
        <f t="shared" si="10"/>
        <v>0.11669110408573305</v>
      </c>
      <c r="W44" s="100">
        <f t="shared" si="11"/>
        <v>7.779406939048869E-2</v>
      </c>
    </row>
    <row r="45" spans="2:23">
      <c r="B45" s="96">
        <f>Amnt_Deposited!B40</f>
        <v>2026</v>
      </c>
      <c r="C45" s="99">
        <f>Amnt_Deposited!H40</f>
        <v>1.4755950079199998</v>
      </c>
      <c r="D45" s="418">
        <f>Dry_Matter_Content!H32</f>
        <v>0.73</v>
      </c>
      <c r="E45" s="284">
        <f>MCF!R44</f>
        <v>1</v>
      </c>
      <c r="F45" s="67">
        <f t="shared" si="0"/>
        <v>0.16157765336723998</v>
      </c>
      <c r="G45" s="67">
        <f t="shared" si="1"/>
        <v>0.16157765336723998</v>
      </c>
      <c r="H45" s="67">
        <f t="shared" si="2"/>
        <v>0</v>
      </c>
      <c r="I45" s="67">
        <f t="shared" si="3"/>
        <v>1.6785879438973963</v>
      </c>
      <c r="J45" s="67">
        <f t="shared" si="4"/>
        <v>0.10999565711027209</v>
      </c>
      <c r="K45" s="100">
        <f t="shared" si="6"/>
        <v>7.333043807351472E-2</v>
      </c>
      <c r="O45" s="96">
        <f>Amnt_Deposited!B40</f>
        <v>2026</v>
      </c>
      <c r="P45" s="99">
        <f>Amnt_Deposited!H40</f>
        <v>1.4755950079199998</v>
      </c>
      <c r="Q45" s="284">
        <f>MCF!R44</f>
        <v>1</v>
      </c>
      <c r="R45" s="67">
        <f t="shared" si="5"/>
        <v>0.17707140095039997</v>
      </c>
      <c r="S45" s="67">
        <f t="shared" si="7"/>
        <v>0.17707140095039997</v>
      </c>
      <c r="T45" s="67">
        <f t="shared" si="8"/>
        <v>0</v>
      </c>
      <c r="U45" s="67">
        <f t="shared" si="9"/>
        <v>1.8395484316683792</v>
      </c>
      <c r="V45" s="67">
        <f t="shared" si="10"/>
        <v>0.12054318587427076</v>
      </c>
      <c r="W45" s="100">
        <f t="shared" si="11"/>
        <v>8.03621239161805E-2</v>
      </c>
    </row>
    <row r="46" spans="2:23">
      <c r="B46" s="96">
        <f>Amnt_Deposited!B41</f>
        <v>2027</v>
      </c>
      <c r="C46" s="99">
        <f>Amnt_Deposited!H41</f>
        <v>1.503945403686</v>
      </c>
      <c r="D46" s="418">
        <f>Dry_Matter_Content!H33</f>
        <v>0.73</v>
      </c>
      <c r="E46" s="284">
        <f>MCF!R45</f>
        <v>1</v>
      </c>
      <c r="F46" s="67">
        <f t="shared" si="0"/>
        <v>0.16468202170361698</v>
      </c>
      <c r="G46" s="67">
        <f t="shared" si="1"/>
        <v>0.16468202170361698</v>
      </c>
      <c r="H46" s="67">
        <f t="shared" si="2"/>
        <v>0</v>
      </c>
      <c r="I46" s="67">
        <f t="shared" si="3"/>
        <v>1.7297870467621819</v>
      </c>
      <c r="J46" s="67">
        <f t="shared" si="4"/>
        <v>0.11348291883883137</v>
      </c>
      <c r="K46" s="100">
        <f t="shared" si="6"/>
        <v>7.5655279225887578E-2</v>
      </c>
      <c r="O46" s="96">
        <f>Amnt_Deposited!B41</f>
        <v>2027</v>
      </c>
      <c r="P46" s="99">
        <f>Amnt_Deposited!H41</f>
        <v>1.503945403686</v>
      </c>
      <c r="Q46" s="284">
        <f>MCF!R45</f>
        <v>1</v>
      </c>
      <c r="R46" s="67">
        <f t="shared" si="5"/>
        <v>0.18047344844231999</v>
      </c>
      <c r="S46" s="67">
        <f t="shared" si="7"/>
        <v>0.18047344844231999</v>
      </c>
      <c r="T46" s="67">
        <f t="shared" si="8"/>
        <v>0</v>
      </c>
      <c r="U46" s="67">
        <f t="shared" si="9"/>
        <v>1.8956570375475965</v>
      </c>
      <c r="V46" s="67">
        <f t="shared" si="10"/>
        <v>0.12436484256310285</v>
      </c>
      <c r="W46" s="100">
        <f t="shared" si="11"/>
        <v>8.2909895042068554E-2</v>
      </c>
    </row>
    <row r="47" spans="2:23">
      <c r="B47" s="96">
        <f>Amnt_Deposited!B42</f>
        <v>2028</v>
      </c>
      <c r="C47" s="99">
        <f>Amnt_Deposited!H42</f>
        <v>1.5322957994519999</v>
      </c>
      <c r="D47" s="418">
        <f>Dry_Matter_Content!H34</f>
        <v>0.73</v>
      </c>
      <c r="E47" s="284">
        <f>MCF!R46</f>
        <v>1</v>
      </c>
      <c r="F47" s="67">
        <f t="shared" si="0"/>
        <v>0.16778639003999399</v>
      </c>
      <c r="G47" s="67">
        <f t="shared" si="1"/>
        <v>0.16778639003999399</v>
      </c>
      <c r="H47" s="67">
        <f t="shared" si="2"/>
        <v>0</v>
      </c>
      <c r="I47" s="67">
        <f t="shared" si="3"/>
        <v>1.780629142194414</v>
      </c>
      <c r="J47" s="67">
        <f t="shared" si="4"/>
        <v>0.11694429460776194</v>
      </c>
      <c r="K47" s="100">
        <f t="shared" si="6"/>
        <v>7.796286307184129E-2</v>
      </c>
      <c r="O47" s="96">
        <f>Amnt_Deposited!B42</f>
        <v>2028</v>
      </c>
      <c r="P47" s="99">
        <f>Amnt_Deposited!H42</f>
        <v>1.5322957994519999</v>
      </c>
      <c r="Q47" s="284">
        <f>MCF!R46</f>
        <v>1</v>
      </c>
      <c r="R47" s="67">
        <f t="shared" si="5"/>
        <v>0.18387549593423999</v>
      </c>
      <c r="S47" s="67">
        <f t="shared" si="7"/>
        <v>0.18387549593423999</v>
      </c>
      <c r="T47" s="67">
        <f t="shared" si="8"/>
        <v>0</v>
      </c>
      <c r="U47" s="67">
        <f t="shared" si="9"/>
        <v>1.9513744024048369</v>
      </c>
      <c r="V47" s="67">
        <f t="shared" si="10"/>
        <v>0.12815813107699939</v>
      </c>
      <c r="W47" s="100">
        <f t="shared" si="11"/>
        <v>8.5438754051332916E-2</v>
      </c>
    </row>
    <row r="48" spans="2:23">
      <c r="B48" s="96">
        <f>Amnt_Deposited!B43</f>
        <v>2029</v>
      </c>
      <c r="C48" s="99">
        <f>Amnt_Deposited!H43</f>
        <v>1.5606461952179997</v>
      </c>
      <c r="D48" s="418">
        <f>Dry_Matter_Content!H35</f>
        <v>0.73</v>
      </c>
      <c r="E48" s="284">
        <f>MCF!R47</f>
        <v>1</v>
      </c>
      <c r="F48" s="67">
        <f t="shared" si="0"/>
        <v>0.17089075837637097</v>
      </c>
      <c r="G48" s="67">
        <f t="shared" si="1"/>
        <v>0.17089075837637097</v>
      </c>
      <c r="H48" s="67">
        <f t="shared" si="2"/>
        <v>0</v>
      </c>
      <c r="I48" s="67">
        <f t="shared" si="3"/>
        <v>1.8311383661028726</v>
      </c>
      <c r="J48" s="67">
        <f t="shared" si="4"/>
        <v>0.1203815344679124</v>
      </c>
      <c r="K48" s="100">
        <f t="shared" si="6"/>
        <v>8.0254356311941596E-2</v>
      </c>
      <c r="O48" s="96">
        <f>Amnt_Deposited!B43</f>
        <v>2029</v>
      </c>
      <c r="P48" s="99">
        <f>Amnt_Deposited!H43</f>
        <v>1.5606461952179997</v>
      </c>
      <c r="Q48" s="284">
        <f>MCF!R47</f>
        <v>1</v>
      </c>
      <c r="R48" s="67">
        <f t="shared" si="5"/>
        <v>0.18727754342615996</v>
      </c>
      <c r="S48" s="67">
        <f t="shared" si="7"/>
        <v>0.18727754342615996</v>
      </c>
      <c r="T48" s="67">
        <f t="shared" si="8"/>
        <v>0</v>
      </c>
      <c r="U48" s="67">
        <f t="shared" si="9"/>
        <v>2.0067269765510929</v>
      </c>
      <c r="V48" s="67">
        <f t="shared" si="10"/>
        <v>0.13192496927990396</v>
      </c>
      <c r="W48" s="100">
        <f t="shared" si="11"/>
        <v>8.7949979519935967E-2</v>
      </c>
    </row>
    <row r="49" spans="2:23">
      <c r="B49" s="96">
        <f>Amnt_Deposited!B44</f>
        <v>2030</v>
      </c>
      <c r="C49" s="99">
        <f>Amnt_Deposited!H44</f>
        <v>1.588996590984</v>
      </c>
      <c r="D49" s="418">
        <f>Dry_Matter_Content!H36</f>
        <v>0.73</v>
      </c>
      <c r="E49" s="284">
        <f>MCF!R48</f>
        <v>1</v>
      </c>
      <c r="F49" s="67">
        <f t="shared" si="0"/>
        <v>0.173995126712748</v>
      </c>
      <c r="G49" s="67">
        <f t="shared" si="1"/>
        <v>0.173995126712748</v>
      </c>
      <c r="H49" s="67">
        <f t="shared" si="2"/>
        <v>0</v>
      </c>
      <c r="I49" s="67">
        <f t="shared" si="3"/>
        <v>1.8813372226597422</v>
      </c>
      <c r="J49" s="67">
        <f t="shared" si="4"/>
        <v>0.12379627015587844</v>
      </c>
      <c r="K49" s="100">
        <f t="shared" si="6"/>
        <v>8.2530846770585614E-2</v>
      </c>
      <c r="O49" s="96">
        <f>Amnt_Deposited!B44</f>
        <v>2030</v>
      </c>
      <c r="P49" s="99">
        <f>Amnt_Deposited!H44</f>
        <v>1.588996590984</v>
      </c>
      <c r="Q49" s="284">
        <f>MCF!R48</f>
        <v>1</v>
      </c>
      <c r="R49" s="67">
        <f t="shared" si="5"/>
        <v>0.19067959091808001</v>
      </c>
      <c r="S49" s="67">
        <f t="shared" si="7"/>
        <v>0.19067959091808001</v>
      </c>
      <c r="T49" s="67">
        <f t="shared" si="8"/>
        <v>0</v>
      </c>
      <c r="U49" s="67">
        <f t="shared" si="9"/>
        <v>2.0617394220928675</v>
      </c>
      <c r="V49" s="67">
        <f t="shared" si="10"/>
        <v>0.13566714537630511</v>
      </c>
      <c r="W49" s="100">
        <f t="shared" si="11"/>
        <v>9.0444763584203405E-2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1.7541471995669646</v>
      </c>
      <c r="J50" s="67">
        <f t="shared" si="4"/>
        <v>0.12719002309277763</v>
      </c>
      <c r="K50" s="100">
        <f t="shared" si="6"/>
        <v>8.4793348728518417E-2</v>
      </c>
      <c r="O50" s="96">
        <f>Amnt_Deposited!B45</f>
        <v>2031</v>
      </c>
      <c r="P50" s="99">
        <f>Amnt_Deposited!H45</f>
        <v>0</v>
      </c>
      <c r="Q50" s="284">
        <f>MCF!R49</f>
        <v>1</v>
      </c>
      <c r="R50" s="67">
        <f t="shared" si="5"/>
        <v>0</v>
      </c>
      <c r="S50" s="67">
        <f t="shared" si="7"/>
        <v>0</v>
      </c>
      <c r="T50" s="67">
        <f t="shared" si="8"/>
        <v>0</v>
      </c>
      <c r="U50" s="67">
        <f t="shared" si="9"/>
        <v>1.922353095415851</v>
      </c>
      <c r="V50" s="67">
        <f t="shared" si="10"/>
        <v>0.13938632667701653</v>
      </c>
      <c r="W50" s="100">
        <f t="shared" si="11"/>
        <v>9.2924217784677687E-2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1.6355560080815639</v>
      </c>
      <c r="J51" s="67">
        <f t="shared" si="4"/>
        <v>0.1185911914854007</v>
      </c>
      <c r="K51" s="100">
        <f t="shared" si="6"/>
        <v>7.906079432360047E-2</v>
      </c>
      <c r="O51" s="96">
        <f>Amnt_Deposited!B46</f>
        <v>2032</v>
      </c>
      <c r="P51" s="99">
        <f>Amnt_Deposited!H46</f>
        <v>0</v>
      </c>
      <c r="Q51" s="284">
        <f>MCF!R50</f>
        <v>1</v>
      </c>
      <c r="R51" s="67">
        <f t="shared" ref="R51:R82" si="13">P51*$W$6*DOCF*Q51</f>
        <v>0</v>
      </c>
      <c r="S51" s="67">
        <f t="shared" si="7"/>
        <v>0</v>
      </c>
      <c r="T51" s="67">
        <f t="shared" si="8"/>
        <v>0</v>
      </c>
      <c r="U51" s="67">
        <f t="shared" si="9"/>
        <v>1.7923901458428091</v>
      </c>
      <c r="V51" s="67">
        <f t="shared" si="10"/>
        <v>0.12996294957304183</v>
      </c>
      <c r="W51" s="100">
        <f t="shared" si="11"/>
        <v>8.6641966382027882E-2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1.5249823140452934</v>
      </c>
      <c r="J52" s="67">
        <f t="shared" si="4"/>
        <v>0.11057369403627053</v>
      </c>
      <c r="K52" s="100">
        <f t="shared" si="6"/>
        <v>7.3715796024180352E-2</v>
      </c>
      <c r="O52" s="96">
        <f>Amnt_Deposited!B47</f>
        <v>2033</v>
      </c>
      <c r="P52" s="99">
        <f>Amnt_Deposited!H47</f>
        <v>0</v>
      </c>
      <c r="Q52" s="284">
        <f>MCF!R51</f>
        <v>1</v>
      </c>
      <c r="R52" s="67">
        <f t="shared" si="13"/>
        <v>0</v>
      </c>
      <c r="S52" s="67">
        <f t="shared" si="7"/>
        <v>0</v>
      </c>
      <c r="T52" s="67">
        <f t="shared" si="8"/>
        <v>0</v>
      </c>
      <c r="U52" s="67">
        <f t="shared" si="9"/>
        <v>1.6712134948441566</v>
      </c>
      <c r="V52" s="67">
        <f t="shared" si="10"/>
        <v>0.12117665099865259</v>
      </c>
      <c r="W52" s="100">
        <f t="shared" si="11"/>
        <v>8.0784433999101721E-2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1.4218840850817036</v>
      </c>
      <c r="J53" s="67">
        <f t="shared" si="4"/>
        <v>0.10309822896358985</v>
      </c>
      <c r="K53" s="100">
        <f t="shared" si="6"/>
        <v>6.8732152642393227E-2</v>
      </c>
      <c r="O53" s="96">
        <f>Amnt_Deposited!B48</f>
        <v>2034</v>
      </c>
      <c r="P53" s="99">
        <f>Amnt_Deposited!H48</f>
        <v>0</v>
      </c>
      <c r="Q53" s="284">
        <f>MCF!R52</f>
        <v>1</v>
      </c>
      <c r="R53" s="67">
        <f t="shared" si="13"/>
        <v>0</v>
      </c>
      <c r="S53" s="67">
        <f t="shared" si="7"/>
        <v>0</v>
      </c>
      <c r="T53" s="67">
        <f t="shared" si="8"/>
        <v>0</v>
      </c>
      <c r="U53" s="67">
        <f t="shared" si="9"/>
        <v>1.558229134336113</v>
      </c>
      <c r="V53" s="67">
        <f t="shared" si="10"/>
        <v>0.11298436050804364</v>
      </c>
      <c r="W53" s="100">
        <f t="shared" si="11"/>
        <v>7.5322907005362427E-2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1.325755933552804</v>
      </c>
      <c r="J54" s="67">
        <f t="shared" si="4"/>
        <v>9.6128151528899627E-2</v>
      </c>
      <c r="K54" s="100">
        <f t="shared" si="6"/>
        <v>6.4085434352599752E-2</v>
      </c>
      <c r="O54" s="96">
        <f>Amnt_Deposited!B49</f>
        <v>2035</v>
      </c>
      <c r="P54" s="99">
        <f>Amnt_Deposited!H49</f>
        <v>0</v>
      </c>
      <c r="Q54" s="284">
        <f>MCF!R53</f>
        <v>1</v>
      </c>
      <c r="R54" s="67">
        <f t="shared" si="13"/>
        <v>0</v>
      </c>
      <c r="S54" s="67">
        <f t="shared" si="7"/>
        <v>0</v>
      </c>
      <c r="T54" s="67">
        <f t="shared" si="8"/>
        <v>0</v>
      </c>
      <c r="U54" s="67">
        <f t="shared" si="9"/>
        <v>1.4528832148523874</v>
      </c>
      <c r="V54" s="67">
        <f t="shared" si="10"/>
        <v>0.10534591948372557</v>
      </c>
      <c r="W54" s="100">
        <f t="shared" si="11"/>
        <v>7.0230612989150371E-2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1.2361266391482755</v>
      </c>
      <c r="J55" s="67">
        <f t="shared" si="4"/>
        <v>8.9629294404528534E-2</v>
      </c>
      <c r="K55" s="100">
        <f t="shared" si="6"/>
        <v>5.9752862936352354E-2</v>
      </c>
      <c r="O55" s="96">
        <f>Amnt_Deposited!B50</f>
        <v>2036</v>
      </c>
      <c r="P55" s="99">
        <f>Amnt_Deposited!H50</f>
        <v>0</v>
      </c>
      <c r="Q55" s="284">
        <f>MCF!R54</f>
        <v>1</v>
      </c>
      <c r="R55" s="67">
        <f t="shared" si="13"/>
        <v>0</v>
      </c>
      <c r="S55" s="67">
        <f t="shared" si="7"/>
        <v>0</v>
      </c>
      <c r="T55" s="67">
        <f t="shared" si="8"/>
        <v>0</v>
      </c>
      <c r="U55" s="67">
        <f t="shared" si="9"/>
        <v>1.354659330573452</v>
      </c>
      <c r="V55" s="67">
        <f t="shared" si="10"/>
        <v>9.8223884278935344E-2</v>
      </c>
      <c r="W55" s="100">
        <f t="shared" si="11"/>
        <v>6.548258951929023E-2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1.1525568389629623</v>
      </c>
      <c r="J56" s="67">
        <f t="shared" si="4"/>
        <v>8.3569800185313209E-2</v>
      </c>
      <c r="K56" s="100">
        <f t="shared" si="6"/>
        <v>5.5713200123542139E-2</v>
      </c>
      <c r="O56" s="96">
        <f>Amnt_Deposited!B51</f>
        <v>2037</v>
      </c>
      <c r="P56" s="99">
        <f>Amnt_Deposited!H51</f>
        <v>0</v>
      </c>
      <c r="Q56" s="284">
        <f>MCF!R55</f>
        <v>1</v>
      </c>
      <c r="R56" s="67">
        <f t="shared" si="13"/>
        <v>0</v>
      </c>
      <c r="S56" s="67">
        <f t="shared" si="7"/>
        <v>0</v>
      </c>
      <c r="T56" s="67">
        <f t="shared" si="8"/>
        <v>0</v>
      </c>
      <c r="U56" s="67">
        <f t="shared" si="9"/>
        <v>1.2630759879046156</v>
      </c>
      <c r="V56" s="67">
        <f t="shared" si="10"/>
        <v>9.1583342668836346E-2</v>
      </c>
      <c r="W56" s="100">
        <f t="shared" si="11"/>
        <v>6.1055561779224228E-2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1.0746368737394014</v>
      </c>
      <c r="J57" s="67">
        <f t="shared" si="4"/>
        <v>7.7919965223561011E-2</v>
      </c>
      <c r="K57" s="100">
        <f t="shared" si="6"/>
        <v>5.1946643482374003E-2</v>
      </c>
      <c r="O57" s="96">
        <f>Amnt_Deposited!B52</f>
        <v>2038</v>
      </c>
      <c r="P57" s="99">
        <f>Amnt_Deposited!H52</f>
        <v>0</v>
      </c>
      <c r="Q57" s="284">
        <f>MCF!R56</f>
        <v>1</v>
      </c>
      <c r="R57" s="67">
        <f t="shared" si="13"/>
        <v>0</v>
      </c>
      <c r="S57" s="67">
        <f t="shared" si="7"/>
        <v>0</v>
      </c>
      <c r="T57" s="67">
        <f t="shared" si="8"/>
        <v>0</v>
      </c>
      <c r="U57" s="67">
        <f t="shared" si="9"/>
        <v>1.1776842451938638</v>
      </c>
      <c r="V57" s="67">
        <f t="shared" si="10"/>
        <v>8.5391742710751742E-2</v>
      </c>
      <c r="W57" s="100">
        <f t="shared" si="11"/>
        <v>5.6927828473834492E-2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1.0019847797176666</v>
      </c>
      <c r="J58" s="67">
        <f t="shared" si="4"/>
        <v>7.2652094021734698E-2</v>
      </c>
      <c r="K58" s="100">
        <f t="shared" si="6"/>
        <v>4.8434729347823127E-2</v>
      </c>
      <c r="O58" s="96">
        <f>Amnt_Deposited!B53</f>
        <v>2039</v>
      </c>
      <c r="P58" s="99">
        <f>Amnt_Deposited!H53</f>
        <v>0</v>
      </c>
      <c r="Q58" s="284">
        <f>MCF!R57</f>
        <v>1</v>
      </c>
      <c r="R58" s="67">
        <f t="shared" si="13"/>
        <v>0</v>
      </c>
      <c r="S58" s="67">
        <f t="shared" si="7"/>
        <v>0</v>
      </c>
      <c r="T58" s="67">
        <f t="shared" si="8"/>
        <v>0</v>
      </c>
      <c r="U58" s="67">
        <f t="shared" si="9"/>
        <v>1.0980655120193601</v>
      </c>
      <c r="V58" s="67">
        <f t="shared" si="10"/>
        <v>7.9618733174503728E-2</v>
      </c>
      <c r="W58" s="100">
        <f t="shared" si="11"/>
        <v>5.3079155449669152E-2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0.93424441624857535</v>
      </c>
      <c r="J59" s="67">
        <f t="shared" si="4"/>
        <v>6.7740363469091319E-2</v>
      </c>
      <c r="K59" s="100">
        <f t="shared" si="6"/>
        <v>4.5160242312727542E-2</v>
      </c>
      <c r="O59" s="96">
        <f>Amnt_Deposited!B54</f>
        <v>2040</v>
      </c>
      <c r="P59" s="99">
        <f>Amnt_Deposited!H54</f>
        <v>0</v>
      </c>
      <c r="Q59" s="284">
        <f>MCF!R58</f>
        <v>1</v>
      </c>
      <c r="R59" s="67">
        <f t="shared" si="13"/>
        <v>0</v>
      </c>
      <c r="S59" s="67">
        <f t="shared" si="7"/>
        <v>0</v>
      </c>
      <c r="T59" s="67">
        <f t="shared" si="8"/>
        <v>0</v>
      </c>
      <c r="U59" s="67">
        <f t="shared" si="9"/>
        <v>1.0238294972587121</v>
      </c>
      <c r="V59" s="67">
        <f t="shared" si="10"/>
        <v>7.4236014760647978E-2</v>
      </c>
      <c r="W59" s="100">
        <f t="shared" si="11"/>
        <v>4.9490676507098652E-2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0.87108371999181189</v>
      </c>
      <c r="J60" s="67">
        <f t="shared" si="4"/>
        <v>6.3160696256763404E-2</v>
      </c>
      <c r="K60" s="100">
        <f t="shared" si="6"/>
        <v>4.2107130837842267E-2</v>
      </c>
      <c r="O60" s="96">
        <f>Amnt_Deposited!B55</f>
        <v>2041</v>
      </c>
      <c r="P60" s="99">
        <f>Amnt_Deposited!H55</f>
        <v>0</v>
      </c>
      <c r="Q60" s="284">
        <f>MCF!R59</f>
        <v>1</v>
      </c>
      <c r="R60" s="67">
        <f t="shared" si="13"/>
        <v>0</v>
      </c>
      <c r="S60" s="67">
        <f t="shared" si="7"/>
        <v>0</v>
      </c>
      <c r="T60" s="67">
        <f t="shared" si="8"/>
        <v>0</v>
      </c>
      <c r="U60" s="67">
        <f t="shared" si="9"/>
        <v>0.95461229588143715</v>
      </c>
      <c r="V60" s="67">
        <f t="shared" si="10"/>
        <v>6.9217201377274926E-2</v>
      </c>
      <c r="W60" s="100">
        <f t="shared" si="11"/>
        <v>4.6144800918183279E-2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0.81219307714104894</v>
      </c>
      <c r="J61" s="67">
        <f t="shared" si="4"/>
        <v>5.889064285076296E-2</v>
      </c>
      <c r="K61" s="100">
        <f t="shared" si="6"/>
        <v>3.9260428567175307E-2</v>
      </c>
      <c r="O61" s="96">
        <f>Amnt_Deposited!B56</f>
        <v>2042</v>
      </c>
      <c r="P61" s="99">
        <f>Amnt_Deposited!H56</f>
        <v>0</v>
      </c>
      <c r="Q61" s="284">
        <f>MCF!R60</f>
        <v>1</v>
      </c>
      <c r="R61" s="67">
        <f t="shared" si="13"/>
        <v>0</v>
      </c>
      <c r="S61" s="67">
        <f t="shared" si="7"/>
        <v>0</v>
      </c>
      <c r="T61" s="67">
        <f t="shared" si="8"/>
        <v>0</v>
      </c>
      <c r="U61" s="67">
        <f t="shared" si="9"/>
        <v>0.89007460508608049</v>
      </c>
      <c r="V61" s="67">
        <f t="shared" si="10"/>
        <v>6.4537690795356636E-2</v>
      </c>
      <c r="W61" s="100">
        <f t="shared" si="11"/>
        <v>4.302512719690442E-2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0.75728380569670917</v>
      </c>
      <c r="J62" s="67">
        <f t="shared" si="4"/>
        <v>5.4909271444339804E-2</v>
      </c>
      <c r="K62" s="100">
        <f t="shared" si="6"/>
        <v>3.6606180962893198E-2</v>
      </c>
      <c r="O62" s="96">
        <f>Amnt_Deposited!B57</f>
        <v>2043</v>
      </c>
      <c r="P62" s="99">
        <f>Amnt_Deposited!H57</f>
        <v>0</v>
      </c>
      <c r="Q62" s="284">
        <f>MCF!R61</f>
        <v>1</v>
      </c>
      <c r="R62" s="67">
        <f t="shared" si="13"/>
        <v>0</v>
      </c>
      <c r="S62" s="67">
        <f t="shared" si="7"/>
        <v>0</v>
      </c>
      <c r="T62" s="67">
        <f t="shared" si="8"/>
        <v>0</v>
      </c>
      <c r="U62" s="67">
        <f t="shared" si="9"/>
        <v>0.82990006103748892</v>
      </c>
      <c r="V62" s="67">
        <f t="shared" si="10"/>
        <v>6.017454404859153E-2</v>
      </c>
      <c r="W62" s="100">
        <f t="shared" si="11"/>
        <v>4.011636269906102E-2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0.70608674034646857</v>
      </c>
      <c r="J63" s="67">
        <f t="shared" si="4"/>
        <v>5.1197065350240593E-2</v>
      </c>
      <c r="K63" s="100">
        <f t="shared" si="6"/>
        <v>3.4131376900160396E-2</v>
      </c>
      <c r="O63" s="96">
        <f>Amnt_Deposited!B58</f>
        <v>2044</v>
      </c>
      <c r="P63" s="99">
        <f>Amnt_Deposited!H58</f>
        <v>0</v>
      </c>
      <c r="Q63" s="284">
        <f>MCF!R62</f>
        <v>1</v>
      </c>
      <c r="R63" s="67">
        <f t="shared" si="13"/>
        <v>0</v>
      </c>
      <c r="S63" s="67">
        <f t="shared" si="7"/>
        <v>0</v>
      </c>
      <c r="T63" s="67">
        <f t="shared" si="8"/>
        <v>0</v>
      </c>
      <c r="U63" s="67">
        <f t="shared" si="9"/>
        <v>0.77379368805092397</v>
      </c>
      <c r="V63" s="67">
        <f t="shared" si="10"/>
        <v>5.6106372986564998E-2</v>
      </c>
      <c r="W63" s="100">
        <f t="shared" si="11"/>
        <v>3.7404248657709999E-2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0.65835091301658333</v>
      </c>
      <c r="J64" s="67">
        <f t="shared" si="4"/>
        <v>4.7735827329885294E-2</v>
      </c>
      <c r="K64" s="100">
        <f t="shared" si="6"/>
        <v>3.1823884886590194E-2</v>
      </c>
      <c r="O64" s="96">
        <f>Amnt_Deposited!B59</f>
        <v>2045</v>
      </c>
      <c r="P64" s="99">
        <f>Amnt_Deposited!H59</f>
        <v>0</v>
      </c>
      <c r="Q64" s="284">
        <f>MCF!R63</f>
        <v>1</v>
      </c>
      <c r="R64" s="67">
        <f t="shared" si="13"/>
        <v>0</v>
      </c>
      <c r="S64" s="67">
        <f t="shared" si="7"/>
        <v>0</v>
      </c>
      <c r="T64" s="67">
        <f t="shared" si="8"/>
        <v>0</v>
      </c>
      <c r="U64" s="67">
        <f t="shared" si="9"/>
        <v>0.72148045262091276</v>
      </c>
      <c r="V64" s="67">
        <f t="shared" si="10"/>
        <v>5.2313235430011248E-2</v>
      </c>
      <c r="W64" s="100">
        <f t="shared" si="11"/>
        <v>3.4875490286674166E-2</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0.61384232262610083</v>
      </c>
      <c r="J65" s="67">
        <f t="shared" si="4"/>
        <v>4.4508590390482515E-2</v>
      </c>
      <c r="K65" s="100">
        <f t="shared" si="6"/>
        <v>2.9672393593655009E-2</v>
      </c>
      <c r="O65" s="96">
        <f>Amnt_Deposited!B60</f>
        <v>2046</v>
      </c>
      <c r="P65" s="99">
        <f>Amnt_Deposited!H60</f>
        <v>0</v>
      </c>
      <c r="Q65" s="284">
        <f>MCF!R64</f>
        <v>1</v>
      </c>
      <c r="R65" s="67">
        <f t="shared" si="13"/>
        <v>0</v>
      </c>
      <c r="S65" s="67">
        <f t="shared" si="7"/>
        <v>0</v>
      </c>
      <c r="T65" s="67">
        <f t="shared" si="8"/>
        <v>0</v>
      </c>
      <c r="U65" s="67">
        <f t="shared" si="9"/>
        <v>0.67270391520668538</v>
      </c>
      <c r="V65" s="67">
        <f t="shared" si="10"/>
        <v>4.8776537414227383E-2</v>
      </c>
      <c r="W65" s="100">
        <f t="shared" si="11"/>
        <v>3.2517691609484922E-2</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0.57234278801328964</v>
      </c>
      <c r="J66" s="67">
        <f t="shared" si="4"/>
        <v>4.1499534612811174E-2</v>
      </c>
      <c r="K66" s="100">
        <f t="shared" si="6"/>
        <v>2.7666356408540781E-2</v>
      </c>
      <c r="O66" s="96">
        <f>Amnt_Deposited!B61</f>
        <v>2047</v>
      </c>
      <c r="P66" s="99">
        <f>Amnt_Deposited!H61</f>
        <v>0</v>
      </c>
      <c r="Q66" s="284">
        <f>MCF!R65</f>
        <v>1</v>
      </c>
      <c r="R66" s="67">
        <f t="shared" si="13"/>
        <v>0</v>
      </c>
      <c r="S66" s="67">
        <f t="shared" si="7"/>
        <v>0</v>
      </c>
      <c r="T66" s="67">
        <f t="shared" si="8"/>
        <v>0</v>
      </c>
      <c r="U66" s="67">
        <f t="shared" si="9"/>
        <v>0.6272249731652485</v>
      </c>
      <c r="V66" s="67">
        <f t="shared" si="10"/>
        <v>4.5478942041436876E-2</v>
      </c>
      <c r="W66" s="100">
        <f t="shared" si="11"/>
        <v>3.031929469429125E-2</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0.53364887841133146</v>
      </c>
      <c r="J67" s="67">
        <f t="shared" si="4"/>
        <v>3.8693909601958128E-2</v>
      </c>
      <c r="K67" s="100">
        <f t="shared" si="6"/>
        <v>2.579593973463875E-2</v>
      </c>
      <c r="O67" s="96">
        <f>Amnt_Deposited!B62</f>
        <v>2048</v>
      </c>
      <c r="P67" s="99">
        <f>Amnt_Deposited!H62</f>
        <v>0</v>
      </c>
      <c r="Q67" s="284">
        <f>MCF!R66</f>
        <v>1</v>
      </c>
      <c r="R67" s="67">
        <f t="shared" si="13"/>
        <v>0</v>
      </c>
      <c r="S67" s="67">
        <f t="shared" si="7"/>
        <v>0</v>
      </c>
      <c r="T67" s="67">
        <f t="shared" si="8"/>
        <v>0</v>
      </c>
      <c r="U67" s="67">
        <f t="shared" si="9"/>
        <v>0.58482068866995196</v>
      </c>
      <c r="V67" s="67">
        <f t="shared" si="10"/>
        <v>4.2404284495296554E-2</v>
      </c>
      <c r="W67" s="100">
        <f t="shared" si="11"/>
        <v>2.8269522996864367E-2</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0.49757091623046629</v>
      </c>
      <c r="J68" s="67">
        <f t="shared" si="4"/>
        <v>3.6077962180865189E-2</v>
      </c>
      <c r="K68" s="100">
        <f t="shared" si="6"/>
        <v>2.4051974787243458E-2</v>
      </c>
      <c r="O68" s="96">
        <f>Amnt_Deposited!B63</f>
        <v>2049</v>
      </c>
      <c r="P68" s="99">
        <f>Amnt_Deposited!H63</f>
        <v>0</v>
      </c>
      <c r="Q68" s="284">
        <f>MCF!R67</f>
        <v>1</v>
      </c>
      <c r="R68" s="67">
        <f t="shared" si="13"/>
        <v>0</v>
      </c>
      <c r="S68" s="67">
        <f t="shared" si="7"/>
        <v>0</v>
      </c>
      <c r="T68" s="67">
        <f t="shared" si="8"/>
        <v>0</v>
      </c>
      <c r="U68" s="67">
        <f t="shared" si="9"/>
        <v>0.54528319586900387</v>
      </c>
      <c r="V68" s="67">
        <f t="shared" si="10"/>
        <v>3.9537492800948128E-2</v>
      </c>
      <c r="W68" s="100">
        <f t="shared" si="11"/>
        <v>2.6358328533965417E-2</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0.46393204725822706</v>
      </c>
      <c r="J69" s="67">
        <f t="shared" si="4"/>
        <v>3.3638868972239229E-2</v>
      </c>
      <c r="K69" s="100">
        <f t="shared" si="6"/>
        <v>2.2425912648159484E-2</v>
      </c>
      <c r="O69" s="96">
        <f>Amnt_Deposited!B64</f>
        <v>2050</v>
      </c>
      <c r="P69" s="99">
        <f>Amnt_Deposited!H64</f>
        <v>0</v>
      </c>
      <c r="Q69" s="284">
        <f>MCF!R68</f>
        <v>1</v>
      </c>
      <c r="R69" s="67">
        <f t="shared" si="13"/>
        <v>0</v>
      </c>
      <c r="S69" s="67">
        <f t="shared" si="7"/>
        <v>0</v>
      </c>
      <c r="T69" s="67">
        <f t="shared" si="8"/>
        <v>0</v>
      </c>
      <c r="U69" s="67">
        <f t="shared" si="9"/>
        <v>0.50841868192682393</v>
      </c>
      <c r="V69" s="67">
        <f t="shared" si="10"/>
        <v>3.6864513942179961E-2</v>
      </c>
      <c r="W69" s="100">
        <f t="shared" si="11"/>
        <v>2.4576342628119974E-2</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0.43256737371988524</v>
      </c>
      <c r="J70" s="67">
        <f t="shared" si="4"/>
        <v>3.1364673538341818E-2</v>
      </c>
      <c r="K70" s="100">
        <f t="shared" si="6"/>
        <v>2.0909782358894544E-2</v>
      </c>
      <c r="O70" s="96">
        <f>Amnt_Deposited!B65</f>
        <v>2051</v>
      </c>
      <c r="P70" s="99">
        <f>Amnt_Deposited!H65</f>
        <v>0</v>
      </c>
      <c r="Q70" s="284">
        <f>MCF!R69</f>
        <v>1</v>
      </c>
      <c r="R70" s="67">
        <f t="shared" si="13"/>
        <v>0</v>
      </c>
      <c r="S70" s="67">
        <f t="shared" si="7"/>
        <v>0</v>
      </c>
      <c r="T70" s="67">
        <f t="shared" si="8"/>
        <v>0</v>
      </c>
      <c r="U70" s="67">
        <f t="shared" si="9"/>
        <v>0.47404643695329868</v>
      </c>
      <c r="V70" s="67">
        <f t="shared" si="10"/>
        <v>3.4372244973525264E-2</v>
      </c>
      <c r="W70" s="100">
        <f t="shared" si="11"/>
        <v>2.2914829982350175E-2</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0.40332314594936769</v>
      </c>
      <c r="J71" s="67">
        <f t="shared" si="4"/>
        <v>2.924422777051754E-2</v>
      </c>
      <c r="K71" s="100">
        <f t="shared" si="6"/>
        <v>1.9496151847011693E-2</v>
      </c>
      <c r="O71" s="96">
        <f>Amnt_Deposited!B66</f>
        <v>2052</v>
      </c>
      <c r="P71" s="99">
        <f>Amnt_Deposited!H66</f>
        <v>0</v>
      </c>
      <c r="Q71" s="284">
        <f>MCF!R70</f>
        <v>1</v>
      </c>
      <c r="R71" s="67">
        <f t="shared" si="13"/>
        <v>0</v>
      </c>
      <c r="S71" s="67">
        <f t="shared" si="7"/>
        <v>0</v>
      </c>
      <c r="T71" s="67">
        <f t="shared" si="8"/>
        <v>0</v>
      </c>
      <c r="U71" s="67">
        <f t="shared" si="9"/>
        <v>0.44199796816369041</v>
      </c>
      <c r="V71" s="67">
        <f t="shared" si="10"/>
        <v>3.204846878960825E-2</v>
      </c>
      <c r="W71" s="100">
        <f t="shared" si="11"/>
        <v>2.1365645859738831E-2</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0.37605600870821521</v>
      </c>
      <c r="J72" s="67">
        <f t="shared" si="4"/>
        <v>2.7267137241152459E-2</v>
      </c>
      <c r="K72" s="100">
        <f t="shared" si="6"/>
        <v>1.8178091494101638E-2</v>
      </c>
      <c r="O72" s="96">
        <f>Amnt_Deposited!B67</f>
        <v>2053</v>
      </c>
      <c r="P72" s="99">
        <f>Amnt_Deposited!H67</f>
        <v>0</v>
      </c>
      <c r="Q72" s="284">
        <f>MCF!R71</f>
        <v>1</v>
      </c>
      <c r="R72" s="67">
        <f t="shared" si="13"/>
        <v>0</v>
      </c>
      <c r="S72" s="67">
        <f t="shared" si="7"/>
        <v>0</v>
      </c>
      <c r="T72" s="67">
        <f t="shared" si="8"/>
        <v>0</v>
      </c>
      <c r="U72" s="67">
        <f t="shared" si="9"/>
        <v>0.41211617392681099</v>
      </c>
      <c r="V72" s="67">
        <f t="shared" si="10"/>
        <v>2.9881794236879394E-2</v>
      </c>
      <c r="W72" s="100">
        <f t="shared" si="11"/>
        <v>1.9921196157919596E-2</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0.35063229845803734</v>
      </c>
      <c r="J73" s="67">
        <f t="shared" si="4"/>
        <v>2.5423710250177881E-2</v>
      </c>
      <c r="K73" s="100">
        <f t="shared" si="6"/>
        <v>1.6949140166785254E-2</v>
      </c>
      <c r="O73" s="96">
        <f>Amnt_Deposited!B68</f>
        <v>2054</v>
      </c>
      <c r="P73" s="99">
        <f>Amnt_Deposited!H68</f>
        <v>0</v>
      </c>
      <c r="Q73" s="284">
        <f>MCF!R72</f>
        <v>1</v>
      </c>
      <c r="R73" s="67">
        <f t="shared" si="13"/>
        <v>0</v>
      </c>
      <c r="S73" s="67">
        <f t="shared" si="7"/>
        <v>0</v>
      </c>
      <c r="T73" s="67">
        <f t="shared" si="8"/>
        <v>0</v>
      </c>
      <c r="U73" s="67">
        <f t="shared" si="9"/>
        <v>0.38425457365264348</v>
      </c>
      <c r="V73" s="67">
        <f t="shared" si="10"/>
        <v>2.7861600274167529E-2</v>
      </c>
      <c r="W73" s="100">
        <f t="shared" si="11"/>
        <v>1.8574400182778353E-2</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0.32692738814169198</v>
      </c>
      <c r="J74" s="67">
        <f t="shared" si="4"/>
        <v>2.3704910316345369E-2</v>
      </c>
      <c r="K74" s="100">
        <f t="shared" si="6"/>
        <v>1.5803273544230244E-2</v>
      </c>
      <c r="O74" s="96">
        <f>Amnt_Deposited!B69</f>
        <v>2055</v>
      </c>
      <c r="P74" s="99">
        <f>Amnt_Deposited!H69</f>
        <v>0</v>
      </c>
      <c r="Q74" s="284">
        <f>MCF!R73</f>
        <v>1</v>
      </c>
      <c r="R74" s="67">
        <f t="shared" si="13"/>
        <v>0</v>
      </c>
      <c r="S74" s="67">
        <f t="shared" si="7"/>
        <v>0</v>
      </c>
      <c r="T74" s="67">
        <f t="shared" si="8"/>
        <v>0</v>
      </c>
      <c r="U74" s="67">
        <f t="shared" si="9"/>
        <v>0.35827658974431981</v>
      </c>
      <c r="V74" s="67">
        <f t="shared" si="10"/>
        <v>2.597798390832368E-2</v>
      </c>
      <c r="W74" s="100">
        <f t="shared" si="11"/>
        <v>1.7318655938882453E-2</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0.30482507626130678</v>
      </c>
      <c r="J75" s="67">
        <f t="shared" si="4"/>
        <v>2.2102311880385177E-2</v>
      </c>
      <c r="K75" s="100">
        <f t="shared" si="6"/>
        <v>1.4734874586923451E-2</v>
      </c>
      <c r="O75" s="96">
        <f>Amnt_Deposited!B70</f>
        <v>2056</v>
      </c>
      <c r="P75" s="99">
        <f>Amnt_Deposited!H70</f>
        <v>0</v>
      </c>
      <c r="Q75" s="284">
        <f>MCF!R74</f>
        <v>1</v>
      </c>
      <c r="R75" s="67">
        <f t="shared" si="13"/>
        <v>0</v>
      </c>
      <c r="S75" s="67">
        <f t="shared" si="7"/>
        <v>0</v>
      </c>
      <c r="T75" s="67">
        <f t="shared" si="8"/>
        <v>0</v>
      </c>
      <c r="U75" s="67">
        <f t="shared" si="9"/>
        <v>0.33405487809458262</v>
      </c>
      <c r="V75" s="67">
        <f t="shared" si="10"/>
        <v>2.422171164973717E-2</v>
      </c>
      <c r="W75" s="100">
        <f t="shared" si="11"/>
        <v>1.6147807766491447E-2</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0.28421701725840182</v>
      </c>
      <c r="J76" s="67">
        <f t="shared" si="4"/>
        <v>2.0608059002904959E-2</v>
      </c>
      <c r="K76" s="100">
        <f t="shared" si="6"/>
        <v>1.3738706001936638E-2</v>
      </c>
      <c r="O76" s="96">
        <f>Amnt_Deposited!B71</f>
        <v>2057</v>
      </c>
      <c r="P76" s="99">
        <f>Amnt_Deposited!H71</f>
        <v>0</v>
      </c>
      <c r="Q76" s="284">
        <f>MCF!R75</f>
        <v>1</v>
      </c>
      <c r="R76" s="67">
        <f t="shared" si="13"/>
        <v>0</v>
      </c>
      <c r="S76" s="67">
        <f t="shared" si="7"/>
        <v>0</v>
      </c>
      <c r="T76" s="67">
        <f t="shared" si="8"/>
        <v>0</v>
      </c>
      <c r="U76" s="67">
        <f t="shared" si="9"/>
        <v>0.31147070384482378</v>
      </c>
      <c r="V76" s="67">
        <f t="shared" si="10"/>
        <v>2.2584174249758848E-2</v>
      </c>
      <c r="W76" s="100">
        <f t="shared" si="11"/>
        <v>1.5056116166505897E-2</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0.2650021904038361</v>
      </c>
      <c r="J77" s="67">
        <f t="shared" si="4"/>
        <v>1.9214826854565721E-2</v>
      </c>
      <c r="K77" s="100">
        <f t="shared" si="6"/>
        <v>1.2809884569710481E-2</v>
      </c>
      <c r="O77" s="96">
        <f>Amnt_Deposited!B72</f>
        <v>2058</v>
      </c>
      <c r="P77" s="99">
        <f>Amnt_Deposited!H72</f>
        <v>0</v>
      </c>
      <c r="Q77" s="284">
        <f>MCF!R76</f>
        <v>1</v>
      </c>
      <c r="R77" s="67">
        <f t="shared" si="13"/>
        <v>0</v>
      </c>
      <c r="S77" s="67">
        <f t="shared" si="7"/>
        <v>0</v>
      </c>
      <c r="T77" s="67">
        <f t="shared" si="8"/>
        <v>0</v>
      </c>
      <c r="U77" s="67">
        <f t="shared" si="9"/>
        <v>0.29041335934666956</v>
      </c>
      <c r="V77" s="67">
        <f t="shared" si="10"/>
        <v>2.1057344498154208E-2</v>
      </c>
      <c r="W77" s="100">
        <f t="shared" si="11"/>
        <v>1.4038229665436138E-2</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0.24708640459407616</v>
      </c>
      <c r="J78" s="67">
        <f t="shared" si="4"/>
        <v>1.7915785809759929E-2</v>
      </c>
      <c r="K78" s="100">
        <f t="shared" si="6"/>
        <v>1.194385720650662E-2</v>
      </c>
      <c r="O78" s="96">
        <f>Amnt_Deposited!B73</f>
        <v>2059</v>
      </c>
      <c r="P78" s="99">
        <f>Amnt_Deposited!H73</f>
        <v>0</v>
      </c>
      <c r="Q78" s="284">
        <f>MCF!R77</f>
        <v>1</v>
      </c>
      <c r="R78" s="67">
        <f t="shared" si="13"/>
        <v>0</v>
      </c>
      <c r="S78" s="67">
        <f t="shared" si="7"/>
        <v>0</v>
      </c>
      <c r="T78" s="67">
        <f t="shared" si="8"/>
        <v>0</v>
      </c>
      <c r="U78" s="67">
        <f t="shared" si="9"/>
        <v>0.27077962147296009</v>
      </c>
      <c r="V78" s="67">
        <f t="shared" si="10"/>
        <v>1.9633737873709502E-2</v>
      </c>
      <c r="W78" s="100">
        <f t="shared" si="11"/>
        <v>1.3089158582473E-2</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0.23038183662629733</v>
      </c>
      <c r="J79" s="67">
        <f t="shared" si="4"/>
        <v>1.6704567967778843E-2</v>
      </c>
      <c r="K79" s="100">
        <f t="shared" si="6"/>
        <v>1.1136378645185895E-2</v>
      </c>
      <c r="O79" s="96">
        <f>Amnt_Deposited!B74</f>
        <v>2060</v>
      </c>
      <c r="P79" s="99">
        <f>Amnt_Deposited!H74</f>
        <v>0</v>
      </c>
      <c r="Q79" s="284">
        <f>MCF!R78</f>
        <v>1</v>
      </c>
      <c r="R79" s="67">
        <f t="shared" si="13"/>
        <v>0</v>
      </c>
      <c r="S79" s="67">
        <f t="shared" si="7"/>
        <v>0</v>
      </c>
      <c r="T79" s="67">
        <f t="shared" si="8"/>
        <v>0</v>
      </c>
      <c r="U79" s="67">
        <f t="shared" si="9"/>
        <v>0.25247324561786</v>
      </c>
      <c r="V79" s="67">
        <f t="shared" si="10"/>
        <v>1.8306375855100095E-2</v>
      </c>
      <c r="W79" s="100">
        <f t="shared" si="11"/>
        <v>1.220425057006673E-2</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0.21480660068894147</v>
      </c>
      <c r="J80" s="67">
        <f t="shared" si="4"/>
        <v>1.5575235937355859E-2</v>
      </c>
      <c r="K80" s="100">
        <f t="shared" si="6"/>
        <v>1.0383490624903905E-2</v>
      </c>
      <c r="O80" s="96">
        <f>Amnt_Deposited!B75</f>
        <v>2061</v>
      </c>
      <c r="P80" s="99">
        <f>Amnt_Deposited!H75</f>
        <v>0</v>
      </c>
      <c r="Q80" s="284">
        <f>MCF!R79</f>
        <v>1</v>
      </c>
      <c r="R80" s="67">
        <f t="shared" si="13"/>
        <v>0</v>
      </c>
      <c r="S80" s="67">
        <f t="shared" si="7"/>
        <v>0</v>
      </c>
      <c r="T80" s="67">
        <f t="shared" si="8"/>
        <v>0</v>
      </c>
      <c r="U80" s="67">
        <f t="shared" si="9"/>
        <v>0.23540449390568921</v>
      </c>
      <c r="V80" s="67">
        <f t="shared" si="10"/>
        <v>1.7068751712170798E-2</v>
      </c>
      <c r="W80" s="100">
        <f t="shared" si="11"/>
        <v>1.1379167808113865E-2</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0.20028434695737385</v>
      </c>
      <c r="J81" s="67">
        <f t="shared" si="4"/>
        <v>1.4522253731567633E-2</v>
      </c>
      <c r="K81" s="100">
        <f t="shared" si="6"/>
        <v>9.6815024877117545E-3</v>
      </c>
      <c r="O81" s="96">
        <f>Amnt_Deposited!B76</f>
        <v>2062</v>
      </c>
      <c r="P81" s="99">
        <f>Amnt_Deposited!H76</f>
        <v>0</v>
      </c>
      <c r="Q81" s="284">
        <f>MCF!R80</f>
        <v>1</v>
      </c>
      <c r="R81" s="67">
        <f t="shared" si="13"/>
        <v>0</v>
      </c>
      <c r="S81" s="67">
        <f t="shared" si="7"/>
        <v>0</v>
      </c>
      <c r="T81" s="67">
        <f t="shared" si="8"/>
        <v>0</v>
      </c>
      <c r="U81" s="67">
        <f t="shared" si="9"/>
        <v>0.21948969529575207</v>
      </c>
      <c r="V81" s="67">
        <f t="shared" si="10"/>
        <v>1.5914798609937126E-2</v>
      </c>
      <c r="W81" s="100">
        <f t="shared" si="11"/>
        <v>1.0609865739958084E-2</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0.1867438873269541</v>
      </c>
      <c r="J82" s="67">
        <f t="shared" si="4"/>
        <v>1.3540459630419758E-2</v>
      </c>
      <c r="K82" s="100">
        <f t="shared" si="6"/>
        <v>9.0269730869465045E-3</v>
      </c>
      <c r="O82" s="96">
        <f>Amnt_Deposited!B77</f>
        <v>2063</v>
      </c>
      <c r="P82" s="99">
        <f>Amnt_Deposited!H77</f>
        <v>0</v>
      </c>
      <c r="Q82" s="284">
        <f>MCF!R81</f>
        <v>1</v>
      </c>
      <c r="R82" s="67">
        <f t="shared" si="13"/>
        <v>0</v>
      </c>
      <c r="S82" s="67">
        <f t="shared" si="7"/>
        <v>0</v>
      </c>
      <c r="T82" s="67">
        <f t="shared" si="8"/>
        <v>0</v>
      </c>
      <c r="U82" s="67">
        <f t="shared" si="9"/>
        <v>0.20465083542679893</v>
      </c>
      <c r="V82" s="67">
        <f t="shared" si="10"/>
        <v>1.4838859868953154E-2</v>
      </c>
      <c r="W82" s="100">
        <f t="shared" si="11"/>
        <v>9.8925732459687679E-3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0.17411884644886474</v>
      </c>
      <c r="J83" s="67">
        <f t="shared" ref="J83:J99" si="18">I82*(1-$K$10)+H83</f>
        <v>1.2625040878089362E-2</v>
      </c>
      <c r="K83" s="100">
        <f t="shared" si="6"/>
        <v>8.4166939187262403E-3</v>
      </c>
      <c r="O83" s="96">
        <f>Amnt_Deposited!B78</f>
        <v>2064</v>
      </c>
      <c r="P83" s="99">
        <f>Amnt_Deposited!H78</f>
        <v>0</v>
      </c>
      <c r="Q83" s="284">
        <f>MCF!R82</f>
        <v>1</v>
      </c>
      <c r="R83" s="67">
        <f t="shared" ref="R83:R99" si="19">P83*$W$6*DOCF*Q83</f>
        <v>0</v>
      </c>
      <c r="S83" s="67">
        <f t="shared" si="7"/>
        <v>0</v>
      </c>
      <c r="T83" s="67">
        <f t="shared" si="8"/>
        <v>0</v>
      </c>
      <c r="U83" s="67">
        <f t="shared" si="9"/>
        <v>0.19081517419053662</v>
      </c>
      <c r="V83" s="67">
        <f t="shared" si="10"/>
        <v>1.3835661236262309E-2</v>
      </c>
      <c r="W83" s="100">
        <f t="shared" si="11"/>
        <v>9.223774157508205E-3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0.16234733635807425</v>
      </c>
      <c r="J84" s="67">
        <f t="shared" si="18"/>
        <v>1.1771510090790489E-2</v>
      </c>
      <c r="K84" s="100">
        <f t="shared" si="6"/>
        <v>7.8476733938603258E-3</v>
      </c>
      <c r="O84" s="96">
        <f>Amnt_Deposited!B79</f>
        <v>2065</v>
      </c>
      <c r="P84" s="99">
        <f>Amnt_Deposited!H79</f>
        <v>0</v>
      </c>
      <c r="Q84" s="284">
        <f>MCF!R83</f>
        <v>1</v>
      </c>
      <c r="R84" s="67">
        <f t="shared" si="19"/>
        <v>0</v>
      </c>
      <c r="S84" s="67">
        <f t="shared" si="7"/>
        <v>0</v>
      </c>
      <c r="T84" s="67">
        <f t="shared" si="8"/>
        <v>0</v>
      </c>
      <c r="U84" s="67">
        <f t="shared" si="9"/>
        <v>0.17791488915953335</v>
      </c>
      <c r="V84" s="67">
        <f t="shared" si="10"/>
        <v>1.290028503100327E-2</v>
      </c>
      <c r="W84" s="100">
        <f t="shared" si="11"/>
        <v>8.6001900206688457E-3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0.15137165309846068</v>
      </c>
      <c r="J85" s="67">
        <f t="shared" si="18"/>
        <v>1.097568325961356E-2</v>
      </c>
      <c r="K85" s="100">
        <f t="shared" ref="K85:K99" si="20">J85*CH4_fraction*conv</f>
        <v>7.3171221730757062E-3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0.16588674312160068</v>
      </c>
      <c r="V85" s="67">
        <f t="shared" ref="V85:V98" si="24">U84*(1-$W$10)+T85</f>
        <v>1.2028146037932662E-2</v>
      </c>
      <c r="W85" s="100">
        <f t="shared" ref="W85:W99" si="25">V85*CH4_fraction*conv</f>
        <v>8.0187640252884409E-3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0.14113799385795181</v>
      </c>
      <c r="J86" s="67">
        <f t="shared" si="18"/>
        <v>1.0233659240508855E-2</v>
      </c>
      <c r="K86" s="100">
        <f t="shared" si="20"/>
        <v>6.8224394936725694E-3</v>
      </c>
      <c r="O86" s="96">
        <f>Amnt_Deposited!B81</f>
        <v>2067</v>
      </c>
      <c r="P86" s="99">
        <f>Amnt_Deposited!H81</f>
        <v>0</v>
      </c>
      <c r="Q86" s="284">
        <f>MCF!R85</f>
        <v>1</v>
      </c>
      <c r="R86" s="67">
        <f t="shared" si="19"/>
        <v>0</v>
      </c>
      <c r="S86" s="67">
        <f t="shared" si="21"/>
        <v>0</v>
      </c>
      <c r="T86" s="67">
        <f t="shared" si="22"/>
        <v>0</v>
      </c>
      <c r="U86" s="67">
        <f t="shared" si="23"/>
        <v>0.15467177409090604</v>
      </c>
      <c r="V86" s="67">
        <f t="shared" si="24"/>
        <v>1.1214969030694633E-2</v>
      </c>
      <c r="W86" s="100">
        <f t="shared" si="25"/>
        <v>7.4766460204630878E-3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0.13159619322707794</v>
      </c>
      <c r="J87" s="67">
        <f t="shared" si="18"/>
        <v>9.5418006308738562E-3</v>
      </c>
      <c r="K87" s="100">
        <f t="shared" si="20"/>
        <v>6.3612004205825705E-3</v>
      </c>
      <c r="O87" s="96">
        <f>Amnt_Deposited!B82</f>
        <v>2068</v>
      </c>
      <c r="P87" s="99">
        <f>Amnt_Deposited!H82</f>
        <v>0</v>
      </c>
      <c r="Q87" s="284">
        <f>MCF!R86</f>
        <v>1</v>
      </c>
      <c r="R87" s="67">
        <f t="shared" si="19"/>
        <v>0</v>
      </c>
      <c r="S87" s="67">
        <f t="shared" si="21"/>
        <v>0</v>
      </c>
      <c r="T87" s="67">
        <f t="shared" si="22"/>
        <v>0</v>
      </c>
      <c r="U87" s="67">
        <f t="shared" si="23"/>
        <v>0.14421500627624978</v>
      </c>
      <c r="V87" s="67">
        <f t="shared" si="24"/>
        <v>1.0456767814656277E-2</v>
      </c>
      <c r="W87" s="100">
        <f t="shared" si="25"/>
        <v>6.9711785431041846E-3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0.12269947728807648</v>
      </c>
      <c r="J88" s="67">
        <f t="shared" si="18"/>
        <v>8.8967159390014611E-3</v>
      </c>
      <c r="K88" s="100">
        <f t="shared" si="20"/>
        <v>5.9311439593343071E-3</v>
      </c>
      <c r="O88" s="96">
        <f>Amnt_Deposited!B83</f>
        <v>2069</v>
      </c>
      <c r="P88" s="99">
        <f>Amnt_Deposited!H83</f>
        <v>0</v>
      </c>
      <c r="Q88" s="284">
        <f>MCF!R87</f>
        <v>1</v>
      </c>
      <c r="R88" s="67">
        <f t="shared" si="19"/>
        <v>0</v>
      </c>
      <c r="S88" s="67">
        <f t="shared" si="21"/>
        <v>0</v>
      </c>
      <c r="T88" s="67">
        <f t="shared" si="22"/>
        <v>0</v>
      </c>
      <c r="U88" s="67">
        <f t="shared" si="23"/>
        <v>0.13446518058967283</v>
      </c>
      <c r="V88" s="67">
        <f t="shared" si="24"/>
        <v>9.749825686576943E-3</v>
      </c>
      <c r="W88" s="100">
        <f t="shared" si="25"/>
        <v>6.4998837910512954E-3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0.11440423432909277</v>
      </c>
      <c r="J89" s="67">
        <f t="shared" si="18"/>
        <v>8.295242958983708E-3</v>
      </c>
      <c r="K89" s="100">
        <f t="shared" si="20"/>
        <v>5.5301619726558053E-3</v>
      </c>
      <c r="O89" s="96">
        <f>Amnt_Deposited!B84</f>
        <v>2070</v>
      </c>
      <c r="P89" s="99">
        <f>Amnt_Deposited!H84</f>
        <v>0</v>
      </c>
      <c r="Q89" s="284">
        <f>MCF!R88</f>
        <v>1</v>
      </c>
      <c r="R89" s="67">
        <f t="shared" si="19"/>
        <v>0</v>
      </c>
      <c r="S89" s="67">
        <f t="shared" si="21"/>
        <v>0</v>
      </c>
      <c r="T89" s="67">
        <f t="shared" si="22"/>
        <v>0</v>
      </c>
      <c r="U89" s="67">
        <f t="shared" si="23"/>
        <v>0.12537450337434822</v>
      </c>
      <c r="V89" s="67">
        <f t="shared" si="24"/>
        <v>9.090677215324609E-3</v>
      </c>
      <c r="W89" s="100">
        <f t="shared" si="25"/>
        <v>6.0604514768830726E-3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0.10666980105951804</v>
      </c>
      <c r="J90" s="67">
        <f t="shared" si="18"/>
        <v>7.7344332695747408E-3</v>
      </c>
      <c r="K90" s="100">
        <f t="shared" si="20"/>
        <v>5.1562888463831599E-3</v>
      </c>
      <c r="O90" s="96">
        <f>Amnt_Deposited!B85</f>
        <v>2071</v>
      </c>
      <c r="P90" s="99">
        <f>Amnt_Deposited!H85</f>
        <v>0</v>
      </c>
      <c r="Q90" s="284">
        <f>MCF!R89</f>
        <v>1</v>
      </c>
      <c r="R90" s="67">
        <f t="shared" si="19"/>
        <v>0</v>
      </c>
      <c r="S90" s="67">
        <f t="shared" si="21"/>
        <v>0</v>
      </c>
      <c r="T90" s="67">
        <f t="shared" si="22"/>
        <v>0</v>
      </c>
      <c r="U90" s="67">
        <f t="shared" si="23"/>
        <v>0.11689841212001974</v>
      </c>
      <c r="V90" s="67">
        <f t="shared" si="24"/>
        <v>8.4760912543284817E-3</v>
      </c>
      <c r="W90" s="100">
        <f t="shared" si="25"/>
        <v>5.6507275028856545E-3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9.9458263278491596E-2</v>
      </c>
      <c r="J91" s="67">
        <f t="shared" si="18"/>
        <v>7.2115377810264463E-3</v>
      </c>
      <c r="K91" s="100">
        <f t="shared" si="20"/>
        <v>4.8076918540176303E-3</v>
      </c>
      <c r="O91" s="96">
        <f>Amnt_Deposited!B86</f>
        <v>2072</v>
      </c>
      <c r="P91" s="99">
        <f>Amnt_Deposited!H86</f>
        <v>0</v>
      </c>
      <c r="Q91" s="284">
        <f>MCF!R90</f>
        <v>1</v>
      </c>
      <c r="R91" s="67">
        <f t="shared" si="19"/>
        <v>0</v>
      </c>
      <c r="S91" s="67">
        <f t="shared" si="21"/>
        <v>0</v>
      </c>
      <c r="T91" s="67">
        <f t="shared" si="22"/>
        <v>0</v>
      </c>
      <c r="U91" s="67">
        <f t="shared" si="23"/>
        <v>0.10899535701752501</v>
      </c>
      <c r="V91" s="67">
        <f t="shared" si="24"/>
        <v>7.903055102494734E-3</v>
      </c>
      <c r="W91" s="100">
        <f t="shared" si="25"/>
        <v>5.2687034016631554E-3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9.2734270019444287E-2</v>
      </c>
      <c r="J92" s="67">
        <f t="shared" si="18"/>
        <v>6.7239932590473141E-3</v>
      </c>
      <c r="K92" s="100">
        <f t="shared" si="20"/>
        <v>4.4826621726982091E-3</v>
      </c>
      <c r="O92" s="96">
        <f>Amnt_Deposited!B87</f>
        <v>2073</v>
      </c>
      <c r="P92" s="99">
        <f>Amnt_Deposited!H87</f>
        <v>0</v>
      </c>
      <c r="Q92" s="284">
        <f>MCF!R91</f>
        <v>1</v>
      </c>
      <c r="R92" s="67">
        <f t="shared" si="19"/>
        <v>0</v>
      </c>
      <c r="S92" s="67">
        <f t="shared" si="21"/>
        <v>0</v>
      </c>
      <c r="T92" s="67">
        <f t="shared" si="22"/>
        <v>0</v>
      </c>
      <c r="U92" s="67">
        <f t="shared" si="23"/>
        <v>0.10162659728158276</v>
      </c>
      <c r="V92" s="67">
        <f t="shared" si="24"/>
        <v>7.3687597359422602E-3</v>
      </c>
      <c r="W92" s="100">
        <f t="shared" si="25"/>
        <v>4.9125064906281731E-3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8.6464860259619317E-2</v>
      </c>
      <c r="J93" s="67">
        <f t="shared" si="18"/>
        <v>6.2694097598249721E-3</v>
      </c>
      <c r="K93" s="100">
        <f t="shared" si="20"/>
        <v>4.1796065065499814E-3</v>
      </c>
      <c r="O93" s="96">
        <f>Amnt_Deposited!B88</f>
        <v>2074</v>
      </c>
      <c r="P93" s="99">
        <f>Amnt_Deposited!H88</f>
        <v>0</v>
      </c>
      <c r="Q93" s="284">
        <f>MCF!R92</f>
        <v>1</v>
      </c>
      <c r="R93" s="67">
        <f t="shared" si="19"/>
        <v>0</v>
      </c>
      <c r="S93" s="67">
        <f t="shared" si="21"/>
        <v>0</v>
      </c>
      <c r="T93" s="67">
        <f t="shared" si="22"/>
        <v>0</v>
      </c>
      <c r="U93" s="67">
        <f t="shared" si="23"/>
        <v>9.4756011243418412E-2</v>
      </c>
      <c r="V93" s="67">
        <f t="shared" si="24"/>
        <v>6.8705860381643516E-3</v>
      </c>
      <c r="W93" s="100">
        <f t="shared" si="25"/>
        <v>4.5803906921095677E-3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8.061930134510048E-2</v>
      </c>
      <c r="J94" s="67">
        <f t="shared" si="18"/>
        <v>5.8455589145188398E-3</v>
      </c>
      <c r="K94" s="100">
        <f t="shared" si="20"/>
        <v>3.8970392763458929E-3</v>
      </c>
      <c r="O94" s="96">
        <f>Amnt_Deposited!B89</f>
        <v>2075</v>
      </c>
      <c r="P94" s="99">
        <f>Amnt_Deposited!H89</f>
        <v>0</v>
      </c>
      <c r="Q94" s="284">
        <f>MCF!R93</f>
        <v>1</v>
      </c>
      <c r="R94" s="67">
        <f t="shared" si="19"/>
        <v>0</v>
      </c>
      <c r="S94" s="67">
        <f t="shared" si="21"/>
        <v>0</v>
      </c>
      <c r="T94" s="67">
        <f t="shared" si="22"/>
        <v>0</v>
      </c>
      <c r="U94" s="67">
        <f t="shared" si="23"/>
        <v>8.8349919282301875E-2</v>
      </c>
      <c r="V94" s="67">
        <f t="shared" si="24"/>
        <v>6.4060919611165354E-3</v>
      </c>
      <c r="W94" s="100">
        <f t="shared" si="25"/>
        <v>4.2707279740776902E-3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7.516893833930699E-2</v>
      </c>
      <c r="J95" s="67">
        <f t="shared" si="18"/>
        <v>5.4503630057934896E-3</v>
      </c>
      <c r="K95" s="100">
        <f t="shared" si="20"/>
        <v>3.6335753371956594E-3</v>
      </c>
      <c r="O95" s="96">
        <f>Amnt_Deposited!B90</f>
        <v>2076</v>
      </c>
      <c r="P95" s="99">
        <f>Amnt_Deposited!H90</f>
        <v>0</v>
      </c>
      <c r="Q95" s="284">
        <f>MCF!R94</f>
        <v>1</v>
      </c>
      <c r="R95" s="67">
        <f t="shared" si="19"/>
        <v>0</v>
      </c>
      <c r="S95" s="67">
        <f t="shared" si="21"/>
        <v>0</v>
      </c>
      <c r="T95" s="67">
        <f t="shared" si="22"/>
        <v>0</v>
      </c>
      <c r="U95" s="67">
        <f t="shared" si="23"/>
        <v>8.2376918728007648E-2</v>
      </c>
      <c r="V95" s="67">
        <f t="shared" si="24"/>
        <v>5.9730005542942338E-3</v>
      </c>
      <c r="W95" s="100">
        <f t="shared" si="25"/>
        <v>3.9820003695294889E-3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7.0087053556461137E-2</v>
      </c>
      <c r="J96" s="67">
        <f t="shared" si="18"/>
        <v>5.0818847828458576E-3</v>
      </c>
      <c r="K96" s="100">
        <f t="shared" si="20"/>
        <v>3.3879231885639051E-3</v>
      </c>
      <c r="O96" s="96">
        <f>Amnt_Deposited!B91</f>
        <v>2077</v>
      </c>
      <c r="P96" s="99">
        <f>Amnt_Deposited!H91</f>
        <v>0</v>
      </c>
      <c r="Q96" s="284">
        <f>MCF!R95</f>
        <v>1</v>
      </c>
      <c r="R96" s="67">
        <f t="shared" si="19"/>
        <v>0</v>
      </c>
      <c r="S96" s="67">
        <f t="shared" si="21"/>
        <v>0</v>
      </c>
      <c r="T96" s="67">
        <f t="shared" si="22"/>
        <v>0</v>
      </c>
      <c r="U96" s="67">
        <f t="shared" si="23"/>
        <v>7.6807729924888907E-2</v>
      </c>
      <c r="V96" s="67">
        <f t="shared" si="24"/>
        <v>5.5691888031187478E-3</v>
      </c>
      <c r="W96" s="100">
        <f t="shared" si="25"/>
        <v>3.7127925354124985E-3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6.5348735591461579E-2</v>
      </c>
      <c r="J97" s="67">
        <f t="shared" si="18"/>
        <v>4.73831796499956E-3</v>
      </c>
      <c r="K97" s="100">
        <f t="shared" si="20"/>
        <v>3.15887864333304E-3</v>
      </c>
      <c r="O97" s="96">
        <f>Amnt_Deposited!B92</f>
        <v>2078</v>
      </c>
      <c r="P97" s="99">
        <f>Amnt_Deposited!H92</f>
        <v>0</v>
      </c>
      <c r="Q97" s="284">
        <f>MCF!R96</f>
        <v>1</v>
      </c>
      <c r="R97" s="67">
        <f t="shared" si="19"/>
        <v>0</v>
      </c>
      <c r="S97" s="67">
        <f t="shared" si="21"/>
        <v>0</v>
      </c>
      <c r="T97" s="67">
        <f t="shared" si="22"/>
        <v>0</v>
      </c>
      <c r="U97" s="67">
        <f t="shared" si="23"/>
        <v>7.1615052702971582E-2</v>
      </c>
      <c r="V97" s="67">
        <f t="shared" si="24"/>
        <v>5.1926772219173254E-3</v>
      </c>
      <c r="W97" s="100">
        <f t="shared" si="25"/>
        <v>3.46178481461155E-3</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6.093075720414666E-2</v>
      </c>
      <c r="J98" s="67">
        <f t="shared" si="18"/>
        <v>4.4179783873149192E-3</v>
      </c>
      <c r="K98" s="100">
        <f t="shared" si="20"/>
        <v>2.9453189248766125E-3</v>
      </c>
      <c r="O98" s="96">
        <f>Amnt_Deposited!B93</f>
        <v>2079</v>
      </c>
      <c r="P98" s="99">
        <f>Amnt_Deposited!H93</f>
        <v>0</v>
      </c>
      <c r="Q98" s="284">
        <f>MCF!R97</f>
        <v>1</v>
      </c>
      <c r="R98" s="67">
        <f t="shared" si="19"/>
        <v>0</v>
      </c>
      <c r="S98" s="67">
        <f t="shared" si="21"/>
        <v>0</v>
      </c>
      <c r="T98" s="67">
        <f t="shared" si="22"/>
        <v>0</v>
      </c>
      <c r="U98" s="67">
        <f t="shared" si="23"/>
        <v>6.6773432552489478E-2</v>
      </c>
      <c r="V98" s="67">
        <f t="shared" si="24"/>
        <v>4.8416201504821029E-3</v>
      </c>
      <c r="W98" s="100">
        <f t="shared" si="25"/>
        <v>3.2277467669880686E-3</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5.6811461459336181E-2</v>
      </c>
      <c r="J99" s="68">
        <f t="shared" si="18"/>
        <v>4.1192957448104792E-3</v>
      </c>
      <c r="K99" s="102">
        <f t="shared" si="20"/>
        <v>2.7461971632069858E-3</v>
      </c>
      <c r="O99" s="97">
        <f>Amnt_Deposited!B94</f>
        <v>2080</v>
      </c>
      <c r="P99" s="101">
        <f>Amnt_Deposited!H94</f>
        <v>0</v>
      </c>
      <c r="Q99" s="285">
        <f>MCF!R98</f>
        <v>1</v>
      </c>
      <c r="R99" s="68">
        <f t="shared" si="19"/>
        <v>0</v>
      </c>
      <c r="S99" s="68">
        <f>R99*$W$12</f>
        <v>0</v>
      </c>
      <c r="T99" s="68">
        <f>R99*(1-$W$12)</f>
        <v>0</v>
      </c>
      <c r="U99" s="68">
        <f>S99+U98*$W$10</f>
        <v>6.2259135845847857E-2</v>
      </c>
      <c r="V99" s="68">
        <f>U98*(1-$W$10)+T99</f>
        <v>4.5142967066416195E-3</v>
      </c>
      <c r="W99" s="102">
        <f t="shared" si="25"/>
        <v>3.0095311377610796E-3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O10" sqref="O10"/>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4" activePane="bottomRight" state="frozen"/>
      <selection pane="topRight"/>
      <selection pane="bottomLeft"/>
      <selection pane="bottomRight" activeCell="E34" sqref="E34"/>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05" t="s">
        <v>338</v>
      </c>
      <c r="E2" s="806"/>
      <c r="F2" s="807"/>
    </row>
    <row r="3" spans="1:18" ht="16.5" thickBot="1">
      <c r="B3" s="12"/>
      <c r="C3" s="5" t="s">
        <v>276</v>
      </c>
      <c r="D3" s="805" t="s">
        <v>337</v>
      </c>
      <c r="E3" s="806"/>
      <c r="F3" s="807"/>
    </row>
    <row r="4" spans="1:18" ht="16.5" thickBot="1">
      <c r="B4" s="12"/>
      <c r="C4" s="5" t="s">
        <v>30</v>
      </c>
      <c r="D4" s="805" t="s">
        <v>266</v>
      </c>
      <c r="E4" s="806"/>
      <c r="F4" s="807"/>
    </row>
    <row r="5" spans="1:18" ht="16.5" thickBot="1">
      <c r="B5" s="12"/>
      <c r="C5" s="5" t="s">
        <v>117</v>
      </c>
      <c r="D5" s="808"/>
      <c r="E5" s="809"/>
      <c r="F5" s="810"/>
    </row>
    <row r="6" spans="1:18">
      <c r="B6" s="13" t="s">
        <v>201</v>
      </c>
    </row>
    <row r="7" spans="1:18">
      <c r="B7" s="20" t="s">
        <v>31</v>
      </c>
    </row>
    <row r="8" spans="1:18" ht="13.5" thickBot="1">
      <c r="B8" s="20"/>
    </row>
    <row r="9" spans="1:18" ht="12.75" customHeight="1">
      <c r="A9" s="1"/>
      <c r="C9" s="803" t="s">
        <v>18</v>
      </c>
      <c r="D9" s="804"/>
      <c r="E9" s="801" t="s">
        <v>100</v>
      </c>
      <c r="F9" s="802"/>
      <c r="H9" s="803" t="s">
        <v>18</v>
      </c>
      <c r="I9" s="804"/>
      <c r="J9" s="801" t="s">
        <v>100</v>
      </c>
      <c r="K9" s="802"/>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99" t="s">
        <v>250</v>
      </c>
      <c r="D12" s="800"/>
      <c r="E12" s="799" t="s">
        <v>250</v>
      </c>
      <c r="F12" s="800"/>
      <c r="H12" s="799" t="s">
        <v>251</v>
      </c>
      <c r="I12" s="800"/>
      <c r="J12" s="799" t="s">
        <v>251</v>
      </c>
      <c r="K12" s="800"/>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778">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776">
        <f>INDEX(DOC_table,IF(Select2=1,2,13),1)</f>
        <v>0.44</v>
      </c>
      <c r="E16" s="779">
        <f t="shared" ref="E16:E21" si="0">D16</f>
        <v>0.44</v>
      </c>
      <c r="F16" s="777"/>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776">
        <f>INDEX(DOC_table,IF(Select2=1,3,15),1)</f>
        <v>0.49</v>
      </c>
      <c r="E17" s="779">
        <f t="shared" si="0"/>
        <v>0.49</v>
      </c>
      <c r="F17" s="777"/>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276">
        <f>IF(Select2=1,INDEX(DOC_table,4,1),"")</f>
        <v>0.3</v>
      </c>
      <c r="E18" s="779">
        <f t="shared" si="0"/>
        <v>0.3</v>
      </c>
      <c r="F18" s="777"/>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276">
        <f>IF(Select2=1,INDEX(DOC_table,5,1),"")</f>
        <v>0.47</v>
      </c>
      <c r="E19" s="779">
        <f t="shared" si="0"/>
        <v>0.47</v>
      </c>
      <c r="F19" s="777"/>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276">
        <f>IF(Select2=1,INDEX(DOC_table,6,1),"")</f>
        <v>0.5</v>
      </c>
      <c r="E20" s="779">
        <f t="shared" si="0"/>
        <v>0.5</v>
      </c>
      <c r="F20" s="777"/>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276">
        <f>IF(Select2=1,INDEX(DOC_table,7,1),"")</f>
        <v>0.6</v>
      </c>
      <c r="E21" s="779">
        <f t="shared" si="0"/>
        <v>0.6</v>
      </c>
      <c r="F21" s="777"/>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ref="E22:E28" si="2">D22</f>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2"/>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2"/>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2"/>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si="2"/>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96" t="s">
        <v>250</v>
      </c>
      <c r="E61" s="797"/>
      <c r="F61" s="798"/>
      <c r="H61" s="38"/>
      <c r="I61" s="796" t="s">
        <v>251</v>
      </c>
      <c r="J61" s="797"/>
      <c r="K61" s="798"/>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811" t="s">
        <v>317</v>
      </c>
      <c r="C71" s="811"/>
      <c r="D71" s="812" t="s">
        <v>318</v>
      </c>
      <c r="E71" s="812"/>
      <c r="F71" s="812"/>
      <c r="G71" s="812"/>
      <c r="H71" s="812"/>
    </row>
    <row r="72" spans="2:8">
      <c r="B72" s="811" t="s">
        <v>319</v>
      </c>
      <c r="C72" s="811"/>
      <c r="D72" s="812" t="s">
        <v>320</v>
      </c>
      <c r="E72" s="812"/>
      <c r="F72" s="812"/>
      <c r="G72" s="812"/>
      <c r="H72" s="812"/>
    </row>
    <row r="73" spans="2:8">
      <c r="B73" s="811" t="s">
        <v>321</v>
      </c>
      <c r="C73" s="811"/>
      <c r="D73" s="812" t="s">
        <v>322</v>
      </c>
      <c r="E73" s="812"/>
      <c r="F73" s="812"/>
      <c r="G73" s="812"/>
      <c r="H73" s="812"/>
    </row>
    <row r="74" spans="2:8">
      <c r="B74" s="811" t="s">
        <v>323</v>
      </c>
      <c r="C74" s="811"/>
      <c r="D74" s="812" t="s">
        <v>324</v>
      </c>
      <c r="E74" s="812"/>
      <c r="F74" s="812"/>
      <c r="G74" s="812"/>
      <c r="H74" s="812"/>
    </row>
    <row r="75" spans="2:8">
      <c r="B75" s="560"/>
      <c r="C75" s="561"/>
      <c r="D75" s="561"/>
      <c r="E75" s="561"/>
      <c r="F75" s="561"/>
      <c r="G75" s="561"/>
      <c r="H75" s="561"/>
    </row>
    <row r="76" spans="2:8">
      <c r="B76" s="563"/>
      <c r="C76" s="564" t="s">
        <v>325</v>
      </c>
      <c r="D76" s="565" t="s">
        <v>87</v>
      </c>
      <c r="E76" s="565" t="s">
        <v>88</v>
      </c>
    </row>
    <row r="77" spans="2:8">
      <c r="B77" s="817" t="s">
        <v>133</v>
      </c>
      <c r="C77" s="566" t="s">
        <v>326</v>
      </c>
      <c r="D77" s="567" t="s">
        <v>327</v>
      </c>
      <c r="E77" s="567" t="s">
        <v>9</v>
      </c>
      <c r="F77" s="488"/>
      <c r="G77" s="547"/>
      <c r="H77" s="6"/>
    </row>
    <row r="78" spans="2:8">
      <c r="B78" s="818"/>
      <c r="C78" s="568"/>
      <c r="D78" s="569"/>
      <c r="E78" s="570"/>
      <c r="F78" s="6"/>
      <c r="G78" s="488"/>
      <c r="H78" s="6"/>
    </row>
    <row r="79" spans="2:8">
      <c r="B79" s="818"/>
      <c r="C79" s="568"/>
      <c r="D79" s="569"/>
      <c r="E79" s="570"/>
      <c r="F79" s="6"/>
      <c r="G79" s="488"/>
      <c r="H79" s="6"/>
    </row>
    <row r="80" spans="2:8">
      <c r="B80" s="818"/>
      <c r="C80" s="568"/>
      <c r="D80" s="569"/>
      <c r="E80" s="570"/>
      <c r="F80" s="6"/>
      <c r="G80" s="488"/>
      <c r="H80" s="6"/>
    </row>
    <row r="81" spans="2:8">
      <c r="B81" s="818"/>
      <c r="C81" s="568"/>
      <c r="D81" s="569"/>
      <c r="E81" s="570"/>
      <c r="F81" s="6"/>
      <c r="G81" s="488"/>
      <c r="H81" s="6"/>
    </row>
    <row r="82" spans="2:8">
      <c r="B82" s="818"/>
      <c r="C82" s="568"/>
      <c r="D82" s="569" t="s">
        <v>328</v>
      </c>
      <c r="E82" s="570"/>
      <c r="F82" s="6"/>
      <c r="G82" s="488"/>
      <c r="H82" s="6"/>
    </row>
    <row r="83" spans="2:8" ht="13.5" thickBot="1">
      <c r="B83" s="819"/>
      <c r="C83" s="571"/>
      <c r="D83" s="571"/>
      <c r="E83" s="572" t="s">
        <v>329</v>
      </c>
      <c r="F83" s="6"/>
      <c r="G83" s="6"/>
      <c r="H83" s="6"/>
    </row>
    <row r="84" spans="2:8" ht="13.5" thickTop="1">
      <c r="B84" s="563"/>
      <c r="C84" s="570"/>
      <c r="D84" s="563"/>
      <c r="E84" s="573"/>
      <c r="F84" s="6"/>
      <c r="G84" s="6"/>
      <c r="H84" s="6"/>
    </row>
    <row r="85" spans="2:8">
      <c r="B85" s="813" t="s">
        <v>330</v>
      </c>
      <c r="C85" s="814"/>
      <c r="D85" s="814"/>
      <c r="E85" s="815"/>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816" t="s">
        <v>333</v>
      </c>
      <c r="C95" s="816"/>
      <c r="D95" s="816"/>
      <c r="E95" s="577">
        <f>SUM(E86:E94)</f>
        <v>0.13702</v>
      </c>
    </row>
    <row r="96" spans="2:8">
      <c r="B96" s="813" t="s">
        <v>334</v>
      </c>
      <c r="C96" s="814"/>
      <c r="D96" s="814"/>
      <c r="E96" s="815"/>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816" t="s">
        <v>333</v>
      </c>
      <c r="C106" s="816"/>
      <c r="D106" s="816"/>
      <c r="E106" s="577">
        <f>SUM(E97:E105)</f>
        <v>0.15982100000000002</v>
      </c>
    </row>
    <row r="107" spans="2:5">
      <c r="B107" s="813" t="s">
        <v>335</v>
      </c>
      <c r="C107" s="814"/>
      <c r="D107" s="814"/>
      <c r="E107" s="815"/>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816" t="s">
        <v>333</v>
      </c>
      <c r="C117" s="816"/>
      <c r="D117" s="816"/>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9"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28.291980486</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28.291980486</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28.654433389999994</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28.654433389999994</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29.300130859999999</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29.300130859999999</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29.820930898</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29.820930898</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29.980460246</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29.980460246</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33.208391259999999</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33.208391259999999</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33.891502326000001</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33.891502326000001</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34.574057056000001</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34.574057056000001</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35.251882930000001</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35.251882930000001</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35.919972924</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35.919972924</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38.775158818000001</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38.775158818000001</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39.790819727999995</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39.790819727999995</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40.561901423999998</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40.561901423999998</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41.330340523999993</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41.330340523999993</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42.079586031999995</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42.079586031999995</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42.808247107999996</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42.808247107999996</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43.531066655999993</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43.531066655999993</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45.201535037999996</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45.201535037999996</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46.251549696000005</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46.251549696000005</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47.301564354</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47.301564354</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48.351579012000009</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48.351579012000009</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49.401593670000004</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49.401593670000004</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50.451608327999999</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50.451608327999999</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51.501622986000008</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51.501622986000008</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52.551637644000003</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52.551637644000003</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53.601652301999998</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53.601652301999998</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54.651666959999993</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54.651666959999993</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55.701681618000002</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55.701681618000002</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56.751696275999997</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56.751696275999997</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57.801710933999992</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57.801710933999992</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58.851725592000001</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58.851725592000001</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4"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opLeftCell="A4" zoomScale="85" zoomScaleNormal="85" zoomScalePageLayoutView="150" workbookViewId="0">
      <selection activeCell="H16" sqref="H16:H17"/>
    </sheetView>
  </sheetViews>
  <sheetFormatPr defaultColWidth="11.42578125" defaultRowHeight="12.75"/>
  <cols>
    <col min="1" max="1" width="3.42578125" style="712" customWidth="1"/>
    <col min="2" max="2" width="15.28515625" style="712" customWidth="1"/>
    <col min="3" max="4" width="10.140625" style="712" bestFit="1" customWidth="1"/>
    <col min="5" max="5" width="9.42578125" style="712" customWidth="1"/>
    <col min="6" max="6" width="11.28515625" style="712" customWidth="1"/>
    <col min="7" max="7" width="9.42578125" style="712" customWidth="1"/>
    <col min="8" max="8" width="8.42578125" style="712" customWidth="1"/>
    <col min="9" max="10" width="10.85546875" style="712" customWidth="1"/>
    <col min="11" max="11" width="9.42578125" style="712" bestFit="1" customWidth="1"/>
    <col min="12" max="12" width="10.28515625" style="712" customWidth="1"/>
    <col min="13" max="13" width="10.140625" style="712" customWidth="1"/>
    <col min="14" max="14" width="8.42578125" style="712" customWidth="1"/>
    <col min="15" max="15" width="23.7109375" style="712" customWidth="1"/>
    <col min="16" max="16" width="9.28515625" style="712" customWidth="1"/>
    <col min="17" max="17" width="3.85546875" style="712" customWidth="1"/>
    <col min="18" max="19" width="13" style="712" customWidth="1"/>
    <col min="20" max="20" width="9.42578125" style="712" customWidth="1"/>
    <col min="21" max="16384" width="11.42578125" style="712"/>
  </cols>
  <sheetData>
    <row r="2" spans="2:20" ht="15.75">
      <c r="C2" s="713" t="s">
        <v>106</v>
      </c>
      <c r="Q2" s="823" t="s">
        <v>107</v>
      </c>
      <c r="R2" s="823"/>
      <c r="S2" s="823"/>
      <c r="T2" s="823"/>
    </row>
    <row r="4" spans="2:20">
      <c r="C4" s="712" t="s">
        <v>26</v>
      </c>
    </row>
    <row r="5" spans="2:20">
      <c r="C5" s="712" t="s">
        <v>281</v>
      </c>
    </row>
    <row r="6" spans="2:20">
      <c r="C6" s="712" t="s">
        <v>29</v>
      </c>
    </row>
    <row r="7" spans="2:20">
      <c r="C7" s="712" t="s">
        <v>109</v>
      </c>
    </row>
    <row r="8" spans="2:20" ht="13.5" thickBot="1"/>
    <row r="9" spans="2:20" ht="13.5" thickBot="1">
      <c r="C9" s="824" t="s">
        <v>95</v>
      </c>
      <c r="D9" s="825"/>
      <c r="E9" s="825"/>
      <c r="F9" s="825"/>
      <c r="G9" s="825"/>
      <c r="H9" s="826"/>
      <c r="I9" s="832" t="s">
        <v>308</v>
      </c>
      <c r="J9" s="833"/>
      <c r="K9" s="833"/>
      <c r="L9" s="833"/>
      <c r="M9" s="833"/>
      <c r="N9" s="834"/>
      <c r="R9" s="714" t="s">
        <v>95</v>
      </c>
      <c r="S9" s="711" t="s">
        <v>308</v>
      </c>
    </row>
    <row r="10" spans="2:20" s="721" customFormat="1" ht="38.25" customHeight="1">
      <c r="B10" s="715"/>
      <c r="C10" s="715" t="s">
        <v>104</v>
      </c>
      <c r="D10" s="716" t="s">
        <v>105</v>
      </c>
      <c r="E10" s="716" t="s">
        <v>0</v>
      </c>
      <c r="F10" s="716" t="s">
        <v>206</v>
      </c>
      <c r="G10" s="716" t="s">
        <v>103</v>
      </c>
      <c r="H10" s="717" t="s">
        <v>161</v>
      </c>
      <c r="I10" s="718" t="s">
        <v>104</v>
      </c>
      <c r="J10" s="719" t="s">
        <v>105</v>
      </c>
      <c r="K10" s="719" t="s">
        <v>0</v>
      </c>
      <c r="L10" s="719" t="s">
        <v>206</v>
      </c>
      <c r="M10" s="719" t="s">
        <v>103</v>
      </c>
      <c r="N10" s="720" t="s">
        <v>161</v>
      </c>
      <c r="O10" s="710" t="s">
        <v>28</v>
      </c>
      <c r="R10" s="827" t="s">
        <v>147</v>
      </c>
      <c r="S10" s="827" t="s">
        <v>315</v>
      </c>
    </row>
    <row r="11" spans="2:20" s="726" customFormat="1" ht="13.5" thickBot="1">
      <c r="B11" s="722"/>
      <c r="C11" s="722" t="s">
        <v>11</v>
      </c>
      <c r="D11" s="723" t="s">
        <v>11</v>
      </c>
      <c r="E11" s="723" t="s">
        <v>11</v>
      </c>
      <c r="F11" s="723" t="s">
        <v>11</v>
      </c>
      <c r="G11" s="723" t="s">
        <v>11</v>
      </c>
      <c r="H11" s="724"/>
      <c r="I11" s="722" t="s">
        <v>11</v>
      </c>
      <c r="J11" s="723" t="s">
        <v>11</v>
      </c>
      <c r="K11" s="723" t="s">
        <v>11</v>
      </c>
      <c r="L11" s="723" t="s">
        <v>11</v>
      </c>
      <c r="M11" s="723" t="s">
        <v>11</v>
      </c>
      <c r="N11" s="724"/>
      <c r="O11" s="725"/>
      <c r="R11" s="828"/>
      <c r="S11" s="828"/>
    </row>
    <row r="12" spans="2:20" s="726" customFormat="1" ht="13.5" thickBot="1">
      <c r="B12" s="727" t="s">
        <v>25</v>
      </c>
      <c r="C12" s="728">
        <v>0.4</v>
      </c>
      <c r="D12" s="729">
        <v>0.8</v>
      </c>
      <c r="E12" s="729">
        <v>1</v>
      </c>
      <c r="F12" s="729">
        <v>0.5</v>
      </c>
      <c r="G12" s="729">
        <v>0.6</v>
      </c>
      <c r="H12" s="730"/>
      <c r="I12" s="728">
        <v>0.4</v>
      </c>
      <c r="J12" s="729">
        <v>0.8</v>
      </c>
      <c r="K12" s="729">
        <v>1</v>
      </c>
      <c r="L12" s="729">
        <v>0.5</v>
      </c>
      <c r="M12" s="729">
        <v>0.6</v>
      </c>
      <c r="N12" s="730"/>
      <c r="O12" s="731"/>
      <c r="R12" s="828"/>
      <c r="S12" s="828"/>
    </row>
    <row r="13" spans="2:20" s="726" customFormat="1" ht="26.25" thickBot="1">
      <c r="B13" s="727" t="s">
        <v>159</v>
      </c>
      <c r="C13" s="732">
        <f>C12</f>
        <v>0.4</v>
      </c>
      <c r="D13" s="733">
        <f>D12</f>
        <v>0.8</v>
      </c>
      <c r="E13" s="733">
        <f>E12</f>
        <v>1</v>
      </c>
      <c r="F13" s="733">
        <f>F12</f>
        <v>0.5</v>
      </c>
      <c r="G13" s="733">
        <f>G12</f>
        <v>0.6</v>
      </c>
      <c r="H13" s="734"/>
      <c r="I13" s="732">
        <v>0.4</v>
      </c>
      <c r="J13" s="733">
        <v>0.8</v>
      </c>
      <c r="K13" s="733">
        <v>1</v>
      </c>
      <c r="L13" s="733">
        <v>0.5</v>
      </c>
      <c r="M13" s="733">
        <v>0.6</v>
      </c>
      <c r="N13" s="734"/>
      <c r="O13" s="735"/>
      <c r="R13" s="828"/>
      <c r="S13" s="828"/>
    </row>
    <row r="14" spans="2:20" s="726" customFormat="1" ht="13.5" thickBot="1">
      <c r="B14" s="736"/>
      <c r="C14" s="736"/>
      <c r="D14" s="737"/>
      <c r="E14" s="737"/>
      <c r="F14" s="737"/>
      <c r="G14" s="737"/>
      <c r="H14" s="738"/>
      <c r="I14" s="736"/>
      <c r="J14" s="737"/>
      <c r="K14" s="737"/>
      <c r="L14" s="737"/>
      <c r="M14" s="737"/>
      <c r="N14" s="738"/>
      <c r="O14" s="739"/>
      <c r="R14" s="828"/>
      <c r="S14" s="828"/>
    </row>
    <row r="15" spans="2:20" s="726" customFormat="1" ht="12.75" customHeight="1" thickBot="1">
      <c r="B15" s="740"/>
      <c r="C15" s="820" t="s">
        <v>158</v>
      </c>
      <c r="D15" s="821"/>
      <c r="E15" s="821"/>
      <c r="F15" s="821"/>
      <c r="G15" s="821"/>
      <c r="H15" s="822"/>
      <c r="I15" s="820" t="s">
        <v>158</v>
      </c>
      <c r="J15" s="821"/>
      <c r="K15" s="821"/>
      <c r="L15" s="821"/>
      <c r="M15" s="821"/>
      <c r="N15" s="822"/>
      <c r="O15" s="741"/>
      <c r="R15" s="828"/>
      <c r="S15" s="828"/>
    </row>
    <row r="16" spans="2:20" s="726" customFormat="1" ht="26.25" thickBot="1">
      <c r="B16" s="727" t="s">
        <v>160</v>
      </c>
      <c r="C16" s="742">
        <v>0</v>
      </c>
      <c r="D16" s="743">
        <v>0</v>
      </c>
      <c r="E16" s="743">
        <v>1</v>
      </c>
      <c r="F16" s="743">
        <v>0</v>
      </c>
      <c r="G16" s="743">
        <v>0</v>
      </c>
      <c r="H16" s="830" t="s">
        <v>36</v>
      </c>
      <c r="I16" s="742">
        <v>0.2</v>
      </c>
      <c r="J16" s="743">
        <v>0.3</v>
      </c>
      <c r="K16" s="743">
        <v>0.25</v>
      </c>
      <c r="L16" s="743">
        <v>0.05</v>
      </c>
      <c r="M16" s="743">
        <v>0.2</v>
      </c>
      <c r="N16" s="830" t="s">
        <v>36</v>
      </c>
      <c r="O16" s="744"/>
      <c r="R16" s="829"/>
      <c r="S16" s="829"/>
    </row>
    <row r="17" spans="2:19" s="726" customFormat="1" ht="13.5" thickBot="1">
      <c r="B17" s="745" t="s">
        <v>1</v>
      </c>
      <c r="C17" s="745" t="s">
        <v>24</v>
      </c>
      <c r="D17" s="746" t="s">
        <v>24</v>
      </c>
      <c r="E17" s="746" t="s">
        <v>24</v>
      </c>
      <c r="F17" s="746" t="s">
        <v>24</v>
      </c>
      <c r="G17" s="746" t="s">
        <v>24</v>
      </c>
      <c r="H17" s="831"/>
      <c r="I17" s="745" t="s">
        <v>24</v>
      </c>
      <c r="J17" s="746" t="s">
        <v>24</v>
      </c>
      <c r="K17" s="746" t="s">
        <v>24</v>
      </c>
      <c r="L17" s="746" t="s">
        <v>24</v>
      </c>
      <c r="M17" s="746" t="s">
        <v>24</v>
      </c>
      <c r="N17" s="831"/>
      <c r="O17" s="725"/>
      <c r="R17" s="727" t="s">
        <v>157</v>
      </c>
      <c r="S17" s="747" t="s">
        <v>157</v>
      </c>
    </row>
    <row r="18" spans="2:19">
      <c r="B18" s="748">
        <f>year</f>
        <v>2000</v>
      </c>
      <c r="C18" s="749">
        <f>C$16</f>
        <v>0</v>
      </c>
      <c r="D18" s="750">
        <f t="shared" ref="D18:G33" si="0">D$16</f>
        <v>0</v>
      </c>
      <c r="E18" s="750">
        <f t="shared" si="0"/>
        <v>1</v>
      </c>
      <c r="F18" s="750">
        <f t="shared" si="0"/>
        <v>0</v>
      </c>
      <c r="G18" s="750">
        <f t="shared" si="0"/>
        <v>0</v>
      </c>
      <c r="H18" s="751">
        <f>SUM(C18:G18)</f>
        <v>1</v>
      </c>
      <c r="I18" s="749">
        <f>I$16</f>
        <v>0.2</v>
      </c>
      <c r="J18" s="750">
        <f t="shared" ref="J18:M33" si="1">J$16</f>
        <v>0.3</v>
      </c>
      <c r="K18" s="750">
        <f t="shared" si="1"/>
        <v>0.25</v>
      </c>
      <c r="L18" s="750">
        <f t="shared" si="1"/>
        <v>0.05</v>
      </c>
      <c r="M18" s="750">
        <f t="shared" si="1"/>
        <v>0.2</v>
      </c>
      <c r="N18" s="751">
        <f>SUM(I18:M18)</f>
        <v>1</v>
      </c>
      <c r="O18" s="752"/>
      <c r="R18" s="753">
        <f>C18*C$13+D18*D$13+E18*E$13+F18*F$13+G18*G$13</f>
        <v>1</v>
      </c>
      <c r="S18" s="754">
        <f>I18*I$13+J18*J$13+K18*K$13+L18*L$13+M18*M$13</f>
        <v>0.71500000000000008</v>
      </c>
    </row>
    <row r="19" spans="2:19">
      <c r="B19" s="755">
        <f t="shared" ref="B19:B50" si="2">B18+1</f>
        <v>2001</v>
      </c>
      <c r="C19" s="756">
        <f t="shared" ref="C19:G50" si="3">C$16</f>
        <v>0</v>
      </c>
      <c r="D19" s="757">
        <f t="shared" si="0"/>
        <v>0</v>
      </c>
      <c r="E19" s="757">
        <f t="shared" si="0"/>
        <v>1</v>
      </c>
      <c r="F19" s="757">
        <f t="shared" si="0"/>
        <v>0</v>
      </c>
      <c r="G19" s="757">
        <f t="shared" si="0"/>
        <v>0</v>
      </c>
      <c r="H19" s="758">
        <f t="shared" ref="H19:H82" si="4">SUM(C19:G19)</f>
        <v>1</v>
      </c>
      <c r="I19" s="756">
        <f t="shared" ref="I19:M50" si="5">I$16</f>
        <v>0.2</v>
      </c>
      <c r="J19" s="757">
        <f t="shared" si="1"/>
        <v>0.3</v>
      </c>
      <c r="K19" s="757">
        <f t="shared" si="1"/>
        <v>0.25</v>
      </c>
      <c r="L19" s="757">
        <f t="shared" si="1"/>
        <v>0.05</v>
      </c>
      <c r="M19" s="757">
        <f t="shared" si="1"/>
        <v>0.2</v>
      </c>
      <c r="N19" s="758">
        <f t="shared" ref="N19:N82" si="6">SUM(I19:M19)</f>
        <v>1</v>
      </c>
      <c r="O19" s="759"/>
      <c r="R19" s="753">
        <f t="shared" ref="R19:R82" si="7">C19*C$13+D19*D$13+E19*E$13+F19*F$13+G19*G$13</f>
        <v>1</v>
      </c>
      <c r="S19" s="754">
        <f t="shared" ref="S19:S82" si="8">I19*I$13+J19*J$13+K19*K$13+L19*L$13+M19*M$13</f>
        <v>0.71500000000000008</v>
      </c>
    </row>
    <row r="20" spans="2:19">
      <c r="B20" s="755">
        <f t="shared" si="2"/>
        <v>2002</v>
      </c>
      <c r="C20" s="756">
        <f t="shared" si="3"/>
        <v>0</v>
      </c>
      <c r="D20" s="757">
        <f t="shared" si="0"/>
        <v>0</v>
      </c>
      <c r="E20" s="757">
        <f t="shared" si="0"/>
        <v>1</v>
      </c>
      <c r="F20" s="757">
        <f t="shared" si="0"/>
        <v>0</v>
      </c>
      <c r="G20" s="757">
        <f t="shared" si="0"/>
        <v>0</v>
      </c>
      <c r="H20" s="758">
        <f t="shared" si="4"/>
        <v>1</v>
      </c>
      <c r="I20" s="756">
        <f t="shared" si="5"/>
        <v>0.2</v>
      </c>
      <c r="J20" s="757">
        <f t="shared" si="1"/>
        <v>0.3</v>
      </c>
      <c r="K20" s="757">
        <f t="shared" si="1"/>
        <v>0.25</v>
      </c>
      <c r="L20" s="757">
        <f t="shared" si="1"/>
        <v>0.05</v>
      </c>
      <c r="M20" s="757">
        <f t="shared" si="1"/>
        <v>0.2</v>
      </c>
      <c r="N20" s="758">
        <f t="shared" si="6"/>
        <v>1</v>
      </c>
      <c r="O20" s="759"/>
      <c r="R20" s="753">
        <f t="shared" si="7"/>
        <v>1</v>
      </c>
      <c r="S20" s="754">
        <f t="shared" si="8"/>
        <v>0.71500000000000008</v>
      </c>
    </row>
    <row r="21" spans="2:19">
      <c r="B21" s="755">
        <f t="shared" si="2"/>
        <v>2003</v>
      </c>
      <c r="C21" s="756">
        <f t="shared" si="3"/>
        <v>0</v>
      </c>
      <c r="D21" s="757">
        <f t="shared" si="0"/>
        <v>0</v>
      </c>
      <c r="E21" s="757">
        <f t="shared" si="0"/>
        <v>1</v>
      </c>
      <c r="F21" s="757">
        <f t="shared" si="0"/>
        <v>0</v>
      </c>
      <c r="G21" s="757">
        <f t="shared" si="0"/>
        <v>0</v>
      </c>
      <c r="H21" s="758">
        <f t="shared" si="4"/>
        <v>1</v>
      </c>
      <c r="I21" s="756">
        <f t="shared" si="5"/>
        <v>0.2</v>
      </c>
      <c r="J21" s="757">
        <f t="shared" si="1"/>
        <v>0.3</v>
      </c>
      <c r="K21" s="757">
        <f t="shared" si="1"/>
        <v>0.25</v>
      </c>
      <c r="L21" s="757">
        <f t="shared" si="1"/>
        <v>0.05</v>
      </c>
      <c r="M21" s="757">
        <f t="shared" si="1"/>
        <v>0.2</v>
      </c>
      <c r="N21" s="758">
        <f t="shared" si="6"/>
        <v>1</v>
      </c>
      <c r="O21" s="759"/>
      <c r="R21" s="753">
        <f t="shared" si="7"/>
        <v>1</v>
      </c>
      <c r="S21" s="754">
        <f t="shared" si="8"/>
        <v>0.71500000000000008</v>
      </c>
    </row>
    <row r="22" spans="2:19">
      <c r="B22" s="755">
        <f t="shared" si="2"/>
        <v>2004</v>
      </c>
      <c r="C22" s="756">
        <f t="shared" si="3"/>
        <v>0</v>
      </c>
      <c r="D22" s="757">
        <f t="shared" si="0"/>
        <v>0</v>
      </c>
      <c r="E22" s="757">
        <f t="shared" si="0"/>
        <v>1</v>
      </c>
      <c r="F22" s="757">
        <f t="shared" si="0"/>
        <v>0</v>
      </c>
      <c r="G22" s="757">
        <f t="shared" si="0"/>
        <v>0</v>
      </c>
      <c r="H22" s="758">
        <f t="shared" si="4"/>
        <v>1</v>
      </c>
      <c r="I22" s="756">
        <f t="shared" si="5"/>
        <v>0.2</v>
      </c>
      <c r="J22" s="757">
        <f t="shared" si="1"/>
        <v>0.3</v>
      </c>
      <c r="K22" s="757">
        <f t="shared" si="1"/>
        <v>0.25</v>
      </c>
      <c r="L22" s="757">
        <f t="shared" si="1"/>
        <v>0.05</v>
      </c>
      <c r="M22" s="757">
        <f t="shared" si="1"/>
        <v>0.2</v>
      </c>
      <c r="N22" s="758">
        <f t="shared" si="6"/>
        <v>1</v>
      </c>
      <c r="O22" s="759"/>
      <c r="R22" s="753">
        <f t="shared" si="7"/>
        <v>1</v>
      </c>
      <c r="S22" s="754">
        <f t="shared" si="8"/>
        <v>0.71500000000000008</v>
      </c>
    </row>
    <row r="23" spans="2:19">
      <c r="B23" s="755">
        <f t="shared" si="2"/>
        <v>2005</v>
      </c>
      <c r="C23" s="756">
        <f t="shared" si="3"/>
        <v>0</v>
      </c>
      <c r="D23" s="757">
        <f t="shared" si="0"/>
        <v>0</v>
      </c>
      <c r="E23" s="757">
        <f t="shared" si="0"/>
        <v>1</v>
      </c>
      <c r="F23" s="757">
        <f t="shared" si="0"/>
        <v>0</v>
      </c>
      <c r="G23" s="757">
        <f t="shared" si="0"/>
        <v>0</v>
      </c>
      <c r="H23" s="758">
        <f t="shared" si="4"/>
        <v>1</v>
      </c>
      <c r="I23" s="756">
        <f t="shared" si="5"/>
        <v>0.2</v>
      </c>
      <c r="J23" s="757">
        <f t="shared" si="1"/>
        <v>0.3</v>
      </c>
      <c r="K23" s="757">
        <f t="shared" si="1"/>
        <v>0.25</v>
      </c>
      <c r="L23" s="757">
        <f t="shared" si="1"/>
        <v>0.05</v>
      </c>
      <c r="M23" s="757">
        <f t="shared" si="1"/>
        <v>0.2</v>
      </c>
      <c r="N23" s="758">
        <f t="shared" si="6"/>
        <v>1</v>
      </c>
      <c r="O23" s="759"/>
      <c r="R23" s="753">
        <f t="shared" si="7"/>
        <v>1</v>
      </c>
      <c r="S23" s="754">
        <f t="shared" si="8"/>
        <v>0.71500000000000008</v>
      </c>
    </row>
    <row r="24" spans="2:19">
      <c r="B24" s="755">
        <f t="shared" si="2"/>
        <v>2006</v>
      </c>
      <c r="C24" s="756">
        <f t="shared" si="3"/>
        <v>0</v>
      </c>
      <c r="D24" s="757">
        <f t="shared" si="0"/>
        <v>0</v>
      </c>
      <c r="E24" s="757">
        <f t="shared" si="0"/>
        <v>1</v>
      </c>
      <c r="F24" s="757">
        <f t="shared" si="0"/>
        <v>0</v>
      </c>
      <c r="G24" s="757">
        <f t="shared" si="0"/>
        <v>0</v>
      </c>
      <c r="H24" s="758">
        <f t="shared" si="4"/>
        <v>1</v>
      </c>
      <c r="I24" s="756">
        <f t="shared" si="5"/>
        <v>0.2</v>
      </c>
      <c r="J24" s="757">
        <f t="shared" si="1"/>
        <v>0.3</v>
      </c>
      <c r="K24" s="757">
        <f t="shared" si="1"/>
        <v>0.25</v>
      </c>
      <c r="L24" s="757">
        <f t="shared" si="1"/>
        <v>0.05</v>
      </c>
      <c r="M24" s="757">
        <f t="shared" si="1"/>
        <v>0.2</v>
      </c>
      <c r="N24" s="758">
        <f t="shared" si="6"/>
        <v>1</v>
      </c>
      <c r="O24" s="759"/>
      <c r="R24" s="753">
        <f t="shared" si="7"/>
        <v>1</v>
      </c>
      <c r="S24" s="754">
        <f t="shared" si="8"/>
        <v>0.71500000000000008</v>
      </c>
    </row>
    <row r="25" spans="2:19">
      <c r="B25" s="755">
        <f t="shared" si="2"/>
        <v>2007</v>
      </c>
      <c r="C25" s="756">
        <f t="shared" si="3"/>
        <v>0</v>
      </c>
      <c r="D25" s="757">
        <f t="shared" si="0"/>
        <v>0</v>
      </c>
      <c r="E25" s="757">
        <f t="shared" si="0"/>
        <v>1</v>
      </c>
      <c r="F25" s="757">
        <f t="shared" si="0"/>
        <v>0</v>
      </c>
      <c r="G25" s="757">
        <f t="shared" si="0"/>
        <v>0</v>
      </c>
      <c r="H25" s="758">
        <f t="shared" si="4"/>
        <v>1</v>
      </c>
      <c r="I25" s="756">
        <f t="shared" si="5"/>
        <v>0.2</v>
      </c>
      <c r="J25" s="757">
        <f t="shared" si="1"/>
        <v>0.3</v>
      </c>
      <c r="K25" s="757">
        <f t="shared" si="1"/>
        <v>0.25</v>
      </c>
      <c r="L25" s="757">
        <f t="shared" si="1"/>
        <v>0.05</v>
      </c>
      <c r="M25" s="757">
        <f t="shared" si="1"/>
        <v>0.2</v>
      </c>
      <c r="N25" s="758">
        <f t="shared" si="6"/>
        <v>1</v>
      </c>
      <c r="O25" s="759"/>
      <c r="R25" s="753">
        <f t="shared" si="7"/>
        <v>1</v>
      </c>
      <c r="S25" s="754">
        <f t="shared" si="8"/>
        <v>0.71500000000000008</v>
      </c>
    </row>
    <row r="26" spans="2:19">
      <c r="B26" s="755">
        <f t="shared" si="2"/>
        <v>2008</v>
      </c>
      <c r="C26" s="756">
        <f t="shared" si="3"/>
        <v>0</v>
      </c>
      <c r="D26" s="757">
        <f t="shared" si="0"/>
        <v>0</v>
      </c>
      <c r="E26" s="757">
        <f t="shared" si="0"/>
        <v>1</v>
      </c>
      <c r="F26" s="757">
        <f t="shared" si="0"/>
        <v>0</v>
      </c>
      <c r="G26" s="757">
        <f t="shared" si="0"/>
        <v>0</v>
      </c>
      <c r="H26" s="758">
        <f t="shared" si="4"/>
        <v>1</v>
      </c>
      <c r="I26" s="756">
        <f t="shared" si="5"/>
        <v>0.2</v>
      </c>
      <c r="J26" s="757">
        <f t="shared" si="1"/>
        <v>0.3</v>
      </c>
      <c r="K26" s="757">
        <f t="shared" si="1"/>
        <v>0.25</v>
      </c>
      <c r="L26" s="757">
        <f t="shared" si="1"/>
        <v>0.05</v>
      </c>
      <c r="M26" s="757">
        <f t="shared" si="1"/>
        <v>0.2</v>
      </c>
      <c r="N26" s="758">
        <f t="shared" si="6"/>
        <v>1</v>
      </c>
      <c r="O26" s="759"/>
      <c r="R26" s="753">
        <f t="shared" si="7"/>
        <v>1</v>
      </c>
      <c r="S26" s="754">
        <f t="shared" si="8"/>
        <v>0.71500000000000008</v>
      </c>
    </row>
    <row r="27" spans="2:19">
      <c r="B27" s="755">
        <f t="shared" si="2"/>
        <v>2009</v>
      </c>
      <c r="C27" s="756">
        <f t="shared" si="3"/>
        <v>0</v>
      </c>
      <c r="D27" s="757">
        <f t="shared" si="0"/>
        <v>0</v>
      </c>
      <c r="E27" s="757">
        <f t="shared" si="0"/>
        <v>1</v>
      </c>
      <c r="F27" s="757">
        <f t="shared" si="0"/>
        <v>0</v>
      </c>
      <c r="G27" s="757">
        <f t="shared" si="0"/>
        <v>0</v>
      </c>
      <c r="H27" s="758">
        <f t="shared" si="4"/>
        <v>1</v>
      </c>
      <c r="I27" s="756">
        <f t="shared" si="5"/>
        <v>0.2</v>
      </c>
      <c r="J27" s="757">
        <f t="shared" si="1"/>
        <v>0.3</v>
      </c>
      <c r="K27" s="757">
        <f t="shared" si="1"/>
        <v>0.25</v>
      </c>
      <c r="L27" s="757">
        <f t="shared" si="1"/>
        <v>0.05</v>
      </c>
      <c r="M27" s="757">
        <f t="shared" si="1"/>
        <v>0.2</v>
      </c>
      <c r="N27" s="758">
        <f t="shared" si="6"/>
        <v>1</v>
      </c>
      <c r="O27" s="759"/>
      <c r="R27" s="753">
        <f t="shared" si="7"/>
        <v>1</v>
      </c>
      <c r="S27" s="754">
        <f t="shared" si="8"/>
        <v>0.71500000000000008</v>
      </c>
    </row>
    <row r="28" spans="2:19">
      <c r="B28" s="755">
        <f t="shared" si="2"/>
        <v>2010</v>
      </c>
      <c r="C28" s="756">
        <f t="shared" si="3"/>
        <v>0</v>
      </c>
      <c r="D28" s="757">
        <f t="shared" si="0"/>
        <v>0</v>
      </c>
      <c r="E28" s="757">
        <f t="shared" si="0"/>
        <v>1</v>
      </c>
      <c r="F28" s="757">
        <f t="shared" si="0"/>
        <v>0</v>
      </c>
      <c r="G28" s="757">
        <f t="shared" si="0"/>
        <v>0</v>
      </c>
      <c r="H28" s="758">
        <f t="shared" si="4"/>
        <v>1</v>
      </c>
      <c r="I28" s="756">
        <f t="shared" si="5"/>
        <v>0.2</v>
      </c>
      <c r="J28" s="757">
        <f t="shared" si="1"/>
        <v>0.3</v>
      </c>
      <c r="K28" s="757">
        <f t="shared" si="1"/>
        <v>0.25</v>
      </c>
      <c r="L28" s="757">
        <f t="shared" si="1"/>
        <v>0.05</v>
      </c>
      <c r="M28" s="757">
        <f t="shared" si="1"/>
        <v>0.2</v>
      </c>
      <c r="N28" s="758">
        <f t="shared" si="6"/>
        <v>1</v>
      </c>
      <c r="O28" s="759"/>
      <c r="R28" s="753">
        <f t="shared" si="7"/>
        <v>1</v>
      </c>
      <c r="S28" s="754">
        <f t="shared" si="8"/>
        <v>0.71500000000000008</v>
      </c>
    </row>
    <row r="29" spans="2:19">
      <c r="B29" s="755">
        <f t="shared" si="2"/>
        <v>2011</v>
      </c>
      <c r="C29" s="756">
        <f t="shared" si="3"/>
        <v>0</v>
      </c>
      <c r="D29" s="757">
        <f t="shared" si="0"/>
        <v>0</v>
      </c>
      <c r="E29" s="757">
        <f t="shared" si="0"/>
        <v>1</v>
      </c>
      <c r="F29" s="757">
        <f t="shared" si="0"/>
        <v>0</v>
      </c>
      <c r="G29" s="757">
        <f t="shared" si="0"/>
        <v>0</v>
      </c>
      <c r="H29" s="758">
        <f t="shared" si="4"/>
        <v>1</v>
      </c>
      <c r="I29" s="756">
        <f t="shared" si="5"/>
        <v>0.2</v>
      </c>
      <c r="J29" s="757">
        <f t="shared" si="1"/>
        <v>0.3</v>
      </c>
      <c r="K29" s="757">
        <f t="shared" si="1"/>
        <v>0.25</v>
      </c>
      <c r="L29" s="757">
        <f t="shared" si="1"/>
        <v>0.05</v>
      </c>
      <c r="M29" s="757">
        <f t="shared" si="1"/>
        <v>0.2</v>
      </c>
      <c r="N29" s="758">
        <f t="shared" si="6"/>
        <v>1</v>
      </c>
      <c r="O29" s="759"/>
      <c r="R29" s="753">
        <f t="shared" si="7"/>
        <v>1</v>
      </c>
      <c r="S29" s="754">
        <f t="shared" si="8"/>
        <v>0.71500000000000008</v>
      </c>
    </row>
    <row r="30" spans="2:19">
      <c r="B30" s="755">
        <f t="shared" si="2"/>
        <v>2012</v>
      </c>
      <c r="C30" s="756">
        <f t="shared" si="3"/>
        <v>0</v>
      </c>
      <c r="D30" s="757">
        <f t="shared" si="0"/>
        <v>0</v>
      </c>
      <c r="E30" s="757">
        <f t="shared" si="0"/>
        <v>1</v>
      </c>
      <c r="F30" s="757">
        <f t="shared" si="0"/>
        <v>0</v>
      </c>
      <c r="G30" s="757">
        <f t="shared" si="0"/>
        <v>0</v>
      </c>
      <c r="H30" s="758">
        <f t="shared" si="4"/>
        <v>1</v>
      </c>
      <c r="I30" s="756">
        <f t="shared" si="5"/>
        <v>0.2</v>
      </c>
      <c r="J30" s="757">
        <f t="shared" si="1"/>
        <v>0.3</v>
      </c>
      <c r="K30" s="757">
        <f t="shared" si="1"/>
        <v>0.25</v>
      </c>
      <c r="L30" s="757">
        <f t="shared" si="1"/>
        <v>0.05</v>
      </c>
      <c r="M30" s="757">
        <f t="shared" si="1"/>
        <v>0.2</v>
      </c>
      <c r="N30" s="758">
        <f t="shared" si="6"/>
        <v>1</v>
      </c>
      <c r="O30" s="759"/>
      <c r="R30" s="753">
        <f t="shared" si="7"/>
        <v>1</v>
      </c>
      <c r="S30" s="754">
        <f t="shared" si="8"/>
        <v>0.71500000000000008</v>
      </c>
    </row>
    <row r="31" spans="2:19">
      <c r="B31" s="755">
        <f t="shared" si="2"/>
        <v>2013</v>
      </c>
      <c r="C31" s="756">
        <f t="shared" si="3"/>
        <v>0</v>
      </c>
      <c r="D31" s="757">
        <f t="shared" si="0"/>
        <v>0</v>
      </c>
      <c r="E31" s="757">
        <f t="shared" si="0"/>
        <v>1</v>
      </c>
      <c r="F31" s="757">
        <f t="shared" si="0"/>
        <v>0</v>
      </c>
      <c r="G31" s="757">
        <f t="shared" si="0"/>
        <v>0</v>
      </c>
      <c r="H31" s="758">
        <f t="shared" si="4"/>
        <v>1</v>
      </c>
      <c r="I31" s="756">
        <f t="shared" si="5"/>
        <v>0.2</v>
      </c>
      <c r="J31" s="757">
        <f t="shared" si="1"/>
        <v>0.3</v>
      </c>
      <c r="K31" s="757">
        <f t="shared" si="1"/>
        <v>0.25</v>
      </c>
      <c r="L31" s="757">
        <f t="shared" si="1"/>
        <v>0.05</v>
      </c>
      <c r="M31" s="757">
        <f t="shared" si="1"/>
        <v>0.2</v>
      </c>
      <c r="N31" s="758">
        <f t="shared" si="6"/>
        <v>1</v>
      </c>
      <c r="O31" s="759"/>
      <c r="R31" s="753">
        <f t="shared" si="7"/>
        <v>1</v>
      </c>
      <c r="S31" s="754">
        <f t="shared" si="8"/>
        <v>0.71500000000000008</v>
      </c>
    </row>
    <row r="32" spans="2:19">
      <c r="B32" s="755">
        <f t="shared" si="2"/>
        <v>2014</v>
      </c>
      <c r="C32" s="756">
        <f t="shared" si="3"/>
        <v>0</v>
      </c>
      <c r="D32" s="757">
        <f t="shared" si="0"/>
        <v>0</v>
      </c>
      <c r="E32" s="757">
        <f t="shared" si="0"/>
        <v>1</v>
      </c>
      <c r="F32" s="757">
        <f t="shared" si="0"/>
        <v>0</v>
      </c>
      <c r="G32" s="757">
        <f t="shared" si="0"/>
        <v>0</v>
      </c>
      <c r="H32" s="758">
        <f t="shared" si="4"/>
        <v>1</v>
      </c>
      <c r="I32" s="756">
        <f t="shared" si="5"/>
        <v>0.2</v>
      </c>
      <c r="J32" s="757">
        <f t="shared" si="1"/>
        <v>0.3</v>
      </c>
      <c r="K32" s="757">
        <f t="shared" si="1"/>
        <v>0.25</v>
      </c>
      <c r="L32" s="757">
        <f t="shared" si="1"/>
        <v>0.05</v>
      </c>
      <c r="M32" s="757">
        <f t="shared" si="1"/>
        <v>0.2</v>
      </c>
      <c r="N32" s="758">
        <f t="shared" si="6"/>
        <v>1</v>
      </c>
      <c r="O32" s="759"/>
      <c r="R32" s="753">
        <f t="shared" si="7"/>
        <v>1</v>
      </c>
      <c r="S32" s="754">
        <f t="shared" si="8"/>
        <v>0.71500000000000008</v>
      </c>
    </row>
    <row r="33" spans="2:19">
      <c r="B33" s="755">
        <f t="shared" si="2"/>
        <v>2015</v>
      </c>
      <c r="C33" s="756">
        <f t="shared" si="3"/>
        <v>0</v>
      </c>
      <c r="D33" s="757">
        <f t="shared" si="0"/>
        <v>0</v>
      </c>
      <c r="E33" s="757">
        <f t="shared" si="0"/>
        <v>1</v>
      </c>
      <c r="F33" s="757">
        <f t="shared" si="0"/>
        <v>0</v>
      </c>
      <c r="G33" s="757">
        <f t="shared" si="0"/>
        <v>0</v>
      </c>
      <c r="H33" s="758">
        <f t="shared" si="4"/>
        <v>1</v>
      </c>
      <c r="I33" s="756">
        <f t="shared" si="5"/>
        <v>0.2</v>
      </c>
      <c r="J33" s="757">
        <f t="shared" si="1"/>
        <v>0.3</v>
      </c>
      <c r="K33" s="757">
        <f t="shared" si="1"/>
        <v>0.25</v>
      </c>
      <c r="L33" s="757">
        <f t="shared" si="1"/>
        <v>0.05</v>
      </c>
      <c r="M33" s="757">
        <f t="shared" si="1"/>
        <v>0.2</v>
      </c>
      <c r="N33" s="758">
        <f t="shared" si="6"/>
        <v>1</v>
      </c>
      <c r="O33" s="759"/>
      <c r="R33" s="753">
        <f t="shared" si="7"/>
        <v>1</v>
      </c>
      <c r="S33" s="754">
        <f t="shared" si="8"/>
        <v>0.71500000000000008</v>
      </c>
    </row>
    <row r="34" spans="2:19">
      <c r="B34" s="755">
        <f t="shared" si="2"/>
        <v>2016</v>
      </c>
      <c r="C34" s="756">
        <f t="shared" si="3"/>
        <v>0</v>
      </c>
      <c r="D34" s="757">
        <f t="shared" si="3"/>
        <v>0</v>
      </c>
      <c r="E34" s="757">
        <f t="shared" si="3"/>
        <v>1</v>
      </c>
      <c r="F34" s="757">
        <f t="shared" si="3"/>
        <v>0</v>
      </c>
      <c r="G34" s="757">
        <f t="shared" si="3"/>
        <v>0</v>
      </c>
      <c r="H34" s="758">
        <f t="shared" si="4"/>
        <v>1</v>
      </c>
      <c r="I34" s="756">
        <f t="shared" si="5"/>
        <v>0.2</v>
      </c>
      <c r="J34" s="757">
        <f t="shared" si="5"/>
        <v>0.3</v>
      </c>
      <c r="K34" s="757">
        <f t="shared" si="5"/>
        <v>0.25</v>
      </c>
      <c r="L34" s="757">
        <f t="shared" si="5"/>
        <v>0.05</v>
      </c>
      <c r="M34" s="757">
        <f t="shared" si="5"/>
        <v>0.2</v>
      </c>
      <c r="N34" s="758">
        <f t="shared" si="6"/>
        <v>1</v>
      </c>
      <c r="O34" s="759"/>
      <c r="R34" s="753">
        <f t="shared" si="7"/>
        <v>1</v>
      </c>
      <c r="S34" s="754">
        <f t="shared" si="8"/>
        <v>0.71500000000000008</v>
      </c>
    </row>
    <row r="35" spans="2:19">
      <c r="B35" s="755">
        <f t="shared" si="2"/>
        <v>2017</v>
      </c>
      <c r="C35" s="756">
        <f t="shared" si="3"/>
        <v>0</v>
      </c>
      <c r="D35" s="757">
        <f t="shared" si="3"/>
        <v>0</v>
      </c>
      <c r="E35" s="757">
        <f t="shared" si="3"/>
        <v>1</v>
      </c>
      <c r="F35" s="757">
        <f t="shared" si="3"/>
        <v>0</v>
      </c>
      <c r="G35" s="757">
        <f t="shared" si="3"/>
        <v>0</v>
      </c>
      <c r="H35" s="758">
        <f t="shared" si="4"/>
        <v>1</v>
      </c>
      <c r="I35" s="756">
        <f t="shared" si="5"/>
        <v>0.2</v>
      </c>
      <c r="J35" s="757">
        <f t="shared" si="5"/>
        <v>0.3</v>
      </c>
      <c r="K35" s="757">
        <f t="shared" si="5"/>
        <v>0.25</v>
      </c>
      <c r="L35" s="757">
        <f t="shared" si="5"/>
        <v>0.05</v>
      </c>
      <c r="M35" s="757">
        <f t="shared" si="5"/>
        <v>0.2</v>
      </c>
      <c r="N35" s="758">
        <f t="shared" si="6"/>
        <v>1</v>
      </c>
      <c r="O35" s="759"/>
      <c r="R35" s="753">
        <f t="shared" si="7"/>
        <v>1</v>
      </c>
      <c r="S35" s="754">
        <f t="shared" si="8"/>
        <v>0.71500000000000008</v>
      </c>
    </row>
    <row r="36" spans="2:19">
      <c r="B36" s="755">
        <f t="shared" si="2"/>
        <v>2018</v>
      </c>
      <c r="C36" s="756">
        <f t="shared" si="3"/>
        <v>0</v>
      </c>
      <c r="D36" s="757">
        <f t="shared" si="3"/>
        <v>0</v>
      </c>
      <c r="E36" s="757">
        <f t="shared" si="3"/>
        <v>1</v>
      </c>
      <c r="F36" s="757">
        <f t="shared" si="3"/>
        <v>0</v>
      </c>
      <c r="G36" s="757">
        <f t="shared" si="3"/>
        <v>0</v>
      </c>
      <c r="H36" s="758">
        <f t="shared" si="4"/>
        <v>1</v>
      </c>
      <c r="I36" s="756">
        <f t="shared" si="5"/>
        <v>0.2</v>
      </c>
      <c r="J36" s="757">
        <f t="shared" si="5"/>
        <v>0.3</v>
      </c>
      <c r="K36" s="757">
        <f t="shared" si="5"/>
        <v>0.25</v>
      </c>
      <c r="L36" s="757">
        <f t="shared" si="5"/>
        <v>0.05</v>
      </c>
      <c r="M36" s="757">
        <f t="shared" si="5"/>
        <v>0.2</v>
      </c>
      <c r="N36" s="758">
        <f t="shared" si="6"/>
        <v>1</v>
      </c>
      <c r="O36" s="759"/>
      <c r="R36" s="753">
        <f t="shared" si="7"/>
        <v>1</v>
      </c>
      <c r="S36" s="754">
        <f t="shared" si="8"/>
        <v>0.71500000000000008</v>
      </c>
    </row>
    <row r="37" spans="2:19">
      <c r="B37" s="755">
        <f t="shared" si="2"/>
        <v>2019</v>
      </c>
      <c r="C37" s="756">
        <f t="shared" si="3"/>
        <v>0</v>
      </c>
      <c r="D37" s="757">
        <f t="shared" si="3"/>
        <v>0</v>
      </c>
      <c r="E37" s="757">
        <f t="shared" si="3"/>
        <v>1</v>
      </c>
      <c r="F37" s="757">
        <f t="shared" si="3"/>
        <v>0</v>
      </c>
      <c r="G37" s="757">
        <f t="shared" si="3"/>
        <v>0</v>
      </c>
      <c r="H37" s="758">
        <f t="shared" si="4"/>
        <v>1</v>
      </c>
      <c r="I37" s="756">
        <f t="shared" si="5"/>
        <v>0.2</v>
      </c>
      <c r="J37" s="757">
        <f t="shared" si="5"/>
        <v>0.3</v>
      </c>
      <c r="K37" s="757">
        <f t="shared" si="5"/>
        <v>0.25</v>
      </c>
      <c r="L37" s="757">
        <f t="shared" si="5"/>
        <v>0.05</v>
      </c>
      <c r="M37" s="757">
        <f t="shared" si="5"/>
        <v>0.2</v>
      </c>
      <c r="N37" s="758">
        <f t="shared" si="6"/>
        <v>1</v>
      </c>
      <c r="O37" s="759"/>
      <c r="R37" s="753">
        <f t="shared" si="7"/>
        <v>1</v>
      </c>
      <c r="S37" s="754">
        <f t="shared" si="8"/>
        <v>0.71500000000000008</v>
      </c>
    </row>
    <row r="38" spans="2:19">
      <c r="B38" s="755">
        <f t="shared" si="2"/>
        <v>2020</v>
      </c>
      <c r="C38" s="756">
        <f t="shared" si="3"/>
        <v>0</v>
      </c>
      <c r="D38" s="757">
        <f t="shared" si="3"/>
        <v>0</v>
      </c>
      <c r="E38" s="757">
        <f t="shared" si="3"/>
        <v>1</v>
      </c>
      <c r="F38" s="757">
        <f t="shared" si="3"/>
        <v>0</v>
      </c>
      <c r="G38" s="757">
        <f t="shared" si="3"/>
        <v>0</v>
      </c>
      <c r="H38" s="758">
        <f t="shared" si="4"/>
        <v>1</v>
      </c>
      <c r="I38" s="756">
        <f t="shared" si="5"/>
        <v>0.2</v>
      </c>
      <c r="J38" s="757">
        <f t="shared" si="5"/>
        <v>0.3</v>
      </c>
      <c r="K38" s="757">
        <f t="shared" si="5"/>
        <v>0.25</v>
      </c>
      <c r="L38" s="757">
        <f t="shared" si="5"/>
        <v>0.05</v>
      </c>
      <c r="M38" s="757">
        <f t="shared" si="5"/>
        <v>0.2</v>
      </c>
      <c r="N38" s="758">
        <f t="shared" si="6"/>
        <v>1</v>
      </c>
      <c r="O38" s="759"/>
      <c r="R38" s="753">
        <f t="shared" si="7"/>
        <v>1</v>
      </c>
      <c r="S38" s="754">
        <f t="shared" si="8"/>
        <v>0.71500000000000008</v>
      </c>
    </row>
    <row r="39" spans="2:19">
      <c r="B39" s="755">
        <f t="shared" si="2"/>
        <v>2021</v>
      </c>
      <c r="C39" s="756">
        <f t="shared" si="3"/>
        <v>0</v>
      </c>
      <c r="D39" s="757">
        <f t="shared" si="3"/>
        <v>0</v>
      </c>
      <c r="E39" s="757">
        <f t="shared" si="3"/>
        <v>1</v>
      </c>
      <c r="F39" s="757">
        <f t="shared" si="3"/>
        <v>0</v>
      </c>
      <c r="G39" s="757">
        <f t="shared" si="3"/>
        <v>0</v>
      </c>
      <c r="H39" s="758">
        <f t="shared" si="4"/>
        <v>1</v>
      </c>
      <c r="I39" s="756">
        <f t="shared" si="5"/>
        <v>0.2</v>
      </c>
      <c r="J39" s="757">
        <f t="shared" si="5"/>
        <v>0.3</v>
      </c>
      <c r="K39" s="757">
        <f t="shared" si="5"/>
        <v>0.25</v>
      </c>
      <c r="L39" s="757">
        <f t="shared" si="5"/>
        <v>0.05</v>
      </c>
      <c r="M39" s="757">
        <f t="shared" si="5"/>
        <v>0.2</v>
      </c>
      <c r="N39" s="758">
        <f t="shared" si="6"/>
        <v>1</v>
      </c>
      <c r="O39" s="759"/>
      <c r="R39" s="753">
        <f t="shared" si="7"/>
        <v>1</v>
      </c>
      <c r="S39" s="754">
        <f t="shared" si="8"/>
        <v>0.71500000000000008</v>
      </c>
    </row>
    <row r="40" spans="2:19">
      <c r="B40" s="755">
        <f t="shared" si="2"/>
        <v>2022</v>
      </c>
      <c r="C40" s="756">
        <f t="shared" si="3"/>
        <v>0</v>
      </c>
      <c r="D40" s="757">
        <f t="shared" si="3"/>
        <v>0</v>
      </c>
      <c r="E40" s="757">
        <f t="shared" si="3"/>
        <v>1</v>
      </c>
      <c r="F40" s="757">
        <f t="shared" si="3"/>
        <v>0</v>
      </c>
      <c r="G40" s="757">
        <f t="shared" si="3"/>
        <v>0</v>
      </c>
      <c r="H40" s="758">
        <f t="shared" si="4"/>
        <v>1</v>
      </c>
      <c r="I40" s="756">
        <f t="shared" si="5"/>
        <v>0.2</v>
      </c>
      <c r="J40" s="757">
        <f t="shared" si="5"/>
        <v>0.3</v>
      </c>
      <c r="K40" s="757">
        <f t="shared" si="5"/>
        <v>0.25</v>
      </c>
      <c r="L40" s="757">
        <f t="shared" si="5"/>
        <v>0.05</v>
      </c>
      <c r="M40" s="757">
        <f t="shared" si="5"/>
        <v>0.2</v>
      </c>
      <c r="N40" s="758">
        <f t="shared" si="6"/>
        <v>1</v>
      </c>
      <c r="O40" s="759"/>
      <c r="R40" s="753">
        <f t="shared" si="7"/>
        <v>1</v>
      </c>
      <c r="S40" s="754">
        <f t="shared" si="8"/>
        <v>0.71500000000000008</v>
      </c>
    </row>
    <row r="41" spans="2:19">
      <c r="B41" s="755">
        <f t="shared" si="2"/>
        <v>2023</v>
      </c>
      <c r="C41" s="756">
        <f t="shared" si="3"/>
        <v>0</v>
      </c>
      <c r="D41" s="757">
        <f t="shared" si="3"/>
        <v>0</v>
      </c>
      <c r="E41" s="757">
        <f t="shared" si="3"/>
        <v>1</v>
      </c>
      <c r="F41" s="757">
        <f t="shared" si="3"/>
        <v>0</v>
      </c>
      <c r="G41" s="757">
        <f t="shared" si="3"/>
        <v>0</v>
      </c>
      <c r="H41" s="758">
        <f t="shared" si="4"/>
        <v>1</v>
      </c>
      <c r="I41" s="756">
        <f t="shared" si="5"/>
        <v>0.2</v>
      </c>
      <c r="J41" s="757">
        <f t="shared" si="5"/>
        <v>0.3</v>
      </c>
      <c r="K41" s="757">
        <f t="shared" si="5"/>
        <v>0.25</v>
      </c>
      <c r="L41" s="757">
        <f t="shared" si="5"/>
        <v>0.05</v>
      </c>
      <c r="M41" s="757">
        <f t="shared" si="5"/>
        <v>0.2</v>
      </c>
      <c r="N41" s="758">
        <f t="shared" si="6"/>
        <v>1</v>
      </c>
      <c r="O41" s="759"/>
      <c r="R41" s="753">
        <f t="shared" si="7"/>
        <v>1</v>
      </c>
      <c r="S41" s="754">
        <f t="shared" si="8"/>
        <v>0.71500000000000008</v>
      </c>
    </row>
    <row r="42" spans="2:19">
      <c r="B42" s="755">
        <f t="shared" si="2"/>
        <v>2024</v>
      </c>
      <c r="C42" s="756">
        <f t="shared" si="3"/>
        <v>0</v>
      </c>
      <c r="D42" s="757">
        <f t="shared" si="3"/>
        <v>0</v>
      </c>
      <c r="E42" s="757">
        <f t="shared" si="3"/>
        <v>1</v>
      </c>
      <c r="F42" s="757">
        <f t="shared" si="3"/>
        <v>0</v>
      </c>
      <c r="G42" s="757">
        <f t="shared" si="3"/>
        <v>0</v>
      </c>
      <c r="H42" s="758">
        <f t="shared" si="4"/>
        <v>1</v>
      </c>
      <c r="I42" s="756">
        <f t="shared" si="5"/>
        <v>0.2</v>
      </c>
      <c r="J42" s="757">
        <f t="shared" si="5"/>
        <v>0.3</v>
      </c>
      <c r="K42" s="757">
        <f t="shared" si="5"/>
        <v>0.25</v>
      </c>
      <c r="L42" s="757">
        <f t="shared" si="5"/>
        <v>0.05</v>
      </c>
      <c r="M42" s="757">
        <f t="shared" si="5"/>
        <v>0.2</v>
      </c>
      <c r="N42" s="758">
        <f t="shared" si="6"/>
        <v>1</v>
      </c>
      <c r="O42" s="759"/>
      <c r="R42" s="753">
        <f t="shared" si="7"/>
        <v>1</v>
      </c>
      <c r="S42" s="754">
        <f t="shared" si="8"/>
        <v>0.71500000000000008</v>
      </c>
    </row>
    <row r="43" spans="2:19">
      <c r="B43" s="755">
        <f t="shared" si="2"/>
        <v>2025</v>
      </c>
      <c r="C43" s="756">
        <f t="shared" si="3"/>
        <v>0</v>
      </c>
      <c r="D43" s="757">
        <f t="shared" si="3"/>
        <v>0</v>
      </c>
      <c r="E43" s="757">
        <f t="shared" si="3"/>
        <v>1</v>
      </c>
      <c r="F43" s="757">
        <f t="shared" si="3"/>
        <v>0</v>
      </c>
      <c r="G43" s="757">
        <f t="shared" si="3"/>
        <v>0</v>
      </c>
      <c r="H43" s="758">
        <f t="shared" si="4"/>
        <v>1</v>
      </c>
      <c r="I43" s="756">
        <f t="shared" si="5"/>
        <v>0.2</v>
      </c>
      <c r="J43" s="757">
        <f t="shared" si="5"/>
        <v>0.3</v>
      </c>
      <c r="K43" s="757">
        <f t="shared" si="5"/>
        <v>0.25</v>
      </c>
      <c r="L43" s="757">
        <f t="shared" si="5"/>
        <v>0.05</v>
      </c>
      <c r="M43" s="757">
        <f t="shared" si="5"/>
        <v>0.2</v>
      </c>
      <c r="N43" s="758">
        <f t="shared" si="6"/>
        <v>1</v>
      </c>
      <c r="O43" s="759"/>
      <c r="R43" s="753">
        <f t="shared" si="7"/>
        <v>1</v>
      </c>
      <c r="S43" s="754">
        <f t="shared" si="8"/>
        <v>0.71500000000000008</v>
      </c>
    </row>
    <row r="44" spans="2:19">
      <c r="B44" s="755">
        <f t="shared" si="2"/>
        <v>2026</v>
      </c>
      <c r="C44" s="756">
        <f t="shared" si="3"/>
        <v>0</v>
      </c>
      <c r="D44" s="757">
        <f t="shared" si="3"/>
        <v>0</v>
      </c>
      <c r="E44" s="757">
        <f t="shared" si="3"/>
        <v>1</v>
      </c>
      <c r="F44" s="757">
        <f t="shared" si="3"/>
        <v>0</v>
      </c>
      <c r="G44" s="757">
        <f t="shared" si="3"/>
        <v>0</v>
      </c>
      <c r="H44" s="758">
        <f t="shared" si="4"/>
        <v>1</v>
      </c>
      <c r="I44" s="756">
        <f t="shared" si="5"/>
        <v>0.2</v>
      </c>
      <c r="J44" s="757">
        <f t="shared" si="5"/>
        <v>0.3</v>
      </c>
      <c r="K44" s="757">
        <f t="shared" si="5"/>
        <v>0.25</v>
      </c>
      <c r="L44" s="757">
        <f t="shared" si="5"/>
        <v>0.05</v>
      </c>
      <c r="M44" s="757">
        <f t="shared" si="5"/>
        <v>0.2</v>
      </c>
      <c r="N44" s="758">
        <f t="shared" si="6"/>
        <v>1</v>
      </c>
      <c r="O44" s="759"/>
      <c r="R44" s="753">
        <f t="shared" si="7"/>
        <v>1</v>
      </c>
      <c r="S44" s="754">
        <f t="shared" si="8"/>
        <v>0.71500000000000008</v>
      </c>
    </row>
    <row r="45" spans="2:19">
      <c r="B45" s="755">
        <f t="shared" si="2"/>
        <v>2027</v>
      </c>
      <c r="C45" s="756">
        <f t="shared" si="3"/>
        <v>0</v>
      </c>
      <c r="D45" s="757">
        <f t="shared" si="3"/>
        <v>0</v>
      </c>
      <c r="E45" s="757">
        <f t="shared" si="3"/>
        <v>1</v>
      </c>
      <c r="F45" s="757">
        <f t="shared" si="3"/>
        <v>0</v>
      </c>
      <c r="G45" s="757">
        <f t="shared" si="3"/>
        <v>0</v>
      </c>
      <c r="H45" s="758">
        <f t="shared" si="4"/>
        <v>1</v>
      </c>
      <c r="I45" s="756">
        <f t="shared" si="5"/>
        <v>0.2</v>
      </c>
      <c r="J45" s="757">
        <f t="shared" si="5"/>
        <v>0.3</v>
      </c>
      <c r="K45" s="757">
        <f t="shared" si="5"/>
        <v>0.25</v>
      </c>
      <c r="L45" s="757">
        <f t="shared" si="5"/>
        <v>0.05</v>
      </c>
      <c r="M45" s="757">
        <f t="shared" si="5"/>
        <v>0.2</v>
      </c>
      <c r="N45" s="758">
        <f t="shared" si="6"/>
        <v>1</v>
      </c>
      <c r="O45" s="759"/>
      <c r="R45" s="753">
        <f t="shared" si="7"/>
        <v>1</v>
      </c>
      <c r="S45" s="754">
        <f t="shared" si="8"/>
        <v>0.71500000000000008</v>
      </c>
    </row>
    <row r="46" spans="2:19">
      <c r="B46" s="755">
        <f t="shared" si="2"/>
        <v>2028</v>
      </c>
      <c r="C46" s="756">
        <f t="shared" si="3"/>
        <v>0</v>
      </c>
      <c r="D46" s="757">
        <f t="shared" si="3"/>
        <v>0</v>
      </c>
      <c r="E46" s="757">
        <f t="shared" si="3"/>
        <v>1</v>
      </c>
      <c r="F46" s="757">
        <f t="shared" si="3"/>
        <v>0</v>
      </c>
      <c r="G46" s="757">
        <f t="shared" si="3"/>
        <v>0</v>
      </c>
      <c r="H46" s="758">
        <f t="shared" si="4"/>
        <v>1</v>
      </c>
      <c r="I46" s="756">
        <f t="shared" si="5"/>
        <v>0.2</v>
      </c>
      <c r="J46" s="757">
        <f t="shared" si="5"/>
        <v>0.3</v>
      </c>
      <c r="K46" s="757">
        <f t="shared" si="5"/>
        <v>0.25</v>
      </c>
      <c r="L46" s="757">
        <f t="shared" si="5"/>
        <v>0.05</v>
      </c>
      <c r="M46" s="757">
        <f t="shared" si="5"/>
        <v>0.2</v>
      </c>
      <c r="N46" s="758">
        <f t="shared" si="6"/>
        <v>1</v>
      </c>
      <c r="O46" s="759"/>
      <c r="R46" s="753">
        <f t="shared" si="7"/>
        <v>1</v>
      </c>
      <c r="S46" s="754">
        <f t="shared" si="8"/>
        <v>0.71500000000000008</v>
      </c>
    </row>
    <row r="47" spans="2:19">
      <c r="B47" s="755">
        <f t="shared" si="2"/>
        <v>2029</v>
      </c>
      <c r="C47" s="756">
        <f t="shared" si="3"/>
        <v>0</v>
      </c>
      <c r="D47" s="757">
        <f t="shared" si="3"/>
        <v>0</v>
      </c>
      <c r="E47" s="757">
        <f t="shared" si="3"/>
        <v>1</v>
      </c>
      <c r="F47" s="757">
        <f t="shared" si="3"/>
        <v>0</v>
      </c>
      <c r="G47" s="757">
        <f t="shared" si="3"/>
        <v>0</v>
      </c>
      <c r="H47" s="758">
        <f t="shared" si="4"/>
        <v>1</v>
      </c>
      <c r="I47" s="756">
        <f t="shared" si="5"/>
        <v>0.2</v>
      </c>
      <c r="J47" s="757">
        <f t="shared" si="5"/>
        <v>0.3</v>
      </c>
      <c r="K47" s="757">
        <f t="shared" si="5"/>
        <v>0.25</v>
      </c>
      <c r="L47" s="757">
        <f t="shared" si="5"/>
        <v>0.05</v>
      </c>
      <c r="M47" s="757">
        <f t="shared" si="5"/>
        <v>0.2</v>
      </c>
      <c r="N47" s="758">
        <f t="shared" si="6"/>
        <v>1</v>
      </c>
      <c r="O47" s="759"/>
      <c r="R47" s="753">
        <f t="shared" si="7"/>
        <v>1</v>
      </c>
      <c r="S47" s="754">
        <f t="shared" si="8"/>
        <v>0.71500000000000008</v>
      </c>
    </row>
    <row r="48" spans="2:19">
      <c r="B48" s="755">
        <f t="shared" si="2"/>
        <v>2030</v>
      </c>
      <c r="C48" s="756">
        <f t="shared" si="3"/>
        <v>0</v>
      </c>
      <c r="D48" s="757">
        <f t="shared" si="3"/>
        <v>0</v>
      </c>
      <c r="E48" s="757">
        <f t="shared" si="3"/>
        <v>1</v>
      </c>
      <c r="F48" s="757">
        <f t="shared" si="3"/>
        <v>0</v>
      </c>
      <c r="G48" s="757">
        <f t="shared" si="3"/>
        <v>0</v>
      </c>
      <c r="H48" s="758">
        <f t="shared" si="4"/>
        <v>1</v>
      </c>
      <c r="I48" s="756">
        <f t="shared" si="5"/>
        <v>0.2</v>
      </c>
      <c r="J48" s="757">
        <f t="shared" si="5"/>
        <v>0.3</v>
      </c>
      <c r="K48" s="757">
        <f t="shared" si="5"/>
        <v>0.25</v>
      </c>
      <c r="L48" s="757">
        <f t="shared" si="5"/>
        <v>0.05</v>
      </c>
      <c r="M48" s="757">
        <f t="shared" si="5"/>
        <v>0.2</v>
      </c>
      <c r="N48" s="758">
        <f t="shared" si="6"/>
        <v>1</v>
      </c>
      <c r="O48" s="759"/>
      <c r="R48" s="753">
        <f t="shared" si="7"/>
        <v>1</v>
      </c>
      <c r="S48" s="754">
        <f t="shared" si="8"/>
        <v>0.71500000000000008</v>
      </c>
    </row>
    <row r="49" spans="2:19">
      <c r="B49" s="755">
        <f t="shared" si="2"/>
        <v>2031</v>
      </c>
      <c r="C49" s="756">
        <f t="shared" si="3"/>
        <v>0</v>
      </c>
      <c r="D49" s="757">
        <f t="shared" si="3"/>
        <v>0</v>
      </c>
      <c r="E49" s="757">
        <f t="shared" si="3"/>
        <v>1</v>
      </c>
      <c r="F49" s="757">
        <f t="shared" si="3"/>
        <v>0</v>
      </c>
      <c r="G49" s="757">
        <f t="shared" si="3"/>
        <v>0</v>
      </c>
      <c r="H49" s="758">
        <f t="shared" si="4"/>
        <v>1</v>
      </c>
      <c r="I49" s="756">
        <f t="shared" si="5"/>
        <v>0.2</v>
      </c>
      <c r="J49" s="757">
        <f t="shared" si="5"/>
        <v>0.3</v>
      </c>
      <c r="K49" s="757">
        <f t="shared" si="5"/>
        <v>0.25</v>
      </c>
      <c r="L49" s="757">
        <f t="shared" si="5"/>
        <v>0.05</v>
      </c>
      <c r="M49" s="757">
        <f t="shared" si="5"/>
        <v>0.2</v>
      </c>
      <c r="N49" s="758">
        <f t="shared" si="6"/>
        <v>1</v>
      </c>
      <c r="O49" s="759"/>
      <c r="R49" s="753">
        <f t="shared" si="7"/>
        <v>1</v>
      </c>
      <c r="S49" s="754">
        <f t="shared" si="8"/>
        <v>0.71500000000000008</v>
      </c>
    </row>
    <row r="50" spans="2:19">
      <c r="B50" s="755">
        <f t="shared" si="2"/>
        <v>2032</v>
      </c>
      <c r="C50" s="756">
        <f t="shared" si="3"/>
        <v>0</v>
      </c>
      <c r="D50" s="757">
        <f t="shared" si="3"/>
        <v>0</v>
      </c>
      <c r="E50" s="757">
        <f t="shared" si="3"/>
        <v>1</v>
      </c>
      <c r="F50" s="757">
        <f t="shared" si="3"/>
        <v>0</v>
      </c>
      <c r="G50" s="757">
        <f t="shared" si="3"/>
        <v>0</v>
      </c>
      <c r="H50" s="758">
        <f t="shared" si="4"/>
        <v>1</v>
      </c>
      <c r="I50" s="756">
        <f t="shared" si="5"/>
        <v>0.2</v>
      </c>
      <c r="J50" s="757">
        <f t="shared" si="5"/>
        <v>0.3</v>
      </c>
      <c r="K50" s="757">
        <f t="shared" si="5"/>
        <v>0.25</v>
      </c>
      <c r="L50" s="757">
        <f t="shared" si="5"/>
        <v>0.05</v>
      </c>
      <c r="M50" s="757">
        <f t="shared" si="5"/>
        <v>0.2</v>
      </c>
      <c r="N50" s="758">
        <f t="shared" si="6"/>
        <v>1</v>
      </c>
      <c r="O50" s="759"/>
      <c r="R50" s="753">
        <f t="shared" si="7"/>
        <v>1</v>
      </c>
      <c r="S50" s="754">
        <f t="shared" si="8"/>
        <v>0.71500000000000008</v>
      </c>
    </row>
    <row r="51" spans="2:19">
      <c r="B51" s="755">
        <f t="shared" ref="B51:B82" si="9">B50+1</f>
        <v>2033</v>
      </c>
      <c r="C51" s="756">
        <f t="shared" ref="C51:G98" si="10">C$16</f>
        <v>0</v>
      </c>
      <c r="D51" s="757">
        <f t="shared" si="10"/>
        <v>0</v>
      </c>
      <c r="E51" s="757">
        <f t="shared" si="10"/>
        <v>1</v>
      </c>
      <c r="F51" s="757">
        <f t="shared" si="10"/>
        <v>0</v>
      </c>
      <c r="G51" s="757">
        <f t="shared" si="10"/>
        <v>0</v>
      </c>
      <c r="H51" s="758">
        <f t="shared" si="4"/>
        <v>1</v>
      </c>
      <c r="I51" s="756">
        <f t="shared" ref="I51:M98" si="11">I$16</f>
        <v>0.2</v>
      </c>
      <c r="J51" s="757">
        <f t="shared" si="11"/>
        <v>0.3</v>
      </c>
      <c r="K51" s="757">
        <f t="shared" si="11"/>
        <v>0.25</v>
      </c>
      <c r="L51" s="757">
        <f t="shared" si="11"/>
        <v>0.05</v>
      </c>
      <c r="M51" s="757">
        <f t="shared" si="11"/>
        <v>0.2</v>
      </c>
      <c r="N51" s="758">
        <f t="shared" si="6"/>
        <v>1</v>
      </c>
      <c r="O51" s="759"/>
      <c r="R51" s="753">
        <f t="shared" si="7"/>
        <v>1</v>
      </c>
      <c r="S51" s="754">
        <f t="shared" si="8"/>
        <v>0.71500000000000008</v>
      </c>
    </row>
    <row r="52" spans="2:19">
      <c r="B52" s="755">
        <f t="shared" si="9"/>
        <v>2034</v>
      </c>
      <c r="C52" s="756">
        <f t="shared" si="10"/>
        <v>0</v>
      </c>
      <c r="D52" s="757">
        <f t="shared" si="10"/>
        <v>0</v>
      </c>
      <c r="E52" s="757">
        <f t="shared" si="10"/>
        <v>1</v>
      </c>
      <c r="F52" s="757">
        <f t="shared" si="10"/>
        <v>0</v>
      </c>
      <c r="G52" s="757">
        <f t="shared" si="10"/>
        <v>0</v>
      </c>
      <c r="H52" s="758">
        <f t="shared" si="4"/>
        <v>1</v>
      </c>
      <c r="I52" s="756">
        <f t="shared" si="11"/>
        <v>0.2</v>
      </c>
      <c r="J52" s="757">
        <f t="shared" si="11"/>
        <v>0.3</v>
      </c>
      <c r="K52" s="757">
        <f t="shared" si="11"/>
        <v>0.25</v>
      </c>
      <c r="L52" s="757">
        <f t="shared" si="11"/>
        <v>0.05</v>
      </c>
      <c r="M52" s="757">
        <f t="shared" si="11"/>
        <v>0.2</v>
      </c>
      <c r="N52" s="758">
        <f t="shared" si="6"/>
        <v>1</v>
      </c>
      <c r="O52" s="759"/>
      <c r="R52" s="753">
        <f t="shared" si="7"/>
        <v>1</v>
      </c>
      <c r="S52" s="754">
        <f t="shared" si="8"/>
        <v>0.71500000000000008</v>
      </c>
    </row>
    <row r="53" spans="2:19">
      <c r="B53" s="755">
        <f t="shared" si="9"/>
        <v>2035</v>
      </c>
      <c r="C53" s="756">
        <f t="shared" si="10"/>
        <v>0</v>
      </c>
      <c r="D53" s="757">
        <f t="shared" si="10"/>
        <v>0</v>
      </c>
      <c r="E53" s="757">
        <f t="shared" si="10"/>
        <v>1</v>
      </c>
      <c r="F53" s="757">
        <f t="shared" si="10"/>
        <v>0</v>
      </c>
      <c r="G53" s="757">
        <f t="shared" si="10"/>
        <v>0</v>
      </c>
      <c r="H53" s="758">
        <f t="shared" si="4"/>
        <v>1</v>
      </c>
      <c r="I53" s="756">
        <f t="shared" si="11"/>
        <v>0.2</v>
      </c>
      <c r="J53" s="757">
        <f t="shared" si="11"/>
        <v>0.3</v>
      </c>
      <c r="K53" s="757">
        <f t="shared" si="11"/>
        <v>0.25</v>
      </c>
      <c r="L53" s="757">
        <f t="shared" si="11"/>
        <v>0.05</v>
      </c>
      <c r="M53" s="757">
        <f t="shared" si="11"/>
        <v>0.2</v>
      </c>
      <c r="N53" s="758">
        <f t="shared" si="6"/>
        <v>1</v>
      </c>
      <c r="O53" s="759"/>
      <c r="R53" s="753">
        <f t="shared" si="7"/>
        <v>1</v>
      </c>
      <c r="S53" s="754">
        <f t="shared" si="8"/>
        <v>0.71500000000000008</v>
      </c>
    </row>
    <row r="54" spans="2:19">
      <c r="B54" s="755">
        <f t="shared" si="9"/>
        <v>2036</v>
      </c>
      <c r="C54" s="756">
        <f t="shared" si="10"/>
        <v>0</v>
      </c>
      <c r="D54" s="757">
        <f t="shared" si="10"/>
        <v>0</v>
      </c>
      <c r="E54" s="757">
        <f t="shared" si="10"/>
        <v>1</v>
      </c>
      <c r="F54" s="757">
        <f t="shared" si="10"/>
        <v>0</v>
      </c>
      <c r="G54" s="757">
        <f t="shared" si="10"/>
        <v>0</v>
      </c>
      <c r="H54" s="758">
        <f t="shared" si="4"/>
        <v>1</v>
      </c>
      <c r="I54" s="756">
        <f t="shared" si="11"/>
        <v>0.2</v>
      </c>
      <c r="J54" s="757">
        <f t="shared" si="11"/>
        <v>0.3</v>
      </c>
      <c r="K54" s="757">
        <f t="shared" si="11"/>
        <v>0.25</v>
      </c>
      <c r="L54" s="757">
        <f t="shared" si="11"/>
        <v>0.05</v>
      </c>
      <c r="M54" s="757">
        <f t="shared" si="11"/>
        <v>0.2</v>
      </c>
      <c r="N54" s="758">
        <f t="shared" si="6"/>
        <v>1</v>
      </c>
      <c r="O54" s="759"/>
      <c r="R54" s="753">
        <f t="shared" si="7"/>
        <v>1</v>
      </c>
      <c r="S54" s="754">
        <f t="shared" si="8"/>
        <v>0.71500000000000008</v>
      </c>
    </row>
    <row r="55" spans="2:19">
      <c r="B55" s="755">
        <f t="shared" si="9"/>
        <v>2037</v>
      </c>
      <c r="C55" s="756">
        <f t="shared" si="10"/>
        <v>0</v>
      </c>
      <c r="D55" s="757">
        <f t="shared" si="10"/>
        <v>0</v>
      </c>
      <c r="E55" s="757">
        <f t="shared" si="10"/>
        <v>1</v>
      </c>
      <c r="F55" s="757">
        <f t="shared" si="10"/>
        <v>0</v>
      </c>
      <c r="G55" s="757">
        <f t="shared" si="10"/>
        <v>0</v>
      </c>
      <c r="H55" s="758">
        <f t="shared" si="4"/>
        <v>1</v>
      </c>
      <c r="I55" s="756">
        <f t="shared" si="11"/>
        <v>0.2</v>
      </c>
      <c r="J55" s="757">
        <f t="shared" si="11"/>
        <v>0.3</v>
      </c>
      <c r="K55" s="757">
        <f t="shared" si="11"/>
        <v>0.25</v>
      </c>
      <c r="L55" s="757">
        <f t="shared" si="11"/>
        <v>0.05</v>
      </c>
      <c r="M55" s="757">
        <f t="shared" si="11"/>
        <v>0.2</v>
      </c>
      <c r="N55" s="758">
        <f t="shared" si="6"/>
        <v>1</v>
      </c>
      <c r="O55" s="759"/>
      <c r="R55" s="753">
        <f t="shared" si="7"/>
        <v>1</v>
      </c>
      <c r="S55" s="754">
        <f t="shared" si="8"/>
        <v>0.71500000000000008</v>
      </c>
    </row>
    <row r="56" spans="2:19">
      <c r="B56" s="755">
        <f t="shared" si="9"/>
        <v>2038</v>
      </c>
      <c r="C56" s="756">
        <f t="shared" si="10"/>
        <v>0</v>
      </c>
      <c r="D56" s="757">
        <f t="shared" si="10"/>
        <v>0</v>
      </c>
      <c r="E56" s="757">
        <f t="shared" si="10"/>
        <v>1</v>
      </c>
      <c r="F56" s="757">
        <f t="shared" si="10"/>
        <v>0</v>
      </c>
      <c r="G56" s="757">
        <f t="shared" si="10"/>
        <v>0</v>
      </c>
      <c r="H56" s="758">
        <f t="shared" si="4"/>
        <v>1</v>
      </c>
      <c r="I56" s="756">
        <f t="shared" si="11"/>
        <v>0.2</v>
      </c>
      <c r="J56" s="757">
        <f t="shared" si="11"/>
        <v>0.3</v>
      </c>
      <c r="K56" s="757">
        <f t="shared" si="11"/>
        <v>0.25</v>
      </c>
      <c r="L56" s="757">
        <f t="shared" si="11"/>
        <v>0.05</v>
      </c>
      <c r="M56" s="757">
        <f t="shared" si="11"/>
        <v>0.2</v>
      </c>
      <c r="N56" s="758">
        <f t="shared" si="6"/>
        <v>1</v>
      </c>
      <c r="O56" s="759"/>
      <c r="R56" s="753">
        <f t="shared" si="7"/>
        <v>1</v>
      </c>
      <c r="S56" s="754">
        <f t="shared" si="8"/>
        <v>0.71500000000000008</v>
      </c>
    </row>
    <row r="57" spans="2:19">
      <c r="B57" s="755">
        <f t="shared" si="9"/>
        <v>2039</v>
      </c>
      <c r="C57" s="756">
        <f t="shared" si="10"/>
        <v>0</v>
      </c>
      <c r="D57" s="757">
        <f t="shared" si="10"/>
        <v>0</v>
      </c>
      <c r="E57" s="757">
        <f t="shared" si="10"/>
        <v>1</v>
      </c>
      <c r="F57" s="757">
        <f t="shared" si="10"/>
        <v>0</v>
      </c>
      <c r="G57" s="757">
        <f t="shared" si="10"/>
        <v>0</v>
      </c>
      <c r="H57" s="758">
        <f t="shared" si="4"/>
        <v>1</v>
      </c>
      <c r="I57" s="756">
        <f t="shared" si="11"/>
        <v>0.2</v>
      </c>
      <c r="J57" s="757">
        <f t="shared" si="11"/>
        <v>0.3</v>
      </c>
      <c r="K57" s="757">
        <f t="shared" si="11"/>
        <v>0.25</v>
      </c>
      <c r="L57" s="757">
        <f t="shared" si="11"/>
        <v>0.05</v>
      </c>
      <c r="M57" s="757">
        <f t="shared" si="11"/>
        <v>0.2</v>
      </c>
      <c r="N57" s="758">
        <f t="shared" si="6"/>
        <v>1</v>
      </c>
      <c r="O57" s="759"/>
      <c r="R57" s="753">
        <f t="shared" si="7"/>
        <v>1</v>
      </c>
      <c r="S57" s="754">
        <f t="shared" si="8"/>
        <v>0.71500000000000008</v>
      </c>
    </row>
    <row r="58" spans="2:19">
      <c r="B58" s="755">
        <f t="shared" si="9"/>
        <v>2040</v>
      </c>
      <c r="C58" s="756">
        <f t="shared" si="10"/>
        <v>0</v>
      </c>
      <c r="D58" s="757">
        <f t="shared" si="10"/>
        <v>0</v>
      </c>
      <c r="E58" s="757">
        <f t="shared" si="10"/>
        <v>1</v>
      </c>
      <c r="F58" s="757">
        <f t="shared" si="10"/>
        <v>0</v>
      </c>
      <c r="G58" s="757">
        <f t="shared" si="10"/>
        <v>0</v>
      </c>
      <c r="H58" s="758">
        <f t="shared" si="4"/>
        <v>1</v>
      </c>
      <c r="I58" s="756">
        <f t="shared" si="11"/>
        <v>0.2</v>
      </c>
      <c r="J58" s="757">
        <f t="shared" si="11"/>
        <v>0.3</v>
      </c>
      <c r="K58" s="757">
        <f t="shared" si="11"/>
        <v>0.25</v>
      </c>
      <c r="L58" s="757">
        <f t="shared" si="11"/>
        <v>0.05</v>
      </c>
      <c r="M58" s="757">
        <f t="shared" si="11"/>
        <v>0.2</v>
      </c>
      <c r="N58" s="758">
        <f t="shared" si="6"/>
        <v>1</v>
      </c>
      <c r="O58" s="759"/>
      <c r="R58" s="753">
        <f t="shared" si="7"/>
        <v>1</v>
      </c>
      <c r="S58" s="754">
        <f t="shared" si="8"/>
        <v>0.71500000000000008</v>
      </c>
    </row>
    <row r="59" spans="2:19">
      <c r="B59" s="755">
        <f t="shared" si="9"/>
        <v>2041</v>
      </c>
      <c r="C59" s="756">
        <f t="shared" si="10"/>
        <v>0</v>
      </c>
      <c r="D59" s="757">
        <f t="shared" si="10"/>
        <v>0</v>
      </c>
      <c r="E59" s="757">
        <f t="shared" si="10"/>
        <v>1</v>
      </c>
      <c r="F59" s="757">
        <f t="shared" si="10"/>
        <v>0</v>
      </c>
      <c r="G59" s="757">
        <f t="shared" si="10"/>
        <v>0</v>
      </c>
      <c r="H59" s="758">
        <f t="shared" si="4"/>
        <v>1</v>
      </c>
      <c r="I59" s="756">
        <f t="shared" si="11"/>
        <v>0.2</v>
      </c>
      <c r="J59" s="757">
        <f t="shared" si="11"/>
        <v>0.3</v>
      </c>
      <c r="K59" s="757">
        <f t="shared" si="11"/>
        <v>0.25</v>
      </c>
      <c r="L59" s="757">
        <f t="shared" si="11"/>
        <v>0.05</v>
      </c>
      <c r="M59" s="757">
        <f t="shared" si="11"/>
        <v>0.2</v>
      </c>
      <c r="N59" s="758">
        <f t="shared" si="6"/>
        <v>1</v>
      </c>
      <c r="O59" s="759"/>
      <c r="R59" s="753">
        <f t="shared" si="7"/>
        <v>1</v>
      </c>
      <c r="S59" s="754">
        <f t="shared" si="8"/>
        <v>0.71500000000000008</v>
      </c>
    </row>
    <row r="60" spans="2:19">
      <c r="B60" s="755">
        <f t="shared" si="9"/>
        <v>2042</v>
      </c>
      <c r="C60" s="756">
        <f t="shared" si="10"/>
        <v>0</v>
      </c>
      <c r="D60" s="757">
        <f t="shared" si="10"/>
        <v>0</v>
      </c>
      <c r="E60" s="757">
        <f t="shared" si="10"/>
        <v>1</v>
      </c>
      <c r="F60" s="757">
        <f t="shared" si="10"/>
        <v>0</v>
      </c>
      <c r="G60" s="757">
        <f t="shared" si="10"/>
        <v>0</v>
      </c>
      <c r="H60" s="758">
        <f t="shared" si="4"/>
        <v>1</v>
      </c>
      <c r="I60" s="756">
        <f t="shared" si="11"/>
        <v>0.2</v>
      </c>
      <c r="J60" s="757">
        <f t="shared" si="11"/>
        <v>0.3</v>
      </c>
      <c r="K60" s="757">
        <f t="shared" si="11"/>
        <v>0.25</v>
      </c>
      <c r="L60" s="757">
        <f t="shared" si="11"/>
        <v>0.05</v>
      </c>
      <c r="M60" s="757">
        <f t="shared" si="11"/>
        <v>0.2</v>
      </c>
      <c r="N60" s="758">
        <f t="shared" si="6"/>
        <v>1</v>
      </c>
      <c r="O60" s="759"/>
      <c r="R60" s="753">
        <f t="shared" si="7"/>
        <v>1</v>
      </c>
      <c r="S60" s="754">
        <f t="shared" si="8"/>
        <v>0.71500000000000008</v>
      </c>
    </row>
    <row r="61" spans="2:19">
      <c r="B61" s="755">
        <f t="shared" si="9"/>
        <v>2043</v>
      </c>
      <c r="C61" s="756">
        <f t="shared" si="10"/>
        <v>0</v>
      </c>
      <c r="D61" s="757">
        <f t="shared" si="10"/>
        <v>0</v>
      </c>
      <c r="E61" s="757">
        <f t="shared" si="10"/>
        <v>1</v>
      </c>
      <c r="F61" s="757">
        <f t="shared" si="10"/>
        <v>0</v>
      </c>
      <c r="G61" s="757">
        <f t="shared" si="10"/>
        <v>0</v>
      </c>
      <c r="H61" s="758">
        <f t="shared" si="4"/>
        <v>1</v>
      </c>
      <c r="I61" s="756">
        <f t="shared" si="11"/>
        <v>0.2</v>
      </c>
      <c r="J61" s="757">
        <f t="shared" si="11"/>
        <v>0.3</v>
      </c>
      <c r="K61" s="757">
        <f t="shared" si="11"/>
        <v>0.25</v>
      </c>
      <c r="L61" s="757">
        <f t="shared" si="11"/>
        <v>0.05</v>
      </c>
      <c r="M61" s="757">
        <f t="shared" si="11"/>
        <v>0.2</v>
      </c>
      <c r="N61" s="758">
        <f t="shared" si="6"/>
        <v>1</v>
      </c>
      <c r="O61" s="759"/>
      <c r="R61" s="753">
        <f t="shared" si="7"/>
        <v>1</v>
      </c>
      <c r="S61" s="754">
        <f t="shared" si="8"/>
        <v>0.71500000000000008</v>
      </c>
    </row>
    <row r="62" spans="2:19">
      <c r="B62" s="755">
        <f t="shared" si="9"/>
        <v>2044</v>
      </c>
      <c r="C62" s="756">
        <f t="shared" si="10"/>
        <v>0</v>
      </c>
      <c r="D62" s="757">
        <f t="shared" si="10"/>
        <v>0</v>
      </c>
      <c r="E62" s="757">
        <f t="shared" si="10"/>
        <v>1</v>
      </c>
      <c r="F62" s="757">
        <f t="shared" si="10"/>
        <v>0</v>
      </c>
      <c r="G62" s="757">
        <f t="shared" si="10"/>
        <v>0</v>
      </c>
      <c r="H62" s="758">
        <f t="shared" si="4"/>
        <v>1</v>
      </c>
      <c r="I62" s="756">
        <f t="shared" si="11"/>
        <v>0.2</v>
      </c>
      <c r="J62" s="757">
        <f t="shared" si="11"/>
        <v>0.3</v>
      </c>
      <c r="K62" s="757">
        <f t="shared" si="11"/>
        <v>0.25</v>
      </c>
      <c r="L62" s="757">
        <f t="shared" si="11"/>
        <v>0.05</v>
      </c>
      <c r="M62" s="757">
        <f t="shared" si="11"/>
        <v>0.2</v>
      </c>
      <c r="N62" s="758">
        <f t="shared" si="6"/>
        <v>1</v>
      </c>
      <c r="O62" s="759"/>
      <c r="R62" s="753">
        <f t="shared" si="7"/>
        <v>1</v>
      </c>
      <c r="S62" s="754">
        <f t="shared" si="8"/>
        <v>0.71500000000000008</v>
      </c>
    </row>
    <row r="63" spans="2:19">
      <c r="B63" s="755">
        <f t="shared" si="9"/>
        <v>2045</v>
      </c>
      <c r="C63" s="756">
        <f t="shared" si="10"/>
        <v>0</v>
      </c>
      <c r="D63" s="757">
        <f t="shared" si="10"/>
        <v>0</v>
      </c>
      <c r="E63" s="757">
        <f t="shared" si="10"/>
        <v>1</v>
      </c>
      <c r="F63" s="757">
        <f t="shared" si="10"/>
        <v>0</v>
      </c>
      <c r="G63" s="757">
        <f t="shared" si="10"/>
        <v>0</v>
      </c>
      <c r="H63" s="758">
        <f t="shared" si="4"/>
        <v>1</v>
      </c>
      <c r="I63" s="756">
        <f t="shared" si="11"/>
        <v>0.2</v>
      </c>
      <c r="J63" s="757">
        <f t="shared" si="11"/>
        <v>0.3</v>
      </c>
      <c r="K63" s="757">
        <f t="shared" si="11"/>
        <v>0.25</v>
      </c>
      <c r="L63" s="757">
        <f t="shared" si="11"/>
        <v>0.05</v>
      </c>
      <c r="M63" s="757">
        <f t="shared" si="11"/>
        <v>0.2</v>
      </c>
      <c r="N63" s="758">
        <f t="shared" si="6"/>
        <v>1</v>
      </c>
      <c r="O63" s="759"/>
      <c r="R63" s="753">
        <f t="shared" si="7"/>
        <v>1</v>
      </c>
      <c r="S63" s="754">
        <f t="shared" si="8"/>
        <v>0.71500000000000008</v>
      </c>
    </row>
    <row r="64" spans="2:19">
      <c r="B64" s="755">
        <f t="shared" si="9"/>
        <v>2046</v>
      </c>
      <c r="C64" s="756">
        <f t="shared" si="10"/>
        <v>0</v>
      </c>
      <c r="D64" s="757">
        <f t="shared" si="10"/>
        <v>0</v>
      </c>
      <c r="E64" s="757">
        <f t="shared" si="10"/>
        <v>1</v>
      </c>
      <c r="F64" s="757">
        <f t="shared" si="10"/>
        <v>0</v>
      </c>
      <c r="G64" s="757">
        <f t="shared" si="10"/>
        <v>0</v>
      </c>
      <c r="H64" s="758">
        <f t="shared" si="4"/>
        <v>1</v>
      </c>
      <c r="I64" s="756">
        <f t="shared" si="11"/>
        <v>0.2</v>
      </c>
      <c r="J64" s="757">
        <f t="shared" si="11"/>
        <v>0.3</v>
      </c>
      <c r="K64" s="757">
        <f t="shared" si="11"/>
        <v>0.25</v>
      </c>
      <c r="L64" s="757">
        <f t="shared" si="11"/>
        <v>0.05</v>
      </c>
      <c r="M64" s="757">
        <f t="shared" si="11"/>
        <v>0.2</v>
      </c>
      <c r="N64" s="758">
        <f t="shared" si="6"/>
        <v>1</v>
      </c>
      <c r="O64" s="759"/>
      <c r="R64" s="753">
        <f t="shared" si="7"/>
        <v>1</v>
      </c>
      <c r="S64" s="754">
        <f t="shared" si="8"/>
        <v>0.71500000000000008</v>
      </c>
    </row>
    <row r="65" spans="2:19">
      <c r="B65" s="755">
        <f t="shared" si="9"/>
        <v>2047</v>
      </c>
      <c r="C65" s="756">
        <f t="shared" si="10"/>
        <v>0</v>
      </c>
      <c r="D65" s="757">
        <f t="shared" si="10"/>
        <v>0</v>
      </c>
      <c r="E65" s="757">
        <f t="shared" si="10"/>
        <v>1</v>
      </c>
      <c r="F65" s="757">
        <f t="shared" si="10"/>
        <v>0</v>
      </c>
      <c r="G65" s="757">
        <f t="shared" si="10"/>
        <v>0</v>
      </c>
      <c r="H65" s="758">
        <f t="shared" si="4"/>
        <v>1</v>
      </c>
      <c r="I65" s="756">
        <f t="shared" si="11"/>
        <v>0.2</v>
      </c>
      <c r="J65" s="757">
        <f t="shared" si="11"/>
        <v>0.3</v>
      </c>
      <c r="K65" s="757">
        <f t="shared" si="11"/>
        <v>0.25</v>
      </c>
      <c r="L65" s="757">
        <f t="shared" si="11"/>
        <v>0.05</v>
      </c>
      <c r="M65" s="757">
        <f t="shared" si="11"/>
        <v>0.2</v>
      </c>
      <c r="N65" s="758">
        <f t="shared" si="6"/>
        <v>1</v>
      </c>
      <c r="O65" s="759"/>
      <c r="R65" s="753">
        <f t="shared" si="7"/>
        <v>1</v>
      </c>
      <c r="S65" s="754">
        <f t="shared" si="8"/>
        <v>0.71500000000000008</v>
      </c>
    </row>
    <row r="66" spans="2:19">
      <c r="B66" s="755">
        <f t="shared" si="9"/>
        <v>2048</v>
      </c>
      <c r="C66" s="756">
        <f t="shared" si="10"/>
        <v>0</v>
      </c>
      <c r="D66" s="757">
        <f t="shared" si="10"/>
        <v>0</v>
      </c>
      <c r="E66" s="757">
        <f t="shared" si="10"/>
        <v>1</v>
      </c>
      <c r="F66" s="757">
        <f t="shared" si="10"/>
        <v>0</v>
      </c>
      <c r="G66" s="757">
        <f t="shared" si="10"/>
        <v>0</v>
      </c>
      <c r="H66" s="758">
        <f t="shared" si="4"/>
        <v>1</v>
      </c>
      <c r="I66" s="756">
        <f t="shared" si="11"/>
        <v>0.2</v>
      </c>
      <c r="J66" s="757">
        <f t="shared" si="11"/>
        <v>0.3</v>
      </c>
      <c r="K66" s="757">
        <f t="shared" si="11"/>
        <v>0.25</v>
      </c>
      <c r="L66" s="757">
        <f t="shared" si="11"/>
        <v>0.05</v>
      </c>
      <c r="M66" s="757">
        <f t="shared" si="11"/>
        <v>0.2</v>
      </c>
      <c r="N66" s="758">
        <f t="shared" si="6"/>
        <v>1</v>
      </c>
      <c r="O66" s="759"/>
      <c r="R66" s="753">
        <f t="shared" si="7"/>
        <v>1</v>
      </c>
      <c r="S66" s="754">
        <f t="shared" si="8"/>
        <v>0.71500000000000008</v>
      </c>
    </row>
    <row r="67" spans="2:19">
      <c r="B67" s="755">
        <f t="shared" si="9"/>
        <v>2049</v>
      </c>
      <c r="C67" s="756">
        <f t="shared" si="10"/>
        <v>0</v>
      </c>
      <c r="D67" s="757">
        <f t="shared" si="10"/>
        <v>0</v>
      </c>
      <c r="E67" s="757">
        <f t="shared" si="10"/>
        <v>1</v>
      </c>
      <c r="F67" s="757">
        <f t="shared" si="10"/>
        <v>0</v>
      </c>
      <c r="G67" s="757">
        <f t="shared" si="10"/>
        <v>0</v>
      </c>
      <c r="H67" s="758">
        <f t="shared" si="4"/>
        <v>1</v>
      </c>
      <c r="I67" s="756">
        <f t="shared" si="11"/>
        <v>0.2</v>
      </c>
      <c r="J67" s="757">
        <f t="shared" si="11"/>
        <v>0.3</v>
      </c>
      <c r="K67" s="757">
        <f t="shared" si="11"/>
        <v>0.25</v>
      </c>
      <c r="L67" s="757">
        <f t="shared" si="11"/>
        <v>0.05</v>
      </c>
      <c r="M67" s="757">
        <f t="shared" si="11"/>
        <v>0.2</v>
      </c>
      <c r="N67" s="758">
        <f t="shared" si="6"/>
        <v>1</v>
      </c>
      <c r="O67" s="759"/>
      <c r="R67" s="753">
        <f t="shared" si="7"/>
        <v>1</v>
      </c>
      <c r="S67" s="754">
        <f t="shared" si="8"/>
        <v>0.71500000000000008</v>
      </c>
    </row>
    <row r="68" spans="2:19">
      <c r="B68" s="755">
        <f t="shared" si="9"/>
        <v>2050</v>
      </c>
      <c r="C68" s="756">
        <f t="shared" si="10"/>
        <v>0</v>
      </c>
      <c r="D68" s="757">
        <f t="shared" si="10"/>
        <v>0</v>
      </c>
      <c r="E68" s="757">
        <f t="shared" si="10"/>
        <v>1</v>
      </c>
      <c r="F68" s="757">
        <f t="shared" si="10"/>
        <v>0</v>
      </c>
      <c r="G68" s="757">
        <f t="shared" si="10"/>
        <v>0</v>
      </c>
      <c r="H68" s="758">
        <f t="shared" si="4"/>
        <v>1</v>
      </c>
      <c r="I68" s="756">
        <f t="shared" si="11"/>
        <v>0.2</v>
      </c>
      <c r="J68" s="757">
        <f t="shared" si="11"/>
        <v>0.3</v>
      </c>
      <c r="K68" s="757">
        <f t="shared" si="11"/>
        <v>0.25</v>
      </c>
      <c r="L68" s="757">
        <f t="shared" si="11"/>
        <v>0.05</v>
      </c>
      <c r="M68" s="757">
        <f t="shared" si="11"/>
        <v>0.2</v>
      </c>
      <c r="N68" s="758">
        <f t="shared" si="6"/>
        <v>1</v>
      </c>
      <c r="O68" s="759"/>
      <c r="R68" s="753">
        <f t="shared" si="7"/>
        <v>1</v>
      </c>
      <c r="S68" s="754">
        <f t="shared" si="8"/>
        <v>0.71500000000000008</v>
      </c>
    </row>
    <row r="69" spans="2:19">
      <c r="B69" s="755">
        <f t="shared" si="9"/>
        <v>2051</v>
      </c>
      <c r="C69" s="756">
        <f t="shared" si="10"/>
        <v>0</v>
      </c>
      <c r="D69" s="757">
        <f t="shared" si="10"/>
        <v>0</v>
      </c>
      <c r="E69" s="757">
        <f t="shared" si="10"/>
        <v>1</v>
      </c>
      <c r="F69" s="757">
        <f t="shared" si="10"/>
        <v>0</v>
      </c>
      <c r="G69" s="757">
        <f t="shared" si="10"/>
        <v>0</v>
      </c>
      <c r="H69" s="758">
        <f t="shared" si="4"/>
        <v>1</v>
      </c>
      <c r="I69" s="756">
        <f t="shared" si="11"/>
        <v>0.2</v>
      </c>
      <c r="J69" s="757">
        <f t="shared" si="11"/>
        <v>0.3</v>
      </c>
      <c r="K69" s="757">
        <f t="shared" si="11"/>
        <v>0.25</v>
      </c>
      <c r="L69" s="757">
        <f t="shared" si="11"/>
        <v>0.05</v>
      </c>
      <c r="M69" s="757">
        <f t="shared" si="11"/>
        <v>0.2</v>
      </c>
      <c r="N69" s="758">
        <f t="shared" si="6"/>
        <v>1</v>
      </c>
      <c r="O69" s="759"/>
      <c r="R69" s="753">
        <f t="shared" si="7"/>
        <v>1</v>
      </c>
      <c r="S69" s="754">
        <f t="shared" si="8"/>
        <v>0.71500000000000008</v>
      </c>
    </row>
    <row r="70" spans="2:19">
      <c r="B70" s="755">
        <f t="shared" si="9"/>
        <v>2052</v>
      </c>
      <c r="C70" s="756">
        <f t="shared" si="10"/>
        <v>0</v>
      </c>
      <c r="D70" s="757">
        <f t="shared" si="10"/>
        <v>0</v>
      </c>
      <c r="E70" s="757">
        <f t="shared" si="10"/>
        <v>1</v>
      </c>
      <c r="F70" s="757">
        <f t="shared" si="10"/>
        <v>0</v>
      </c>
      <c r="G70" s="757">
        <f t="shared" si="10"/>
        <v>0</v>
      </c>
      <c r="H70" s="758">
        <f t="shared" si="4"/>
        <v>1</v>
      </c>
      <c r="I70" s="756">
        <f t="shared" si="11"/>
        <v>0.2</v>
      </c>
      <c r="J70" s="757">
        <f t="shared" si="11"/>
        <v>0.3</v>
      </c>
      <c r="K70" s="757">
        <f t="shared" si="11"/>
        <v>0.25</v>
      </c>
      <c r="L70" s="757">
        <f t="shared" si="11"/>
        <v>0.05</v>
      </c>
      <c r="M70" s="757">
        <f t="shared" si="11"/>
        <v>0.2</v>
      </c>
      <c r="N70" s="758">
        <f t="shared" si="6"/>
        <v>1</v>
      </c>
      <c r="O70" s="759"/>
      <c r="R70" s="753">
        <f t="shared" si="7"/>
        <v>1</v>
      </c>
      <c r="S70" s="754">
        <f t="shared" si="8"/>
        <v>0.71500000000000008</v>
      </c>
    </row>
    <row r="71" spans="2:19">
      <c r="B71" s="755">
        <f t="shared" si="9"/>
        <v>2053</v>
      </c>
      <c r="C71" s="756">
        <f t="shared" si="10"/>
        <v>0</v>
      </c>
      <c r="D71" s="757">
        <f t="shared" si="10"/>
        <v>0</v>
      </c>
      <c r="E71" s="757">
        <f t="shared" si="10"/>
        <v>1</v>
      </c>
      <c r="F71" s="757">
        <f t="shared" si="10"/>
        <v>0</v>
      </c>
      <c r="G71" s="757">
        <f t="shared" si="10"/>
        <v>0</v>
      </c>
      <c r="H71" s="758">
        <f t="shared" si="4"/>
        <v>1</v>
      </c>
      <c r="I71" s="756">
        <f t="shared" si="11"/>
        <v>0.2</v>
      </c>
      <c r="J71" s="757">
        <f t="shared" si="11"/>
        <v>0.3</v>
      </c>
      <c r="K71" s="757">
        <f t="shared" si="11"/>
        <v>0.25</v>
      </c>
      <c r="L71" s="757">
        <f t="shared" si="11"/>
        <v>0.05</v>
      </c>
      <c r="M71" s="757">
        <f t="shared" si="11"/>
        <v>0.2</v>
      </c>
      <c r="N71" s="758">
        <f t="shared" si="6"/>
        <v>1</v>
      </c>
      <c r="O71" s="759"/>
      <c r="R71" s="753">
        <f t="shared" si="7"/>
        <v>1</v>
      </c>
      <c r="S71" s="754">
        <f t="shared" si="8"/>
        <v>0.71500000000000008</v>
      </c>
    </row>
    <row r="72" spans="2:19">
      <c r="B72" s="755">
        <f t="shared" si="9"/>
        <v>2054</v>
      </c>
      <c r="C72" s="756">
        <f t="shared" si="10"/>
        <v>0</v>
      </c>
      <c r="D72" s="757">
        <f t="shared" si="10"/>
        <v>0</v>
      </c>
      <c r="E72" s="757">
        <f t="shared" si="10"/>
        <v>1</v>
      </c>
      <c r="F72" s="757">
        <f t="shared" si="10"/>
        <v>0</v>
      </c>
      <c r="G72" s="757">
        <f t="shared" si="10"/>
        <v>0</v>
      </c>
      <c r="H72" s="758">
        <f t="shared" si="4"/>
        <v>1</v>
      </c>
      <c r="I72" s="756">
        <f t="shared" si="11"/>
        <v>0.2</v>
      </c>
      <c r="J72" s="757">
        <f t="shared" si="11"/>
        <v>0.3</v>
      </c>
      <c r="K72" s="757">
        <f t="shared" si="11"/>
        <v>0.25</v>
      </c>
      <c r="L72" s="757">
        <f t="shared" si="11"/>
        <v>0.05</v>
      </c>
      <c r="M72" s="757">
        <f t="shared" si="11"/>
        <v>0.2</v>
      </c>
      <c r="N72" s="758">
        <f t="shared" si="6"/>
        <v>1</v>
      </c>
      <c r="O72" s="759"/>
      <c r="R72" s="753">
        <f t="shared" si="7"/>
        <v>1</v>
      </c>
      <c r="S72" s="754">
        <f t="shared" si="8"/>
        <v>0.71500000000000008</v>
      </c>
    </row>
    <row r="73" spans="2:19">
      <c r="B73" s="755">
        <f t="shared" si="9"/>
        <v>2055</v>
      </c>
      <c r="C73" s="756">
        <f t="shared" si="10"/>
        <v>0</v>
      </c>
      <c r="D73" s="757">
        <f t="shared" si="10"/>
        <v>0</v>
      </c>
      <c r="E73" s="757">
        <f t="shared" si="10"/>
        <v>1</v>
      </c>
      <c r="F73" s="757">
        <f t="shared" si="10"/>
        <v>0</v>
      </c>
      <c r="G73" s="757">
        <f t="shared" si="10"/>
        <v>0</v>
      </c>
      <c r="H73" s="758">
        <f t="shared" si="4"/>
        <v>1</v>
      </c>
      <c r="I73" s="756">
        <f t="shared" si="11"/>
        <v>0.2</v>
      </c>
      <c r="J73" s="757">
        <f t="shared" si="11"/>
        <v>0.3</v>
      </c>
      <c r="K73" s="757">
        <f t="shared" si="11"/>
        <v>0.25</v>
      </c>
      <c r="L73" s="757">
        <f t="shared" si="11"/>
        <v>0.05</v>
      </c>
      <c r="M73" s="757">
        <f t="shared" si="11"/>
        <v>0.2</v>
      </c>
      <c r="N73" s="758">
        <f t="shared" si="6"/>
        <v>1</v>
      </c>
      <c r="O73" s="759"/>
      <c r="R73" s="753">
        <f t="shared" si="7"/>
        <v>1</v>
      </c>
      <c r="S73" s="754">
        <f t="shared" si="8"/>
        <v>0.71500000000000008</v>
      </c>
    </row>
    <row r="74" spans="2:19">
      <c r="B74" s="755">
        <f t="shared" si="9"/>
        <v>2056</v>
      </c>
      <c r="C74" s="756">
        <f t="shared" si="10"/>
        <v>0</v>
      </c>
      <c r="D74" s="757">
        <f t="shared" si="10"/>
        <v>0</v>
      </c>
      <c r="E74" s="757">
        <f t="shared" si="10"/>
        <v>1</v>
      </c>
      <c r="F74" s="757">
        <f t="shared" si="10"/>
        <v>0</v>
      </c>
      <c r="G74" s="757">
        <f t="shared" si="10"/>
        <v>0</v>
      </c>
      <c r="H74" s="758">
        <f t="shared" si="4"/>
        <v>1</v>
      </c>
      <c r="I74" s="756">
        <f t="shared" si="11"/>
        <v>0.2</v>
      </c>
      <c r="J74" s="757">
        <f t="shared" si="11"/>
        <v>0.3</v>
      </c>
      <c r="K74" s="757">
        <f t="shared" si="11"/>
        <v>0.25</v>
      </c>
      <c r="L74" s="757">
        <f t="shared" si="11"/>
        <v>0.05</v>
      </c>
      <c r="M74" s="757">
        <f t="shared" si="11"/>
        <v>0.2</v>
      </c>
      <c r="N74" s="758">
        <f t="shared" si="6"/>
        <v>1</v>
      </c>
      <c r="O74" s="759"/>
      <c r="R74" s="753">
        <f t="shared" si="7"/>
        <v>1</v>
      </c>
      <c r="S74" s="754">
        <f t="shared" si="8"/>
        <v>0.71500000000000008</v>
      </c>
    </row>
    <row r="75" spans="2:19">
      <c r="B75" s="755">
        <f t="shared" si="9"/>
        <v>2057</v>
      </c>
      <c r="C75" s="756">
        <f t="shared" si="10"/>
        <v>0</v>
      </c>
      <c r="D75" s="757">
        <f t="shared" si="10"/>
        <v>0</v>
      </c>
      <c r="E75" s="757">
        <f t="shared" si="10"/>
        <v>1</v>
      </c>
      <c r="F75" s="757">
        <f t="shared" si="10"/>
        <v>0</v>
      </c>
      <c r="G75" s="757">
        <f t="shared" si="10"/>
        <v>0</v>
      </c>
      <c r="H75" s="758">
        <f t="shared" si="4"/>
        <v>1</v>
      </c>
      <c r="I75" s="756">
        <f t="shared" si="11"/>
        <v>0.2</v>
      </c>
      <c r="J75" s="757">
        <f t="shared" si="11"/>
        <v>0.3</v>
      </c>
      <c r="K75" s="757">
        <f t="shared" si="11"/>
        <v>0.25</v>
      </c>
      <c r="L75" s="757">
        <f t="shared" si="11"/>
        <v>0.05</v>
      </c>
      <c r="M75" s="757">
        <f t="shared" si="11"/>
        <v>0.2</v>
      </c>
      <c r="N75" s="758">
        <f t="shared" si="6"/>
        <v>1</v>
      </c>
      <c r="O75" s="759"/>
      <c r="R75" s="753">
        <f t="shared" si="7"/>
        <v>1</v>
      </c>
      <c r="S75" s="754">
        <f t="shared" si="8"/>
        <v>0.71500000000000008</v>
      </c>
    </row>
    <row r="76" spans="2:19">
      <c r="B76" s="755">
        <f t="shared" si="9"/>
        <v>2058</v>
      </c>
      <c r="C76" s="756">
        <f t="shared" si="10"/>
        <v>0</v>
      </c>
      <c r="D76" s="757">
        <f t="shared" si="10"/>
        <v>0</v>
      </c>
      <c r="E76" s="757">
        <f t="shared" si="10"/>
        <v>1</v>
      </c>
      <c r="F76" s="757">
        <f t="shared" si="10"/>
        <v>0</v>
      </c>
      <c r="G76" s="757">
        <f t="shared" si="10"/>
        <v>0</v>
      </c>
      <c r="H76" s="758">
        <f t="shared" si="4"/>
        <v>1</v>
      </c>
      <c r="I76" s="756">
        <f t="shared" si="11"/>
        <v>0.2</v>
      </c>
      <c r="J76" s="757">
        <f t="shared" si="11"/>
        <v>0.3</v>
      </c>
      <c r="K76" s="757">
        <f t="shared" si="11"/>
        <v>0.25</v>
      </c>
      <c r="L76" s="757">
        <f t="shared" si="11"/>
        <v>0.05</v>
      </c>
      <c r="M76" s="757">
        <f t="shared" si="11"/>
        <v>0.2</v>
      </c>
      <c r="N76" s="758">
        <f t="shared" si="6"/>
        <v>1</v>
      </c>
      <c r="O76" s="759"/>
      <c r="R76" s="753">
        <f t="shared" si="7"/>
        <v>1</v>
      </c>
      <c r="S76" s="754">
        <f t="shared" si="8"/>
        <v>0.71500000000000008</v>
      </c>
    </row>
    <row r="77" spans="2:19">
      <c r="B77" s="755">
        <f t="shared" si="9"/>
        <v>2059</v>
      </c>
      <c r="C77" s="756">
        <f t="shared" si="10"/>
        <v>0</v>
      </c>
      <c r="D77" s="757">
        <f t="shared" si="10"/>
        <v>0</v>
      </c>
      <c r="E77" s="757">
        <f t="shared" si="10"/>
        <v>1</v>
      </c>
      <c r="F77" s="757">
        <f t="shared" si="10"/>
        <v>0</v>
      </c>
      <c r="G77" s="757">
        <f t="shared" si="10"/>
        <v>0</v>
      </c>
      <c r="H77" s="758">
        <f t="shared" si="4"/>
        <v>1</v>
      </c>
      <c r="I77" s="756">
        <f t="shared" si="11"/>
        <v>0.2</v>
      </c>
      <c r="J77" s="757">
        <f t="shared" si="11"/>
        <v>0.3</v>
      </c>
      <c r="K77" s="757">
        <f t="shared" si="11"/>
        <v>0.25</v>
      </c>
      <c r="L77" s="757">
        <f t="shared" si="11"/>
        <v>0.05</v>
      </c>
      <c r="M77" s="757">
        <f t="shared" si="11"/>
        <v>0.2</v>
      </c>
      <c r="N77" s="758">
        <f t="shared" si="6"/>
        <v>1</v>
      </c>
      <c r="O77" s="759"/>
      <c r="R77" s="753">
        <f t="shared" si="7"/>
        <v>1</v>
      </c>
      <c r="S77" s="754">
        <f t="shared" si="8"/>
        <v>0.71500000000000008</v>
      </c>
    </row>
    <row r="78" spans="2:19">
      <c r="B78" s="755">
        <f t="shared" si="9"/>
        <v>2060</v>
      </c>
      <c r="C78" s="756">
        <f t="shared" si="10"/>
        <v>0</v>
      </c>
      <c r="D78" s="757">
        <f t="shared" si="10"/>
        <v>0</v>
      </c>
      <c r="E78" s="757">
        <f t="shared" si="10"/>
        <v>1</v>
      </c>
      <c r="F78" s="757">
        <f t="shared" si="10"/>
        <v>0</v>
      </c>
      <c r="G78" s="757">
        <f t="shared" si="10"/>
        <v>0</v>
      </c>
      <c r="H78" s="758">
        <f t="shared" si="4"/>
        <v>1</v>
      </c>
      <c r="I78" s="756">
        <f t="shared" si="11"/>
        <v>0.2</v>
      </c>
      <c r="J78" s="757">
        <f t="shared" si="11"/>
        <v>0.3</v>
      </c>
      <c r="K78" s="757">
        <f t="shared" si="11"/>
        <v>0.25</v>
      </c>
      <c r="L78" s="757">
        <f t="shared" si="11"/>
        <v>0.05</v>
      </c>
      <c r="M78" s="757">
        <f t="shared" si="11"/>
        <v>0.2</v>
      </c>
      <c r="N78" s="758">
        <f t="shared" si="6"/>
        <v>1</v>
      </c>
      <c r="O78" s="759"/>
      <c r="R78" s="753">
        <f t="shared" si="7"/>
        <v>1</v>
      </c>
      <c r="S78" s="754">
        <f t="shared" si="8"/>
        <v>0.71500000000000008</v>
      </c>
    </row>
    <row r="79" spans="2:19">
      <c r="B79" s="755">
        <f t="shared" si="9"/>
        <v>2061</v>
      </c>
      <c r="C79" s="756">
        <f t="shared" si="10"/>
        <v>0</v>
      </c>
      <c r="D79" s="757">
        <f t="shared" si="10"/>
        <v>0</v>
      </c>
      <c r="E79" s="757">
        <f t="shared" si="10"/>
        <v>1</v>
      </c>
      <c r="F79" s="757">
        <f t="shared" si="10"/>
        <v>0</v>
      </c>
      <c r="G79" s="757">
        <f t="shared" si="10"/>
        <v>0</v>
      </c>
      <c r="H79" s="758">
        <f t="shared" si="4"/>
        <v>1</v>
      </c>
      <c r="I79" s="756">
        <f t="shared" si="11"/>
        <v>0.2</v>
      </c>
      <c r="J79" s="757">
        <f t="shared" si="11"/>
        <v>0.3</v>
      </c>
      <c r="K79" s="757">
        <f t="shared" si="11"/>
        <v>0.25</v>
      </c>
      <c r="L79" s="757">
        <f t="shared" si="11"/>
        <v>0.05</v>
      </c>
      <c r="M79" s="757">
        <f t="shared" si="11"/>
        <v>0.2</v>
      </c>
      <c r="N79" s="758">
        <f t="shared" si="6"/>
        <v>1</v>
      </c>
      <c r="O79" s="759"/>
      <c r="R79" s="753">
        <f t="shared" si="7"/>
        <v>1</v>
      </c>
      <c r="S79" s="754">
        <f t="shared" si="8"/>
        <v>0.71500000000000008</v>
      </c>
    </row>
    <row r="80" spans="2:19">
      <c r="B80" s="755">
        <f t="shared" si="9"/>
        <v>2062</v>
      </c>
      <c r="C80" s="756">
        <f t="shared" si="10"/>
        <v>0</v>
      </c>
      <c r="D80" s="757">
        <f t="shared" si="10"/>
        <v>0</v>
      </c>
      <c r="E80" s="757">
        <f t="shared" si="10"/>
        <v>1</v>
      </c>
      <c r="F80" s="757">
        <f t="shared" si="10"/>
        <v>0</v>
      </c>
      <c r="G80" s="757">
        <f t="shared" si="10"/>
        <v>0</v>
      </c>
      <c r="H80" s="758">
        <f t="shared" si="4"/>
        <v>1</v>
      </c>
      <c r="I80" s="756">
        <f t="shared" si="11"/>
        <v>0.2</v>
      </c>
      <c r="J80" s="757">
        <f t="shared" si="11"/>
        <v>0.3</v>
      </c>
      <c r="K80" s="757">
        <f t="shared" si="11"/>
        <v>0.25</v>
      </c>
      <c r="L80" s="757">
        <f t="shared" si="11"/>
        <v>0.05</v>
      </c>
      <c r="M80" s="757">
        <f t="shared" si="11"/>
        <v>0.2</v>
      </c>
      <c r="N80" s="758">
        <f t="shared" si="6"/>
        <v>1</v>
      </c>
      <c r="O80" s="759"/>
      <c r="R80" s="753">
        <f t="shared" si="7"/>
        <v>1</v>
      </c>
      <c r="S80" s="754">
        <f t="shared" si="8"/>
        <v>0.71500000000000008</v>
      </c>
    </row>
    <row r="81" spans="2:19">
      <c r="B81" s="755">
        <f t="shared" si="9"/>
        <v>2063</v>
      </c>
      <c r="C81" s="756">
        <f t="shared" si="10"/>
        <v>0</v>
      </c>
      <c r="D81" s="757">
        <f t="shared" si="10"/>
        <v>0</v>
      </c>
      <c r="E81" s="757">
        <f t="shared" si="10"/>
        <v>1</v>
      </c>
      <c r="F81" s="757">
        <f t="shared" si="10"/>
        <v>0</v>
      </c>
      <c r="G81" s="757">
        <f t="shared" si="10"/>
        <v>0</v>
      </c>
      <c r="H81" s="758">
        <f t="shared" si="4"/>
        <v>1</v>
      </c>
      <c r="I81" s="756">
        <f t="shared" si="11"/>
        <v>0.2</v>
      </c>
      <c r="J81" s="757">
        <f t="shared" si="11"/>
        <v>0.3</v>
      </c>
      <c r="K81" s="757">
        <f t="shared" si="11"/>
        <v>0.25</v>
      </c>
      <c r="L81" s="757">
        <f t="shared" si="11"/>
        <v>0.05</v>
      </c>
      <c r="M81" s="757">
        <f t="shared" si="11"/>
        <v>0.2</v>
      </c>
      <c r="N81" s="758">
        <f t="shared" si="6"/>
        <v>1</v>
      </c>
      <c r="O81" s="759"/>
      <c r="R81" s="753">
        <f t="shared" si="7"/>
        <v>1</v>
      </c>
      <c r="S81" s="754">
        <f t="shared" si="8"/>
        <v>0.71500000000000008</v>
      </c>
    </row>
    <row r="82" spans="2:19">
      <c r="B82" s="755">
        <f t="shared" si="9"/>
        <v>2064</v>
      </c>
      <c r="C82" s="756">
        <f t="shared" si="10"/>
        <v>0</v>
      </c>
      <c r="D82" s="757">
        <f t="shared" si="10"/>
        <v>0</v>
      </c>
      <c r="E82" s="757">
        <f t="shared" si="10"/>
        <v>1</v>
      </c>
      <c r="F82" s="757">
        <f t="shared" si="10"/>
        <v>0</v>
      </c>
      <c r="G82" s="757">
        <f t="shared" si="10"/>
        <v>0</v>
      </c>
      <c r="H82" s="758">
        <f t="shared" si="4"/>
        <v>1</v>
      </c>
      <c r="I82" s="756">
        <f t="shared" si="11"/>
        <v>0.2</v>
      </c>
      <c r="J82" s="757">
        <f t="shared" si="11"/>
        <v>0.3</v>
      </c>
      <c r="K82" s="757">
        <f t="shared" si="11"/>
        <v>0.25</v>
      </c>
      <c r="L82" s="757">
        <f t="shared" si="11"/>
        <v>0.05</v>
      </c>
      <c r="M82" s="757">
        <f t="shared" si="11"/>
        <v>0.2</v>
      </c>
      <c r="N82" s="758">
        <f t="shared" si="6"/>
        <v>1</v>
      </c>
      <c r="O82" s="759"/>
      <c r="R82" s="753">
        <f t="shared" si="7"/>
        <v>1</v>
      </c>
      <c r="S82" s="754">
        <f t="shared" si="8"/>
        <v>0.71500000000000008</v>
      </c>
    </row>
    <row r="83" spans="2:19">
      <c r="B83" s="755">
        <f t="shared" ref="B83:B98" si="12">B82+1</f>
        <v>2065</v>
      </c>
      <c r="C83" s="756">
        <f t="shared" si="10"/>
        <v>0</v>
      </c>
      <c r="D83" s="757">
        <f t="shared" si="10"/>
        <v>0</v>
      </c>
      <c r="E83" s="757">
        <f t="shared" si="10"/>
        <v>1</v>
      </c>
      <c r="F83" s="757">
        <f t="shared" si="10"/>
        <v>0</v>
      </c>
      <c r="G83" s="757">
        <f t="shared" si="10"/>
        <v>0</v>
      </c>
      <c r="H83" s="758">
        <f t="shared" ref="H83:H98" si="13">SUM(C83:G83)</f>
        <v>1</v>
      </c>
      <c r="I83" s="756">
        <f t="shared" si="11"/>
        <v>0.2</v>
      </c>
      <c r="J83" s="757">
        <f t="shared" si="11"/>
        <v>0.3</v>
      </c>
      <c r="K83" s="757">
        <f t="shared" si="11"/>
        <v>0.25</v>
      </c>
      <c r="L83" s="757">
        <f t="shared" si="11"/>
        <v>0.05</v>
      </c>
      <c r="M83" s="757">
        <f t="shared" si="11"/>
        <v>0.2</v>
      </c>
      <c r="N83" s="758">
        <f t="shared" ref="N83:N98" si="14">SUM(I83:M83)</f>
        <v>1</v>
      </c>
      <c r="O83" s="759"/>
      <c r="R83" s="753">
        <f t="shared" ref="R83:R98" si="15">C83*C$13+D83*D$13+E83*E$13+F83*F$13+G83*G$13</f>
        <v>1</v>
      </c>
      <c r="S83" s="754">
        <f t="shared" ref="S83:S98" si="16">I83*I$13+J83*J$13+K83*K$13+L83*L$13+M83*M$13</f>
        <v>0.71500000000000008</v>
      </c>
    </row>
    <row r="84" spans="2:19">
      <c r="B84" s="755">
        <f t="shared" si="12"/>
        <v>2066</v>
      </c>
      <c r="C84" s="756">
        <f t="shared" si="10"/>
        <v>0</v>
      </c>
      <c r="D84" s="757">
        <f t="shared" si="10"/>
        <v>0</v>
      </c>
      <c r="E84" s="757">
        <f t="shared" si="10"/>
        <v>1</v>
      </c>
      <c r="F84" s="757">
        <f t="shared" si="10"/>
        <v>0</v>
      </c>
      <c r="G84" s="757">
        <f t="shared" si="10"/>
        <v>0</v>
      </c>
      <c r="H84" s="758">
        <f t="shared" si="13"/>
        <v>1</v>
      </c>
      <c r="I84" s="756">
        <f t="shared" si="11"/>
        <v>0.2</v>
      </c>
      <c r="J84" s="757">
        <f t="shared" si="11"/>
        <v>0.3</v>
      </c>
      <c r="K84" s="757">
        <f t="shared" si="11"/>
        <v>0.25</v>
      </c>
      <c r="L84" s="757">
        <f t="shared" si="11"/>
        <v>0.05</v>
      </c>
      <c r="M84" s="757">
        <f t="shared" si="11"/>
        <v>0.2</v>
      </c>
      <c r="N84" s="758">
        <f t="shared" si="14"/>
        <v>1</v>
      </c>
      <c r="O84" s="759"/>
      <c r="R84" s="753">
        <f t="shared" si="15"/>
        <v>1</v>
      </c>
      <c r="S84" s="754">
        <f t="shared" si="16"/>
        <v>0.71500000000000008</v>
      </c>
    </row>
    <row r="85" spans="2:19">
      <c r="B85" s="755">
        <f t="shared" si="12"/>
        <v>2067</v>
      </c>
      <c r="C85" s="756">
        <f t="shared" si="10"/>
        <v>0</v>
      </c>
      <c r="D85" s="757">
        <f t="shared" si="10"/>
        <v>0</v>
      </c>
      <c r="E85" s="757">
        <f t="shared" si="10"/>
        <v>1</v>
      </c>
      <c r="F85" s="757">
        <f t="shared" si="10"/>
        <v>0</v>
      </c>
      <c r="G85" s="757">
        <f t="shared" si="10"/>
        <v>0</v>
      </c>
      <c r="H85" s="758">
        <f t="shared" si="13"/>
        <v>1</v>
      </c>
      <c r="I85" s="756">
        <f t="shared" si="11"/>
        <v>0.2</v>
      </c>
      <c r="J85" s="757">
        <f t="shared" si="11"/>
        <v>0.3</v>
      </c>
      <c r="K85" s="757">
        <f t="shared" si="11"/>
        <v>0.25</v>
      </c>
      <c r="L85" s="757">
        <f t="shared" si="11"/>
        <v>0.05</v>
      </c>
      <c r="M85" s="757">
        <f t="shared" si="11"/>
        <v>0.2</v>
      </c>
      <c r="N85" s="758">
        <f t="shared" si="14"/>
        <v>1</v>
      </c>
      <c r="O85" s="759"/>
      <c r="R85" s="753">
        <f t="shared" si="15"/>
        <v>1</v>
      </c>
      <c r="S85" s="754">
        <f t="shared" si="16"/>
        <v>0.71500000000000008</v>
      </c>
    </row>
    <row r="86" spans="2:19">
      <c r="B86" s="755">
        <f t="shared" si="12"/>
        <v>2068</v>
      </c>
      <c r="C86" s="756">
        <f t="shared" si="10"/>
        <v>0</v>
      </c>
      <c r="D86" s="757">
        <f t="shared" si="10"/>
        <v>0</v>
      </c>
      <c r="E86" s="757">
        <f t="shared" si="10"/>
        <v>1</v>
      </c>
      <c r="F86" s="757">
        <f t="shared" si="10"/>
        <v>0</v>
      </c>
      <c r="G86" s="757">
        <f t="shared" si="10"/>
        <v>0</v>
      </c>
      <c r="H86" s="758">
        <f t="shared" si="13"/>
        <v>1</v>
      </c>
      <c r="I86" s="756">
        <f t="shared" si="11"/>
        <v>0.2</v>
      </c>
      <c r="J86" s="757">
        <f t="shared" si="11"/>
        <v>0.3</v>
      </c>
      <c r="K86" s="757">
        <f t="shared" si="11"/>
        <v>0.25</v>
      </c>
      <c r="L86" s="757">
        <f t="shared" si="11"/>
        <v>0.05</v>
      </c>
      <c r="M86" s="757">
        <f t="shared" si="11"/>
        <v>0.2</v>
      </c>
      <c r="N86" s="758">
        <f t="shared" si="14"/>
        <v>1</v>
      </c>
      <c r="O86" s="759"/>
      <c r="R86" s="753">
        <f t="shared" si="15"/>
        <v>1</v>
      </c>
      <c r="S86" s="754">
        <f t="shared" si="16"/>
        <v>0.71500000000000008</v>
      </c>
    </row>
    <row r="87" spans="2:19">
      <c r="B87" s="755">
        <f t="shared" si="12"/>
        <v>2069</v>
      </c>
      <c r="C87" s="756">
        <f t="shared" si="10"/>
        <v>0</v>
      </c>
      <c r="D87" s="757">
        <f t="shared" si="10"/>
        <v>0</v>
      </c>
      <c r="E87" s="757">
        <f t="shared" si="10"/>
        <v>1</v>
      </c>
      <c r="F87" s="757">
        <f t="shared" si="10"/>
        <v>0</v>
      </c>
      <c r="G87" s="757">
        <f t="shared" si="10"/>
        <v>0</v>
      </c>
      <c r="H87" s="758">
        <f t="shared" si="13"/>
        <v>1</v>
      </c>
      <c r="I87" s="756">
        <f t="shared" si="11"/>
        <v>0.2</v>
      </c>
      <c r="J87" s="757">
        <f t="shared" si="11"/>
        <v>0.3</v>
      </c>
      <c r="K87" s="757">
        <f t="shared" si="11"/>
        <v>0.25</v>
      </c>
      <c r="L87" s="757">
        <f t="shared" si="11"/>
        <v>0.05</v>
      </c>
      <c r="M87" s="757">
        <f t="shared" si="11"/>
        <v>0.2</v>
      </c>
      <c r="N87" s="758">
        <f t="shared" si="14"/>
        <v>1</v>
      </c>
      <c r="O87" s="759"/>
      <c r="R87" s="753">
        <f t="shared" si="15"/>
        <v>1</v>
      </c>
      <c r="S87" s="754">
        <f t="shared" si="16"/>
        <v>0.71500000000000008</v>
      </c>
    </row>
    <row r="88" spans="2:19">
      <c r="B88" s="755">
        <f t="shared" si="12"/>
        <v>2070</v>
      </c>
      <c r="C88" s="756">
        <f t="shared" si="10"/>
        <v>0</v>
      </c>
      <c r="D88" s="757">
        <f t="shared" si="10"/>
        <v>0</v>
      </c>
      <c r="E88" s="757">
        <f t="shared" si="10"/>
        <v>1</v>
      </c>
      <c r="F88" s="757">
        <f t="shared" si="10"/>
        <v>0</v>
      </c>
      <c r="G88" s="757">
        <f t="shared" si="10"/>
        <v>0</v>
      </c>
      <c r="H88" s="758">
        <f t="shared" si="13"/>
        <v>1</v>
      </c>
      <c r="I88" s="756">
        <f t="shared" si="11"/>
        <v>0.2</v>
      </c>
      <c r="J88" s="757">
        <f t="shared" si="11"/>
        <v>0.3</v>
      </c>
      <c r="K88" s="757">
        <f t="shared" si="11"/>
        <v>0.25</v>
      </c>
      <c r="L88" s="757">
        <f t="shared" si="11"/>
        <v>0.05</v>
      </c>
      <c r="M88" s="757">
        <f t="shared" si="11"/>
        <v>0.2</v>
      </c>
      <c r="N88" s="758">
        <f t="shared" si="14"/>
        <v>1</v>
      </c>
      <c r="O88" s="759"/>
      <c r="R88" s="753">
        <f t="shared" si="15"/>
        <v>1</v>
      </c>
      <c r="S88" s="754">
        <f t="shared" si="16"/>
        <v>0.71500000000000008</v>
      </c>
    </row>
    <row r="89" spans="2:19">
      <c r="B89" s="755">
        <f t="shared" si="12"/>
        <v>2071</v>
      </c>
      <c r="C89" s="756">
        <f t="shared" si="10"/>
        <v>0</v>
      </c>
      <c r="D89" s="757">
        <f t="shared" si="10"/>
        <v>0</v>
      </c>
      <c r="E89" s="757">
        <f t="shared" si="10"/>
        <v>1</v>
      </c>
      <c r="F89" s="757">
        <f t="shared" si="10"/>
        <v>0</v>
      </c>
      <c r="G89" s="757">
        <f t="shared" si="10"/>
        <v>0</v>
      </c>
      <c r="H89" s="758">
        <f t="shared" si="13"/>
        <v>1</v>
      </c>
      <c r="I89" s="756">
        <f t="shared" si="11"/>
        <v>0.2</v>
      </c>
      <c r="J89" s="757">
        <f t="shared" si="11"/>
        <v>0.3</v>
      </c>
      <c r="K89" s="757">
        <f t="shared" si="11"/>
        <v>0.25</v>
      </c>
      <c r="L89" s="757">
        <f t="shared" si="11"/>
        <v>0.05</v>
      </c>
      <c r="M89" s="757">
        <f t="shared" si="11"/>
        <v>0.2</v>
      </c>
      <c r="N89" s="758">
        <f t="shared" si="14"/>
        <v>1</v>
      </c>
      <c r="O89" s="759"/>
      <c r="R89" s="753">
        <f t="shared" si="15"/>
        <v>1</v>
      </c>
      <c r="S89" s="754">
        <f t="shared" si="16"/>
        <v>0.71500000000000008</v>
      </c>
    </row>
    <row r="90" spans="2:19">
      <c r="B90" s="755">
        <f t="shared" si="12"/>
        <v>2072</v>
      </c>
      <c r="C90" s="756">
        <f t="shared" si="10"/>
        <v>0</v>
      </c>
      <c r="D90" s="757">
        <f t="shared" si="10"/>
        <v>0</v>
      </c>
      <c r="E90" s="757">
        <f t="shared" si="10"/>
        <v>1</v>
      </c>
      <c r="F90" s="757">
        <f t="shared" si="10"/>
        <v>0</v>
      </c>
      <c r="G90" s="757">
        <f t="shared" si="10"/>
        <v>0</v>
      </c>
      <c r="H90" s="758">
        <f t="shared" si="13"/>
        <v>1</v>
      </c>
      <c r="I90" s="756">
        <f t="shared" si="11"/>
        <v>0.2</v>
      </c>
      <c r="J90" s="757">
        <f t="shared" si="11"/>
        <v>0.3</v>
      </c>
      <c r="K90" s="757">
        <f t="shared" si="11"/>
        <v>0.25</v>
      </c>
      <c r="L90" s="757">
        <f t="shared" si="11"/>
        <v>0.05</v>
      </c>
      <c r="M90" s="757">
        <f t="shared" si="11"/>
        <v>0.2</v>
      </c>
      <c r="N90" s="758">
        <f t="shared" si="14"/>
        <v>1</v>
      </c>
      <c r="O90" s="759"/>
      <c r="R90" s="753">
        <f t="shared" si="15"/>
        <v>1</v>
      </c>
      <c r="S90" s="754">
        <f t="shared" si="16"/>
        <v>0.71500000000000008</v>
      </c>
    </row>
    <row r="91" spans="2:19">
      <c r="B91" s="755">
        <f t="shared" si="12"/>
        <v>2073</v>
      </c>
      <c r="C91" s="756">
        <f t="shared" si="10"/>
        <v>0</v>
      </c>
      <c r="D91" s="757">
        <f t="shared" si="10"/>
        <v>0</v>
      </c>
      <c r="E91" s="757">
        <f t="shared" si="10"/>
        <v>1</v>
      </c>
      <c r="F91" s="757">
        <f t="shared" si="10"/>
        <v>0</v>
      </c>
      <c r="G91" s="757">
        <f t="shared" si="10"/>
        <v>0</v>
      </c>
      <c r="H91" s="758">
        <f t="shared" si="13"/>
        <v>1</v>
      </c>
      <c r="I91" s="756">
        <f t="shared" si="11"/>
        <v>0.2</v>
      </c>
      <c r="J91" s="757">
        <f t="shared" si="11"/>
        <v>0.3</v>
      </c>
      <c r="K91" s="757">
        <f t="shared" si="11"/>
        <v>0.25</v>
      </c>
      <c r="L91" s="757">
        <f t="shared" si="11"/>
        <v>0.05</v>
      </c>
      <c r="M91" s="757">
        <f t="shared" si="11"/>
        <v>0.2</v>
      </c>
      <c r="N91" s="758">
        <f t="shared" si="14"/>
        <v>1</v>
      </c>
      <c r="O91" s="759"/>
      <c r="R91" s="753">
        <f t="shared" si="15"/>
        <v>1</v>
      </c>
      <c r="S91" s="754">
        <f t="shared" si="16"/>
        <v>0.71500000000000008</v>
      </c>
    </row>
    <row r="92" spans="2:19">
      <c r="B92" s="755">
        <f t="shared" si="12"/>
        <v>2074</v>
      </c>
      <c r="C92" s="756">
        <f t="shared" si="10"/>
        <v>0</v>
      </c>
      <c r="D92" s="757">
        <f t="shared" si="10"/>
        <v>0</v>
      </c>
      <c r="E92" s="757">
        <f t="shared" si="10"/>
        <v>1</v>
      </c>
      <c r="F92" s="757">
        <f t="shared" si="10"/>
        <v>0</v>
      </c>
      <c r="G92" s="757">
        <f t="shared" si="10"/>
        <v>0</v>
      </c>
      <c r="H92" s="758">
        <f t="shared" si="13"/>
        <v>1</v>
      </c>
      <c r="I92" s="756">
        <f t="shared" si="11"/>
        <v>0.2</v>
      </c>
      <c r="J92" s="757">
        <f t="shared" si="11"/>
        <v>0.3</v>
      </c>
      <c r="K92" s="757">
        <f t="shared" si="11"/>
        <v>0.25</v>
      </c>
      <c r="L92" s="757">
        <f t="shared" si="11"/>
        <v>0.05</v>
      </c>
      <c r="M92" s="757">
        <f t="shared" si="11"/>
        <v>0.2</v>
      </c>
      <c r="N92" s="758">
        <f t="shared" si="14"/>
        <v>1</v>
      </c>
      <c r="O92" s="759"/>
      <c r="R92" s="753">
        <f t="shared" si="15"/>
        <v>1</v>
      </c>
      <c r="S92" s="754">
        <f t="shared" si="16"/>
        <v>0.71500000000000008</v>
      </c>
    </row>
    <row r="93" spans="2:19">
      <c r="B93" s="755">
        <f t="shared" si="12"/>
        <v>2075</v>
      </c>
      <c r="C93" s="756">
        <f t="shared" si="10"/>
        <v>0</v>
      </c>
      <c r="D93" s="757">
        <f t="shared" si="10"/>
        <v>0</v>
      </c>
      <c r="E93" s="757">
        <f t="shared" si="10"/>
        <v>1</v>
      </c>
      <c r="F93" s="757">
        <f t="shared" si="10"/>
        <v>0</v>
      </c>
      <c r="G93" s="757">
        <f t="shared" si="10"/>
        <v>0</v>
      </c>
      <c r="H93" s="758">
        <f t="shared" si="13"/>
        <v>1</v>
      </c>
      <c r="I93" s="756">
        <f t="shared" si="11"/>
        <v>0.2</v>
      </c>
      <c r="J93" s="757">
        <f t="shared" si="11"/>
        <v>0.3</v>
      </c>
      <c r="K93" s="757">
        <f t="shared" si="11"/>
        <v>0.25</v>
      </c>
      <c r="L93" s="757">
        <f t="shared" si="11"/>
        <v>0.05</v>
      </c>
      <c r="M93" s="757">
        <f t="shared" si="11"/>
        <v>0.2</v>
      </c>
      <c r="N93" s="758">
        <f t="shared" si="14"/>
        <v>1</v>
      </c>
      <c r="O93" s="759"/>
      <c r="R93" s="753">
        <f t="shared" si="15"/>
        <v>1</v>
      </c>
      <c r="S93" s="754">
        <f t="shared" si="16"/>
        <v>0.71500000000000008</v>
      </c>
    </row>
    <row r="94" spans="2:19">
      <c r="B94" s="755">
        <f t="shared" si="12"/>
        <v>2076</v>
      </c>
      <c r="C94" s="756">
        <f t="shared" si="10"/>
        <v>0</v>
      </c>
      <c r="D94" s="757">
        <f t="shared" si="10"/>
        <v>0</v>
      </c>
      <c r="E94" s="757">
        <f t="shared" si="10"/>
        <v>1</v>
      </c>
      <c r="F94" s="757">
        <f t="shared" si="10"/>
        <v>0</v>
      </c>
      <c r="G94" s="757">
        <f t="shared" si="10"/>
        <v>0</v>
      </c>
      <c r="H94" s="758">
        <f t="shared" si="13"/>
        <v>1</v>
      </c>
      <c r="I94" s="756">
        <f t="shared" si="11"/>
        <v>0.2</v>
      </c>
      <c r="J94" s="757">
        <f t="shared" si="11"/>
        <v>0.3</v>
      </c>
      <c r="K94" s="757">
        <f t="shared" si="11"/>
        <v>0.25</v>
      </c>
      <c r="L94" s="757">
        <f t="shared" si="11"/>
        <v>0.05</v>
      </c>
      <c r="M94" s="757">
        <f t="shared" si="11"/>
        <v>0.2</v>
      </c>
      <c r="N94" s="758">
        <f t="shared" si="14"/>
        <v>1</v>
      </c>
      <c r="O94" s="759"/>
      <c r="R94" s="753">
        <f t="shared" si="15"/>
        <v>1</v>
      </c>
      <c r="S94" s="754">
        <f t="shared" si="16"/>
        <v>0.71500000000000008</v>
      </c>
    </row>
    <row r="95" spans="2:19">
      <c r="B95" s="755">
        <f t="shared" si="12"/>
        <v>2077</v>
      </c>
      <c r="C95" s="756">
        <f t="shared" si="10"/>
        <v>0</v>
      </c>
      <c r="D95" s="757">
        <f t="shared" si="10"/>
        <v>0</v>
      </c>
      <c r="E95" s="757">
        <f t="shared" si="10"/>
        <v>1</v>
      </c>
      <c r="F95" s="757">
        <f t="shared" si="10"/>
        <v>0</v>
      </c>
      <c r="G95" s="757">
        <f t="shared" si="10"/>
        <v>0</v>
      </c>
      <c r="H95" s="758">
        <f t="shared" si="13"/>
        <v>1</v>
      </c>
      <c r="I95" s="756">
        <f t="shared" si="11"/>
        <v>0.2</v>
      </c>
      <c r="J95" s="757">
        <f t="shared" si="11"/>
        <v>0.3</v>
      </c>
      <c r="K95" s="757">
        <f t="shared" si="11"/>
        <v>0.25</v>
      </c>
      <c r="L95" s="757">
        <f t="shared" si="11"/>
        <v>0.05</v>
      </c>
      <c r="M95" s="757">
        <f t="shared" si="11"/>
        <v>0.2</v>
      </c>
      <c r="N95" s="758">
        <f t="shared" si="14"/>
        <v>1</v>
      </c>
      <c r="O95" s="759"/>
      <c r="R95" s="753">
        <f t="shared" si="15"/>
        <v>1</v>
      </c>
      <c r="S95" s="754">
        <f t="shared" si="16"/>
        <v>0.71500000000000008</v>
      </c>
    </row>
    <row r="96" spans="2:19">
      <c r="B96" s="755">
        <f t="shared" si="12"/>
        <v>2078</v>
      </c>
      <c r="C96" s="756">
        <f t="shared" si="10"/>
        <v>0</v>
      </c>
      <c r="D96" s="757">
        <f t="shared" si="10"/>
        <v>0</v>
      </c>
      <c r="E96" s="757">
        <f t="shared" si="10"/>
        <v>1</v>
      </c>
      <c r="F96" s="757">
        <f t="shared" si="10"/>
        <v>0</v>
      </c>
      <c r="G96" s="757">
        <f t="shared" si="10"/>
        <v>0</v>
      </c>
      <c r="H96" s="758">
        <f t="shared" si="13"/>
        <v>1</v>
      </c>
      <c r="I96" s="756">
        <f t="shared" si="11"/>
        <v>0.2</v>
      </c>
      <c r="J96" s="757">
        <f t="shared" si="11"/>
        <v>0.3</v>
      </c>
      <c r="K96" s="757">
        <f t="shared" si="11"/>
        <v>0.25</v>
      </c>
      <c r="L96" s="757">
        <f t="shared" si="11"/>
        <v>0.05</v>
      </c>
      <c r="M96" s="757">
        <f t="shared" si="11"/>
        <v>0.2</v>
      </c>
      <c r="N96" s="758">
        <f t="shared" si="14"/>
        <v>1</v>
      </c>
      <c r="O96" s="759"/>
      <c r="R96" s="753">
        <f t="shared" si="15"/>
        <v>1</v>
      </c>
      <c r="S96" s="754">
        <f t="shared" si="16"/>
        <v>0.71500000000000008</v>
      </c>
    </row>
    <row r="97" spans="2:19">
      <c r="B97" s="755">
        <f t="shared" si="12"/>
        <v>2079</v>
      </c>
      <c r="C97" s="756">
        <f t="shared" si="10"/>
        <v>0</v>
      </c>
      <c r="D97" s="757">
        <f t="shared" si="10"/>
        <v>0</v>
      </c>
      <c r="E97" s="757">
        <f t="shared" si="10"/>
        <v>1</v>
      </c>
      <c r="F97" s="757">
        <f t="shared" si="10"/>
        <v>0</v>
      </c>
      <c r="G97" s="757">
        <f t="shared" si="10"/>
        <v>0</v>
      </c>
      <c r="H97" s="758">
        <f t="shared" si="13"/>
        <v>1</v>
      </c>
      <c r="I97" s="756">
        <f t="shared" si="11"/>
        <v>0.2</v>
      </c>
      <c r="J97" s="757">
        <f t="shared" si="11"/>
        <v>0.3</v>
      </c>
      <c r="K97" s="757">
        <f t="shared" si="11"/>
        <v>0.25</v>
      </c>
      <c r="L97" s="757">
        <f t="shared" si="11"/>
        <v>0.05</v>
      </c>
      <c r="M97" s="757">
        <f t="shared" si="11"/>
        <v>0.2</v>
      </c>
      <c r="N97" s="758">
        <f t="shared" si="14"/>
        <v>1</v>
      </c>
      <c r="O97" s="759"/>
      <c r="R97" s="753">
        <f t="shared" si="15"/>
        <v>1</v>
      </c>
      <c r="S97" s="754">
        <f t="shared" si="16"/>
        <v>0.71500000000000008</v>
      </c>
    </row>
    <row r="98" spans="2:19" ht="13.5" thickBot="1">
      <c r="B98" s="760">
        <f t="shared" si="12"/>
        <v>2080</v>
      </c>
      <c r="C98" s="761">
        <f t="shared" si="10"/>
        <v>0</v>
      </c>
      <c r="D98" s="762">
        <f t="shared" si="10"/>
        <v>0</v>
      </c>
      <c r="E98" s="762">
        <f t="shared" si="10"/>
        <v>1</v>
      </c>
      <c r="F98" s="762">
        <f t="shared" si="10"/>
        <v>0</v>
      </c>
      <c r="G98" s="762">
        <f t="shared" si="10"/>
        <v>0</v>
      </c>
      <c r="H98" s="763">
        <f t="shared" si="13"/>
        <v>1</v>
      </c>
      <c r="I98" s="761">
        <f t="shared" si="11"/>
        <v>0.2</v>
      </c>
      <c r="J98" s="762">
        <f t="shared" si="11"/>
        <v>0.3</v>
      </c>
      <c r="K98" s="762">
        <f t="shared" si="11"/>
        <v>0.25</v>
      </c>
      <c r="L98" s="762">
        <f t="shared" si="11"/>
        <v>0.05</v>
      </c>
      <c r="M98" s="762">
        <f t="shared" si="11"/>
        <v>0.2</v>
      </c>
      <c r="N98" s="763">
        <f t="shared" si="14"/>
        <v>1</v>
      </c>
      <c r="O98" s="764"/>
      <c r="R98" s="765">
        <f t="shared" si="15"/>
        <v>1</v>
      </c>
      <c r="S98" s="765">
        <f t="shared" si="16"/>
        <v>0.71500000000000008</v>
      </c>
    </row>
    <row r="99" spans="2:19">
      <c r="H99" s="766"/>
    </row>
    <row r="100" spans="2:19">
      <c r="H100" s="76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tabSelected="1" workbookViewId="0">
      <selection activeCell="AD2" sqref="AD2:AD10"/>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4">
        <v>0.435</v>
      </c>
    </row>
    <row r="3" spans="2:30">
      <c r="B3" s="588"/>
      <c r="C3" s="588"/>
      <c r="S3" s="588"/>
      <c r="AC3" s="586" t="s">
        <v>256</v>
      </c>
      <c r="AD3" s="774">
        <v>0.129</v>
      </c>
    </row>
    <row r="4" spans="2:30">
      <c r="B4" s="588"/>
      <c r="C4" s="588" t="s">
        <v>38</v>
      </c>
      <c r="S4" s="588" t="s">
        <v>301</v>
      </c>
      <c r="AC4" s="586" t="s">
        <v>2</v>
      </c>
      <c r="AD4" s="774">
        <v>9.9000000000000005E-2</v>
      </c>
    </row>
    <row r="5" spans="2:30">
      <c r="B5" s="588"/>
      <c r="C5" s="588"/>
      <c r="S5" s="588" t="s">
        <v>38</v>
      </c>
      <c r="AC5" s="586" t="s">
        <v>16</v>
      </c>
      <c r="AD5" s="774">
        <v>2.7E-2</v>
      </c>
    </row>
    <row r="6" spans="2:30">
      <c r="B6" s="588"/>
      <c r="S6" s="588"/>
      <c r="AC6" s="586" t="s">
        <v>331</v>
      </c>
      <c r="AD6" s="774">
        <v>8.9999999999999993E-3</v>
      </c>
    </row>
    <row r="7" spans="2:30" ht="13.5" thickBot="1">
      <c r="B7" s="588"/>
      <c r="C7" s="589"/>
      <c r="S7" s="588"/>
      <c r="AC7" s="586" t="s">
        <v>332</v>
      </c>
      <c r="AD7" s="774">
        <v>7.1999999999999995E-2</v>
      </c>
    </row>
    <row r="8" spans="2:30" ht="13.5" thickBot="1">
      <c r="B8" s="588"/>
      <c r="D8" s="775">
        <v>6.2100000000000002E-2</v>
      </c>
      <c r="E8" s="590">
        <f>AD2</f>
        <v>0.435</v>
      </c>
      <c r="F8" s="591">
        <f>AD3</f>
        <v>0.129</v>
      </c>
      <c r="G8" s="591">
        <v>0</v>
      </c>
      <c r="H8" s="591">
        <v>0</v>
      </c>
      <c r="I8" s="591">
        <f>AD4</f>
        <v>9.9000000000000005E-2</v>
      </c>
      <c r="J8" s="591">
        <f>AD5</f>
        <v>2.7E-2</v>
      </c>
      <c r="K8" s="591">
        <f>AD6</f>
        <v>8.9999999999999993E-3</v>
      </c>
      <c r="L8" s="591">
        <f>AD7</f>
        <v>7.1999999999999995E-2</v>
      </c>
      <c r="M8" s="591">
        <f>AD8</f>
        <v>3.3000000000000002E-2</v>
      </c>
      <c r="N8" s="591">
        <f>AD9</f>
        <v>0.04</v>
      </c>
      <c r="O8" s="591">
        <f>AD10</f>
        <v>0.156</v>
      </c>
      <c r="P8" s="592">
        <f>SUM(E8:O8)</f>
        <v>1</v>
      </c>
      <c r="S8" s="588"/>
      <c r="T8" s="588"/>
      <c r="AC8" s="586" t="s">
        <v>231</v>
      </c>
      <c r="AD8" s="774">
        <v>3.3000000000000002E-2</v>
      </c>
    </row>
    <row r="9" spans="2:30" ht="13.5" thickBot="1">
      <c r="B9" s="593"/>
      <c r="C9" s="594"/>
      <c r="D9" s="595"/>
      <c r="E9" s="835" t="s">
        <v>41</v>
      </c>
      <c r="F9" s="836"/>
      <c r="G9" s="836"/>
      <c r="H9" s="836"/>
      <c r="I9" s="836"/>
      <c r="J9" s="836"/>
      <c r="K9" s="836"/>
      <c r="L9" s="836"/>
      <c r="M9" s="836"/>
      <c r="N9" s="836"/>
      <c r="O9" s="836"/>
      <c r="P9" s="596"/>
      <c r="AC9" s="586" t="s">
        <v>232</v>
      </c>
      <c r="AD9" s="774">
        <v>0.04</v>
      </c>
    </row>
    <row r="10" spans="2:30" ht="21.75" customHeight="1" thickBot="1">
      <c r="B10" s="837" t="s">
        <v>1</v>
      </c>
      <c r="C10" s="837" t="s">
        <v>33</v>
      </c>
      <c r="D10" s="837" t="s">
        <v>40</v>
      </c>
      <c r="E10" s="837" t="s">
        <v>228</v>
      </c>
      <c r="F10" s="837" t="s">
        <v>271</v>
      </c>
      <c r="G10" s="827" t="s">
        <v>267</v>
      </c>
      <c r="H10" s="837" t="s">
        <v>270</v>
      </c>
      <c r="I10" s="827" t="s">
        <v>2</v>
      </c>
      <c r="J10" s="837" t="s">
        <v>16</v>
      </c>
      <c r="K10" s="827" t="s">
        <v>229</v>
      </c>
      <c r="L10" s="824" t="s">
        <v>273</v>
      </c>
      <c r="M10" s="825"/>
      <c r="N10" s="825"/>
      <c r="O10" s="826"/>
      <c r="P10" s="837" t="s">
        <v>27</v>
      </c>
      <c r="AC10" s="586" t="s">
        <v>233</v>
      </c>
      <c r="AD10" s="774">
        <v>0.156</v>
      </c>
    </row>
    <row r="11" spans="2:30" s="598" customFormat="1" ht="42" customHeight="1" thickBot="1">
      <c r="B11" s="838"/>
      <c r="C11" s="838"/>
      <c r="D11" s="838"/>
      <c r="E11" s="838"/>
      <c r="F11" s="838"/>
      <c r="G11" s="829"/>
      <c r="H11" s="838"/>
      <c r="I11" s="829"/>
      <c r="J11" s="838"/>
      <c r="K11" s="829"/>
      <c r="L11" s="597" t="s">
        <v>230</v>
      </c>
      <c r="M11" s="597" t="s">
        <v>231</v>
      </c>
      <c r="N11" s="597" t="s">
        <v>232</v>
      </c>
      <c r="O11" s="597" t="s">
        <v>233</v>
      </c>
      <c r="P11" s="838"/>
      <c r="S11" s="772" t="s">
        <v>1</v>
      </c>
      <c r="T11" s="773" t="s">
        <v>302</v>
      </c>
      <c r="U11" s="772" t="s">
        <v>303</v>
      </c>
      <c r="V11" s="773" t="s">
        <v>304</v>
      </c>
      <c r="W11" s="772" t="s">
        <v>40</v>
      </c>
      <c r="X11" s="773"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f>'[2]Fraksi pengelolaan sampah BaU'!B30</f>
        <v>28.291980486</v>
      </c>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f>'[2]Fraksi pengelolaan sampah BaU'!B31</f>
        <v>28.654433389999994</v>
      </c>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f>'[2]Fraksi pengelolaan sampah BaU'!B32</f>
        <v>29.300130859999999</v>
      </c>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f>'[2]Fraksi pengelolaan sampah BaU'!B33</f>
        <v>29.820930898</v>
      </c>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f>'[2]Fraksi pengelolaan sampah BaU'!B34</f>
        <v>29.980460246</v>
      </c>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f>'[2]Fraksi pengelolaan sampah BaU'!B35</f>
        <v>33.208391259999999</v>
      </c>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f>'[2]Fraksi pengelolaan sampah BaU'!B36</f>
        <v>33.891502326000001</v>
      </c>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f>'[2]Fraksi pengelolaan sampah BaU'!B37</f>
        <v>34.574057056000001</v>
      </c>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f>'[2]Fraksi pengelolaan sampah BaU'!B38</f>
        <v>35.251882930000001</v>
      </c>
      <c r="D21" s="611">
        <v>1</v>
      </c>
      <c r="E21" s="612">
        <f t="shared" si="0"/>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f>'[2]Fraksi pengelolaan sampah BaU'!B39</f>
        <v>35.919972924</v>
      </c>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f>'[2]Fraksi pengelolaan sampah BaU'!B40</f>
        <v>38.775158818000001</v>
      </c>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'[3]Fraksi pengelolaan sampah BaU'!B29</f>
        <v>39.790819727999995</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'[3]Fraksi pengelolaan sampah BaU'!B30</f>
        <v>40.561901423999998</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'[3]Fraksi pengelolaan sampah BaU'!B31</f>
        <v>41.330340523999993</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'[3]Fraksi pengelolaan sampah BaU'!B32</f>
        <v>42.079586031999995</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'[3]Fraksi pengelolaan sampah BaU'!B33</f>
        <v>42.808247107999996</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'[3]Fraksi pengelolaan sampah BaU'!B34</f>
        <v>43.531066655999993</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'[3]Fraksi pengelolaan sampah BaU'!B35</f>
        <v>45.201535037999996</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'[3]Fraksi pengelolaan sampah BaU'!B36</f>
        <v>46.251549696000005</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'[3]Fraksi pengelolaan sampah BaU'!B37</f>
        <v>47.301564354</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'[3]Fraksi pengelolaan sampah BaU'!B38</f>
        <v>48.351579012000009</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'[3]Fraksi pengelolaan sampah BaU'!B39</f>
        <v>49.401593670000004</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'[3]Fraksi pengelolaan sampah BaU'!B40</f>
        <v>50.451608327999999</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'[3]Fraksi pengelolaan sampah BaU'!B41</f>
        <v>51.501622986000008</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'[3]Fraksi pengelolaan sampah BaU'!B42</f>
        <v>52.551637644000003</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'[3]Fraksi pengelolaan sampah BaU'!B43</f>
        <v>53.601652301999998</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'[3]Fraksi pengelolaan sampah BaU'!B44</f>
        <v>54.651666959999993</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'[3]Fraksi pengelolaan sampah BaU'!B45</f>
        <v>55.701681618000002</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'[3]Fraksi pengelolaan sampah BaU'!B46</f>
        <v>56.751696275999997</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'[3]Fraksi pengelolaan sampah BaU'!B47</f>
        <v>57.801710933999992</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'[3]Fraksi pengelolaan sampah BaU'!B48</f>
        <v>58.851725592000001</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pageSetup paperSize="9" orientation="portrait" r:id="rId1"/>
  <headerFooter alignWithMargins="0"/>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P7" sqref="P7"/>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P26" sqref="P2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39" t="str">
        <f>city</f>
        <v>Balikpapan</v>
      </c>
      <c r="J2" s="840"/>
      <c r="K2" s="840"/>
      <c r="L2" s="840"/>
      <c r="M2" s="840"/>
      <c r="N2" s="840"/>
      <c r="O2" s="840"/>
    </row>
    <row r="3" spans="2:16" ht="16.5" thickBot="1">
      <c r="C3" s="4"/>
      <c r="H3" s="5" t="s">
        <v>276</v>
      </c>
      <c r="I3" s="839" t="str">
        <f>province</f>
        <v>Kalimantan Timur</v>
      </c>
      <c r="J3" s="840"/>
      <c r="K3" s="840"/>
      <c r="L3" s="840"/>
      <c r="M3" s="840"/>
      <c r="N3" s="840"/>
      <c r="O3" s="840"/>
    </row>
    <row r="4" spans="2:16" ht="16.5" thickBot="1">
      <c r="D4" s="4"/>
      <c r="E4" s="4"/>
      <c r="H4" s="5" t="s">
        <v>30</v>
      </c>
      <c r="I4" s="839" t="str">
        <f>country</f>
        <v>Indonesia</v>
      </c>
      <c r="J4" s="840"/>
      <c r="K4" s="840"/>
      <c r="L4" s="840"/>
      <c r="M4" s="840"/>
      <c r="N4" s="840"/>
      <c r="O4" s="840"/>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45" t="s">
        <v>32</v>
      </c>
      <c r="D10" s="846"/>
      <c r="E10" s="846"/>
      <c r="F10" s="846"/>
      <c r="G10" s="846"/>
      <c r="H10" s="846"/>
      <c r="I10" s="846"/>
      <c r="J10" s="846"/>
      <c r="K10" s="846"/>
      <c r="L10" s="846"/>
      <c r="M10" s="846"/>
      <c r="N10" s="846"/>
      <c r="O10" s="846"/>
      <c r="P10" s="847"/>
    </row>
    <row r="11" spans="2:16" ht="13.5" customHeight="1" thickBot="1">
      <c r="C11" s="828" t="s">
        <v>228</v>
      </c>
      <c r="D11" s="828" t="s">
        <v>262</v>
      </c>
      <c r="E11" s="828" t="s">
        <v>267</v>
      </c>
      <c r="F11" s="828" t="s">
        <v>261</v>
      </c>
      <c r="G11" s="828" t="s">
        <v>2</v>
      </c>
      <c r="H11" s="828" t="s">
        <v>16</v>
      </c>
      <c r="I11" s="828" t="s">
        <v>229</v>
      </c>
      <c r="J11" s="841" t="s">
        <v>273</v>
      </c>
      <c r="K11" s="842"/>
      <c r="L11" s="842"/>
      <c r="M11" s="843"/>
      <c r="N11" s="828" t="s">
        <v>146</v>
      </c>
      <c r="O11" s="828" t="s">
        <v>210</v>
      </c>
      <c r="P11" s="827" t="s">
        <v>308</v>
      </c>
    </row>
    <row r="12" spans="2:16" s="1" customFormat="1">
      <c r="B12" s="365" t="s">
        <v>1</v>
      </c>
      <c r="C12" s="844"/>
      <c r="D12" s="844"/>
      <c r="E12" s="844"/>
      <c r="F12" s="844"/>
      <c r="G12" s="844"/>
      <c r="H12" s="844"/>
      <c r="I12" s="844"/>
      <c r="J12" s="369" t="s">
        <v>230</v>
      </c>
      <c r="K12" s="369" t="s">
        <v>231</v>
      </c>
      <c r="L12" s="369" t="s">
        <v>232</v>
      </c>
      <c r="M12" s="365" t="s">
        <v>233</v>
      </c>
      <c r="N12" s="844"/>
      <c r="O12" s="844"/>
      <c r="P12" s="844"/>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7">
        <f>Activity!$C13*Activity!$D13*Activity!E13</f>
        <v>12.30701151141</v>
      </c>
      <c r="D14" s="548">
        <f>Activity!$C13*Activity!$D13*Activity!F13</f>
        <v>3.649665482694</v>
      </c>
      <c r="E14" s="548">
        <f>Activity!$C13*Activity!$D13*Activity!G13</f>
        <v>0</v>
      </c>
      <c r="F14" s="548">
        <f>Activity!$C13*Activity!$D13*Activity!H13</f>
        <v>0</v>
      </c>
      <c r="G14" s="548">
        <f>Activity!$C13*Activity!$D13*Activity!I13</f>
        <v>2.8009060681140001</v>
      </c>
      <c r="H14" s="548">
        <f>Activity!$C13*Activity!$D13*Activity!J13</f>
        <v>0.763883473122</v>
      </c>
      <c r="I14" s="548">
        <f>Activity!$C13*Activity!$D13*Activity!K13</f>
        <v>0.254627824374</v>
      </c>
      <c r="J14" s="548">
        <f>Activity!$C13*Activity!$D13*Activity!L13</f>
        <v>2.037022594992</v>
      </c>
      <c r="K14" s="549">
        <f>Activity!$C13*Activity!$D13*Activity!M13</f>
        <v>0.93363535603800007</v>
      </c>
      <c r="L14" s="549">
        <f>Activity!$C13*Activity!$D13*Activity!N13</f>
        <v>1.1316792194400001</v>
      </c>
      <c r="M14" s="548">
        <f>Activity!$C13*Activity!$D13*Activity!O13</f>
        <v>4.4135489558160002</v>
      </c>
      <c r="N14" s="412">
        <v>0</v>
      </c>
      <c r="O14" s="556">
        <f>Activity!C13*Activity!D13</f>
        <v>28.291980486</v>
      </c>
      <c r="P14" s="557">
        <f>Activity!X13</f>
        <v>0</v>
      </c>
    </row>
    <row r="15" spans="2:16">
      <c r="B15" s="34">
        <f>B14+1</f>
        <v>2001</v>
      </c>
      <c r="C15" s="768">
        <f>Activity!$C14*Activity!$D14*Activity!E14</f>
        <v>12.464678524649997</v>
      </c>
      <c r="D15" s="551">
        <f>Activity!$C14*Activity!$D14*Activity!F14</f>
        <v>3.6964219073099995</v>
      </c>
      <c r="E15" s="549">
        <f>Activity!$C14*Activity!$D14*Activity!G14</f>
        <v>0</v>
      </c>
      <c r="F15" s="551">
        <f>Activity!$C14*Activity!$D14*Activity!H14</f>
        <v>0</v>
      </c>
      <c r="G15" s="551">
        <f>Activity!$C14*Activity!$D14*Activity!I14</f>
        <v>2.8367889056099997</v>
      </c>
      <c r="H15" s="551">
        <f>Activity!$C14*Activity!$D14*Activity!J14</f>
        <v>0.77366970152999981</v>
      </c>
      <c r="I15" s="551">
        <f>Activity!$C14*Activity!$D14*Activity!K14</f>
        <v>0.25788990050999994</v>
      </c>
      <c r="J15" s="552">
        <f>Activity!$C14*Activity!$D14*Activity!L14</f>
        <v>2.0631192040799995</v>
      </c>
      <c r="K15" s="551">
        <f>Activity!$C14*Activity!$D14*Activity!M14</f>
        <v>0.94559630186999988</v>
      </c>
      <c r="L15" s="551">
        <f>Activity!$C14*Activity!$D14*Activity!N14</f>
        <v>1.1461773355999998</v>
      </c>
      <c r="M15" s="549">
        <f>Activity!$C14*Activity!$D14*Activity!O14</f>
        <v>4.4700916088399989</v>
      </c>
      <c r="N15" s="413">
        <v>0</v>
      </c>
      <c r="O15" s="551">
        <f>Activity!C14*Activity!D14</f>
        <v>28.654433389999994</v>
      </c>
      <c r="P15" s="558">
        <f>Activity!X14</f>
        <v>0</v>
      </c>
    </row>
    <row r="16" spans="2:16">
      <c r="B16" s="7">
        <f t="shared" ref="B16:B21" si="0">B15+1</f>
        <v>2002</v>
      </c>
      <c r="C16" s="768">
        <f>Activity!$C15*Activity!$D15*Activity!E15</f>
        <v>12.745556924099999</v>
      </c>
      <c r="D16" s="551">
        <f>Activity!$C15*Activity!$D15*Activity!F15</f>
        <v>3.7797168809400001</v>
      </c>
      <c r="E16" s="549">
        <f>Activity!$C15*Activity!$D15*Activity!G15</f>
        <v>0</v>
      </c>
      <c r="F16" s="551">
        <f>Activity!$C15*Activity!$D15*Activity!H15</f>
        <v>0</v>
      </c>
      <c r="G16" s="551">
        <f>Activity!$C15*Activity!$D15*Activity!I15</f>
        <v>2.9007129551399999</v>
      </c>
      <c r="H16" s="551">
        <f>Activity!$C15*Activity!$D15*Activity!J15</f>
        <v>0.79110353321999993</v>
      </c>
      <c r="I16" s="551">
        <f>Activity!$C15*Activity!$D15*Activity!K15</f>
        <v>0.26370117773999996</v>
      </c>
      <c r="J16" s="552">
        <f>Activity!$C15*Activity!$D15*Activity!L15</f>
        <v>2.1096094219199997</v>
      </c>
      <c r="K16" s="551">
        <f>Activity!$C15*Activity!$D15*Activity!M15</f>
        <v>0.96690431838000002</v>
      </c>
      <c r="L16" s="551">
        <f>Activity!$C15*Activity!$D15*Activity!N15</f>
        <v>1.1720052344</v>
      </c>
      <c r="M16" s="549">
        <f>Activity!$C15*Activity!$D15*Activity!O15</f>
        <v>4.57082041416</v>
      </c>
      <c r="N16" s="413">
        <v>0</v>
      </c>
      <c r="O16" s="551">
        <f>Activity!C15*Activity!D15</f>
        <v>29.300130859999999</v>
      </c>
      <c r="P16" s="558">
        <f>Activity!X15</f>
        <v>0</v>
      </c>
    </row>
    <row r="17" spans="2:16">
      <c r="B17" s="7">
        <f t="shared" si="0"/>
        <v>2003</v>
      </c>
      <c r="C17" s="768">
        <f>Activity!$C16*Activity!$D16*Activity!E16</f>
        <v>12.97210494063</v>
      </c>
      <c r="D17" s="551">
        <f>Activity!$C16*Activity!$D16*Activity!F16</f>
        <v>3.8469000858419999</v>
      </c>
      <c r="E17" s="549">
        <f>Activity!$C16*Activity!$D16*Activity!G16</f>
        <v>0</v>
      </c>
      <c r="F17" s="551">
        <f>Activity!$C16*Activity!$D16*Activity!H16</f>
        <v>0</v>
      </c>
      <c r="G17" s="551">
        <f>Activity!$C16*Activity!$D16*Activity!I16</f>
        <v>2.9522721589020002</v>
      </c>
      <c r="H17" s="551">
        <f>Activity!$C16*Activity!$D16*Activity!J16</f>
        <v>0.805165134246</v>
      </c>
      <c r="I17" s="551">
        <f>Activity!$C16*Activity!$D16*Activity!K16</f>
        <v>0.268388378082</v>
      </c>
      <c r="J17" s="552">
        <f>Activity!$C16*Activity!$D16*Activity!L16</f>
        <v>2.147107024656</v>
      </c>
      <c r="K17" s="551">
        <f>Activity!$C16*Activity!$D16*Activity!M16</f>
        <v>0.98409071963400008</v>
      </c>
      <c r="L17" s="551">
        <f>Activity!$C16*Activity!$D16*Activity!N16</f>
        <v>1.1928372359200001</v>
      </c>
      <c r="M17" s="549">
        <f>Activity!$C16*Activity!$D16*Activity!O16</f>
        <v>4.6520652200879997</v>
      </c>
      <c r="N17" s="413">
        <v>0</v>
      </c>
      <c r="O17" s="551">
        <f>Activity!C16*Activity!D16</f>
        <v>29.820930898</v>
      </c>
      <c r="P17" s="558">
        <f>Activity!X16</f>
        <v>0</v>
      </c>
    </row>
    <row r="18" spans="2:16">
      <c r="B18" s="7">
        <f t="shared" si="0"/>
        <v>2004</v>
      </c>
      <c r="C18" s="768">
        <f>Activity!$C17*Activity!$D17*Activity!E17</f>
        <v>13.041500207009999</v>
      </c>
      <c r="D18" s="551">
        <f>Activity!$C17*Activity!$D17*Activity!F17</f>
        <v>3.8674793717339999</v>
      </c>
      <c r="E18" s="549">
        <f>Activity!$C17*Activity!$D17*Activity!G17</f>
        <v>0</v>
      </c>
      <c r="F18" s="551">
        <f>Activity!$C17*Activity!$D17*Activity!H17</f>
        <v>0</v>
      </c>
      <c r="G18" s="551">
        <f>Activity!$C17*Activity!$D17*Activity!I17</f>
        <v>2.9680655643540002</v>
      </c>
      <c r="H18" s="551">
        <f>Activity!$C17*Activity!$D17*Activity!J17</f>
        <v>0.80947242664200003</v>
      </c>
      <c r="I18" s="551">
        <f>Activity!$C17*Activity!$D17*Activity!K17</f>
        <v>0.26982414221399997</v>
      </c>
      <c r="J18" s="552">
        <f>Activity!$C17*Activity!$D17*Activity!L17</f>
        <v>2.1585931377119998</v>
      </c>
      <c r="K18" s="551">
        <f>Activity!$C17*Activity!$D17*Activity!M17</f>
        <v>0.98935518811800005</v>
      </c>
      <c r="L18" s="551">
        <f>Activity!$C17*Activity!$D17*Activity!N17</f>
        <v>1.1992184098400001</v>
      </c>
      <c r="M18" s="549">
        <f>Activity!$C17*Activity!$D17*Activity!O17</f>
        <v>4.6769517983759998</v>
      </c>
      <c r="N18" s="413">
        <v>0</v>
      </c>
      <c r="O18" s="551">
        <f>Activity!C17*Activity!D17</f>
        <v>29.980460246</v>
      </c>
      <c r="P18" s="558">
        <f>Activity!X17</f>
        <v>0</v>
      </c>
    </row>
    <row r="19" spans="2:16">
      <c r="B19" s="7">
        <f t="shared" si="0"/>
        <v>2005</v>
      </c>
      <c r="C19" s="768">
        <f>Activity!$C18*Activity!$D18*Activity!E18</f>
        <v>14.445650198099999</v>
      </c>
      <c r="D19" s="551">
        <f>Activity!$C18*Activity!$D18*Activity!F18</f>
        <v>4.2838824725400002</v>
      </c>
      <c r="E19" s="549">
        <f>Activity!$C18*Activity!$D18*Activity!G18</f>
        <v>0</v>
      </c>
      <c r="F19" s="551">
        <f>Activity!$C18*Activity!$D18*Activity!H18</f>
        <v>0</v>
      </c>
      <c r="G19" s="551">
        <f>Activity!$C18*Activity!$D18*Activity!I18</f>
        <v>3.28763073474</v>
      </c>
      <c r="H19" s="551">
        <f>Activity!$C18*Activity!$D18*Activity!J18</f>
        <v>0.89662656401999996</v>
      </c>
      <c r="I19" s="551">
        <f>Activity!$C18*Activity!$D18*Activity!K18</f>
        <v>0.29887552133999995</v>
      </c>
      <c r="J19" s="552">
        <f>Activity!$C18*Activity!$D18*Activity!L18</f>
        <v>2.3910041707199996</v>
      </c>
      <c r="K19" s="551">
        <f>Activity!$C18*Activity!$D18*Activity!M18</f>
        <v>1.09587691158</v>
      </c>
      <c r="L19" s="551">
        <f>Activity!$C18*Activity!$D18*Activity!N18</f>
        <v>1.3283356503999999</v>
      </c>
      <c r="M19" s="549">
        <f>Activity!$C18*Activity!$D18*Activity!O18</f>
        <v>5.1805090365600002</v>
      </c>
      <c r="N19" s="413">
        <v>0</v>
      </c>
      <c r="O19" s="551">
        <f>Activity!C18*Activity!D18</f>
        <v>33.208391259999999</v>
      </c>
      <c r="P19" s="558">
        <f>Activity!X18</f>
        <v>0</v>
      </c>
    </row>
    <row r="20" spans="2:16">
      <c r="B20" s="7">
        <f t="shared" si="0"/>
        <v>2006</v>
      </c>
      <c r="C20" s="768">
        <f>Activity!$C19*Activity!$D19*Activity!E19</f>
        <v>14.742803511810001</v>
      </c>
      <c r="D20" s="551">
        <f>Activity!$C19*Activity!$D19*Activity!F19</f>
        <v>4.3720038000540002</v>
      </c>
      <c r="E20" s="549">
        <f>Activity!$C19*Activity!$D19*Activity!G19</f>
        <v>0</v>
      </c>
      <c r="F20" s="551">
        <f>Activity!$C19*Activity!$D19*Activity!H19</f>
        <v>0</v>
      </c>
      <c r="G20" s="551">
        <f>Activity!$C19*Activity!$D19*Activity!I19</f>
        <v>3.3552587302740005</v>
      </c>
      <c r="H20" s="551">
        <f>Activity!$C19*Activity!$D19*Activity!J19</f>
        <v>0.91507056280200005</v>
      </c>
      <c r="I20" s="551">
        <f>Activity!$C19*Activity!$D19*Activity!K19</f>
        <v>0.30502352093399998</v>
      </c>
      <c r="J20" s="552">
        <f>Activity!$C19*Activity!$D19*Activity!L19</f>
        <v>2.4401881674719998</v>
      </c>
      <c r="K20" s="551">
        <f>Activity!$C19*Activity!$D19*Activity!M19</f>
        <v>1.1184195767580001</v>
      </c>
      <c r="L20" s="551">
        <f>Activity!$C19*Activity!$D19*Activity!N19</f>
        <v>1.35566009304</v>
      </c>
      <c r="M20" s="549">
        <f>Activity!$C19*Activity!$D19*Activity!O19</f>
        <v>5.287074362856</v>
      </c>
      <c r="N20" s="413">
        <v>0</v>
      </c>
      <c r="O20" s="551">
        <f>Activity!C19*Activity!D19</f>
        <v>33.891502326000001</v>
      </c>
      <c r="P20" s="558">
        <f>Activity!X19</f>
        <v>0</v>
      </c>
    </row>
    <row r="21" spans="2:16">
      <c r="B21" s="7">
        <f t="shared" si="0"/>
        <v>2007</v>
      </c>
      <c r="C21" s="768">
        <f>Activity!$C20*Activity!$D20*Activity!E20</f>
        <v>15.03971481936</v>
      </c>
      <c r="D21" s="551">
        <f>Activity!$C20*Activity!$D20*Activity!F20</f>
        <v>4.4600533602240002</v>
      </c>
      <c r="E21" s="549">
        <f>Activity!$C20*Activity!$D20*Activity!G20</f>
        <v>0</v>
      </c>
      <c r="F21" s="551">
        <f>Activity!$C20*Activity!$D20*Activity!H20</f>
        <v>0</v>
      </c>
      <c r="G21" s="551">
        <f>Activity!$C20*Activity!$D20*Activity!I20</f>
        <v>3.4228316485440002</v>
      </c>
      <c r="H21" s="551">
        <f>Activity!$C20*Activity!$D20*Activity!J20</f>
        <v>0.93349954051200001</v>
      </c>
      <c r="I21" s="551">
        <f>Activity!$C20*Activity!$D20*Activity!K20</f>
        <v>0.31116651350399999</v>
      </c>
      <c r="J21" s="552">
        <f>Activity!$C20*Activity!$D20*Activity!L20</f>
        <v>2.4893321080319999</v>
      </c>
      <c r="K21" s="551">
        <f>Activity!$C20*Activity!$D20*Activity!M20</f>
        <v>1.1409438828480001</v>
      </c>
      <c r="L21" s="551">
        <f>Activity!$C20*Activity!$D20*Activity!N20</f>
        <v>1.3829622822400001</v>
      </c>
      <c r="M21" s="549">
        <f>Activity!$C20*Activity!$D20*Activity!O20</f>
        <v>5.3935529007360001</v>
      </c>
      <c r="N21" s="413">
        <v>0</v>
      </c>
      <c r="O21" s="551">
        <f>Activity!C20*Activity!D20</f>
        <v>34.574057056000001</v>
      </c>
      <c r="P21" s="558">
        <f>Activity!X20</f>
        <v>0</v>
      </c>
    </row>
    <row r="22" spans="2:16">
      <c r="B22" s="7">
        <f t="shared" ref="B22:B85" si="1">B21+1</f>
        <v>2008</v>
      </c>
      <c r="C22" s="768">
        <f>Activity!$C21*Activity!$D21*Activity!E21</f>
        <v>15.33456907455</v>
      </c>
      <c r="D22" s="551">
        <f>Activity!$C21*Activity!$D21*Activity!F21</f>
        <v>4.5474928979699998</v>
      </c>
      <c r="E22" s="549">
        <f>Activity!$C21*Activity!$D21*Activity!G21</f>
        <v>0</v>
      </c>
      <c r="F22" s="551">
        <f>Activity!$C21*Activity!$D21*Activity!H21</f>
        <v>0</v>
      </c>
      <c r="G22" s="551">
        <f>Activity!$C21*Activity!$D21*Activity!I21</f>
        <v>3.4899364100700003</v>
      </c>
      <c r="H22" s="551">
        <f>Activity!$C21*Activity!$D21*Activity!J21</f>
        <v>0.95180083911000002</v>
      </c>
      <c r="I22" s="551">
        <f>Activity!$C21*Activity!$D21*Activity!K21</f>
        <v>0.31726694636999997</v>
      </c>
      <c r="J22" s="552">
        <f>Activity!$C21*Activity!$D21*Activity!L21</f>
        <v>2.5381355709599998</v>
      </c>
      <c r="K22" s="551">
        <f>Activity!$C21*Activity!$D21*Activity!M21</f>
        <v>1.1633121366900001</v>
      </c>
      <c r="L22" s="551">
        <f>Activity!$C21*Activity!$D21*Activity!N21</f>
        <v>1.4100753172</v>
      </c>
      <c r="M22" s="549">
        <f>Activity!$C21*Activity!$D21*Activity!O21</f>
        <v>5.4992937370800004</v>
      </c>
      <c r="N22" s="413">
        <v>0</v>
      </c>
      <c r="O22" s="551">
        <f>Activity!C21*Activity!D21</f>
        <v>35.251882930000001</v>
      </c>
      <c r="P22" s="558">
        <f>Activity!X21</f>
        <v>0</v>
      </c>
    </row>
    <row r="23" spans="2:16">
      <c r="B23" s="7">
        <f t="shared" si="1"/>
        <v>2009</v>
      </c>
      <c r="C23" s="768">
        <f>Activity!$C22*Activity!$D22*Activity!E22</f>
        <v>15.62518822194</v>
      </c>
      <c r="D23" s="551">
        <f>Activity!$C22*Activity!$D22*Activity!F22</f>
        <v>4.6336765071960002</v>
      </c>
      <c r="E23" s="549">
        <f>Activity!$C22*Activity!$D22*Activity!G22</f>
        <v>0</v>
      </c>
      <c r="F23" s="551">
        <f>Activity!$C22*Activity!$D22*Activity!H22</f>
        <v>0</v>
      </c>
      <c r="G23" s="551">
        <f>Activity!$C22*Activity!$D22*Activity!I22</f>
        <v>3.556077319476</v>
      </c>
      <c r="H23" s="551">
        <f>Activity!$C22*Activity!$D22*Activity!J22</f>
        <v>0.96983926894799999</v>
      </c>
      <c r="I23" s="551">
        <f>Activity!$C22*Activity!$D22*Activity!K22</f>
        <v>0.32327975631599998</v>
      </c>
      <c r="J23" s="552">
        <f>Activity!$C22*Activity!$D22*Activity!L22</f>
        <v>2.5862380505279998</v>
      </c>
      <c r="K23" s="551">
        <f>Activity!$C22*Activity!$D22*Activity!M22</f>
        <v>1.1853591064919999</v>
      </c>
      <c r="L23" s="551">
        <f>Activity!$C22*Activity!$D22*Activity!N22</f>
        <v>1.4367989169599999</v>
      </c>
      <c r="M23" s="549">
        <f>Activity!$C22*Activity!$D22*Activity!O22</f>
        <v>5.6035157761439995</v>
      </c>
      <c r="N23" s="413">
        <v>0</v>
      </c>
      <c r="O23" s="551">
        <f>Activity!C22*Activity!D22</f>
        <v>35.919972924</v>
      </c>
      <c r="P23" s="558">
        <f>Activity!X22</f>
        <v>0</v>
      </c>
    </row>
    <row r="24" spans="2:16">
      <c r="B24" s="7">
        <f t="shared" si="1"/>
        <v>2010</v>
      </c>
      <c r="C24" s="768">
        <f>Activity!$C23*Activity!$D23*Activity!E23</f>
        <v>16.86719408583</v>
      </c>
      <c r="D24" s="551">
        <f>Activity!$C23*Activity!$D23*Activity!F23</f>
        <v>5.0019954875220005</v>
      </c>
      <c r="E24" s="549">
        <f>Activity!$C23*Activity!$D23*Activity!G23</f>
        <v>0</v>
      </c>
      <c r="F24" s="551">
        <f>Activity!$C23*Activity!$D23*Activity!H23</f>
        <v>0</v>
      </c>
      <c r="G24" s="551">
        <f>Activity!$C23*Activity!$D23*Activity!I23</f>
        <v>3.8387407229820005</v>
      </c>
      <c r="H24" s="551">
        <f>Activity!$C23*Activity!$D23*Activity!J23</f>
        <v>1.0469292880859999</v>
      </c>
      <c r="I24" s="551">
        <f>Activity!$C23*Activity!$D23*Activity!K23</f>
        <v>0.34897642936199996</v>
      </c>
      <c r="J24" s="552">
        <f>Activity!$C23*Activity!$D23*Activity!L23</f>
        <v>2.7918114348959997</v>
      </c>
      <c r="K24" s="551">
        <f>Activity!$C23*Activity!$D23*Activity!M23</f>
        <v>1.279580240994</v>
      </c>
      <c r="L24" s="551">
        <f>Activity!$C23*Activity!$D23*Activity!N23</f>
        <v>1.55100635272</v>
      </c>
      <c r="M24" s="549">
        <f>Activity!$C23*Activity!$D23*Activity!O23</f>
        <v>6.0489247756080005</v>
      </c>
      <c r="N24" s="413">
        <v>0</v>
      </c>
      <c r="O24" s="551">
        <f>Activity!C23*Activity!D23</f>
        <v>38.775158818000001</v>
      </c>
      <c r="P24" s="558">
        <f>Activity!X23</f>
        <v>0</v>
      </c>
    </row>
    <row r="25" spans="2:16">
      <c r="B25" s="7">
        <f t="shared" si="1"/>
        <v>2011</v>
      </c>
      <c r="C25" s="771">
        <f>Activity!$C24*Activity!$D24*Activity!E24</f>
        <v>17.309006581679999</v>
      </c>
      <c r="D25" s="551">
        <f>Activity!$C24*Activity!$D24*Activity!F24</f>
        <v>5.133015744912</v>
      </c>
      <c r="E25" s="549">
        <f>Activity!$C24*Activity!$D24*Activity!G24</f>
        <v>0</v>
      </c>
      <c r="F25" s="551">
        <f>Activity!$C24*Activity!$D24*Activity!H24</f>
        <v>0</v>
      </c>
      <c r="G25" s="551">
        <f>Activity!$C24*Activity!$D24*Activity!I24</f>
        <v>3.9392911530719998</v>
      </c>
      <c r="H25" s="551">
        <f>Activity!$C24*Activity!$D24*Activity!J24</f>
        <v>1.0743521326559999</v>
      </c>
      <c r="I25" s="551">
        <f>Activity!$C24*Activity!$D24*Activity!K24</f>
        <v>0.3581173775519999</v>
      </c>
      <c r="J25" s="552">
        <f>Activity!$C24*Activity!$D24*Activity!L24</f>
        <v>2.8649390204159992</v>
      </c>
      <c r="K25" s="551">
        <f>Activity!$C24*Activity!$D24*Activity!M24</f>
        <v>1.3130970510239999</v>
      </c>
      <c r="L25" s="551">
        <f>Activity!$C24*Activity!$D24*Activity!N24</f>
        <v>1.5916327891199999</v>
      </c>
      <c r="M25" s="549">
        <f>Activity!$C24*Activity!$D24*Activity!O24</f>
        <v>6.2073678775679992</v>
      </c>
      <c r="N25" s="413">
        <v>0</v>
      </c>
      <c r="O25" s="551">
        <f>Activity!C24*Activity!D24</f>
        <v>39.790819727999995</v>
      </c>
      <c r="P25" s="558">
        <f>Activity!X24</f>
        <v>0</v>
      </c>
    </row>
    <row r="26" spans="2:16">
      <c r="B26" s="7">
        <f t="shared" si="1"/>
        <v>2012</v>
      </c>
      <c r="C26" s="771">
        <f>Activity!$C25*Activity!$D25*Activity!E25</f>
        <v>17.64442711944</v>
      </c>
      <c r="D26" s="551">
        <f>Activity!$C25*Activity!$D25*Activity!F25</f>
        <v>5.2324852836959996</v>
      </c>
      <c r="E26" s="549">
        <f>Activity!$C25*Activity!$D25*Activity!G25</f>
        <v>0</v>
      </c>
      <c r="F26" s="551">
        <f>Activity!$C25*Activity!$D25*Activity!H25</f>
        <v>0</v>
      </c>
      <c r="G26" s="551">
        <f>Activity!$C25*Activity!$D25*Activity!I25</f>
        <v>4.0156282409760005</v>
      </c>
      <c r="H26" s="551">
        <f>Activity!$C25*Activity!$D25*Activity!J25</f>
        <v>1.095171338448</v>
      </c>
      <c r="I26" s="551">
        <f>Activity!$C25*Activity!$D25*Activity!K25</f>
        <v>0.36505711281599995</v>
      </c>
      <c r="J26" s="552">
        <f>Activity!$C25*Activity!$D25*Activity!L25</f>
        <v>2.9204569025279996</v>
      </c>
      <c r="K26" s="551">
        <f>Activity!$C25*Activity!$D25*Activity!M25</f>
        <v>1.3385427469919999</v>
      </c>
      <c r="L26" s="551">
        <f>Activity!$C25*Activity!$D25*Activity!N25</f>
        <v>1.6224760569600001</v>
      </c>
      <c r="M26" s="549">
        <f>Activity!$C25*Activity!$D25*Activity!O25</f>
        <v>6.3276566221439996</v>
      </c>
      <c r="N26" s="413">
        <v>0</v>
      </c>
      <c r="O26" s="551">
        <f>Activity!C25*Activity!D25</f>
        <v>40.561901423999998</v>
      </c>
      <c r="P26" s="558">
        <f>Activity!X25</f>
        <v>0</v>
      </c>
    </row>
    <row r="27" spans="2:16">
      <c r="B27" s="7">
        <f t="shared" si="1"/>
        <v>2013</v>
      </c>
      <c r="C27" s="771">
        <f>Activity!$C26*Activity!$D26*Activity!E26</f>
        <v>17.978698127939996</v>
      </c>
      <c r="D27" s="551">
        <f>Activity!$C26*Activity!$D26*Activity!F26</f>
        <v>5.3316139275959991</v>
      </c>
      <c r="E27" s="549">
        <f>Activity!$C26*Activity!$D26*Activity!G26</f>
        <v>0</v>
      </c>
      <c r="F27" s="551">
        <f>Activity!$C26*Activity!$D26*Activity!H26</f>
        <v>0</v>
      </c>
      <c r="G27" s="551">
        <f>Activity!$C26*Activity!$D26*Activity!I26</f>
        <v>4.0917037118759998</v>
      </c>
      <c r="H27" s="551">
        <f>Activity!$C26*Activity!$D26*Activity!J26</f>
        <v>1.1159191941479998</v>
      </c>
      <c r="I27" s="551">
        <f>Activity!$C26*Activity!$D26*Activity!K26</f>
        <v>0.37197306471599989</v>
      </c>
      <c r="J27" s="552">
        <f>Activity!$C26*Activity!$D26*Activity!L26</f>
        <v>2.9757845177279991</v>
      </c>
      <c r="K27" s="551">
        <f>Activity!$C26*Activity!$D26*Activity!M26</f>
        <v>1.3639012372919999</v>
      </c>
      <c r="L27" s="551">
        <f>Activity!$C26*Activity!$D26*Activity!N26</f>
        <v>1.6532136209599997</v>
      </c>
      <c r="M27" s="549">
        <f>Activity!$C26*Activity!$D26*Activity!O26</f>
        <v>6.4475331217439988</v>
      </c>
      <c r="N27" s="413">
        <v>0</v>
      </c>
      <c r="O27" s="551">
        <f>Activity!C26*Activity!D26</f>
        <v>41.330340523999993</v>
      </c>
      <c r="P27" s="558">
        <f>Activity!X26</f>
        <v>0</v>
      </c>
    </row>
    <row r="28" spans="2:16">
      <c r="B28" s="7">
        <f t="shared" si="1"/>
        <v>2014</v>
      </c>
      <c r="C28" s="771">
        <f>Activity!$C27*Activity!$D27*Activity!E27</f>
        <v>18.304619923919997</v>
      </c>
      <c r="D28" s="551">
        <f>Activity!$C27*Activity!$D27*Activity!F27</f>
        <v>5.4282665981279994</v>
      </c>
      <c r="E28" s="549">
        <f>Activity!$C27*Activity!$D27*Activity!G27</f>
        <v>0</v>
      </c>
      <c r="F28" s="551">
        <f>Activity!$C27*Activity!$D27*Activity!H27</f>
        <v>0</v>
      </c>
      <c r="G28" s="551">
        <f>Activity!$C27*Activity!$D27*Activity!I27</f>
        <v>4.1658790171679998</v>
      </c>
      <c r="H28" s="551">
        <f>Activity!$C27*Activity!$D27*Activity!J27</f>
        <v>1.1361488228639998</v>
      </c>
      <c r="I28" s="551">
        <f>Activity!$C27*Activity!$D27*Activity!K27</f>
        <v>0.37871627428799992</v>
      </c>
      <c r="J28" s="552">
        <f>Activity!$C27*Activity!$D27*Activity!L27</f>
        <v>3.0297301943039994</v>
      </c>
      <c r="K28" s="551">
        <f>Activity!$C27*Activity!$D27*Activity!M27</f>
        <v>1.3886263390559999</v>
      </c>
      <c r="L28" s="551">
        <f>Activity!$C27*Activity!$D27*Activity!N27</f>
        <v>1.6831834412799997</v>
      </c>
      <c r="M28" s="549">
        <f>Activity!$C27*Activity!$D27*Activity!O27</f>
        <v>6.5644154209919989</v>
      </c>
      <c r="N28" s="413">
        <v>0</v>
      </c>
      <c r="O28" s="551">
        <f>Activity!C27*Activity!D27</f>
        <v>42.079586031999995</v>
      </c>
      <c r="P28" s="558">
        <f>Activity!X27</f>
        <v>0</v>
      </c>
    </row>
    <row r="29" spans="2:16">
      <c r="B29" s="7">
        <f t="shared" si="1"/>
        <v>2015</v>
      </c>
      <c r="C29" s="771">
        <f>Activity!$C28*Activity!$D28*Activity!E28</f>
        <v>18.621587491979998</v>
      </c>
      <c r="D29" s="551">
        <f>Activity!$C28*Activity!$D28*Activity!F28</f>
        <v>5.5222638769319996</v>
      </c>
      <c r="E29" s="549">
        <f>Activity!$C28*Activity!$D28*Activity!G28</f>
        <v>0</v>
      </c>
      <c r="F29" s="551">
        <f>Activity!$C28*Activity!$D28*Activity!H28</f>
        <v>0</v>
      </c>
      <c r="G29" s="551">
        <f>Activity!$C28*Activity!$D28*Activity!I28</f>
        <v>4.2380164636919995</v>
      </c>
      <c r="H29" s="551">
        <f>Activity!$C28*Activity!$D28*Activity!J28</f>
        <v>1.1558226719159999</v>
      </c>
      <c r="I29" s="551">
        <f>Activity!$C28*Activity!$D28*Activity!K28</f>
        <v>0.38527422397199995</v>
      </c>
      <c r="J29" s="552">
        <f>Activity!$C28*Activity!$D28*Activity!L28</f>
        <v>3.0821937917759996</v>
      </c>
      <c r="K29" s="551">
        <f>Activity!$C28*Activity!$D28*Activity!M28</f>
        <v>1.412672154564</v>
      </c>
      <c r="L29" s="551">
        <f>Activity!$C28*Activity!$D28*Activity!N28</f>
        <v>1.7123298843199999</v>
      </c>
      <c r="M29" s="549">
        <f>Activity!$C28*Activity!$D28*Activity!O28</f>
        <v>6.6780865488479995</v>
      </c>
      <c r="N29" s="413">
        <v>0</v>
      </c>
      <c r="O29" s="551">
        <f>Activity!C28*Activity!D28</f>
        <v>42.808247107999996</v>
      </c>
      <c r="P29" s="558">
        <f>Activity!X28</f>
        <v>0</v>
      </c>
    </row>
    <row r="30" spans="2:16">
      <c r="B30" s="7">
        <f t="shared" si="1"/>
        <v>2016</v>
      </c>
      <c r="C30" s="771">
        <f>Activity!$C29*Activity!$D29*Activity!E29</f>
        <v>18.936013995359996</v>
      </c>
      <c r="D30" s="551">
        <f>Activity!$C29*Activity!$D29*Activity!F29</f>
        <v>5.6155075986239993</v>
      </c>
      <c r="E30" s="549">
        <f>Activity!$C29*Activity!$D29*Activity!G29</f>
        <v>0</v>
      </c>
      <c r="F30" s="551">
        <f>Activity!$C29*Activity!$D29*Activity!H29</f>
        <v>0</v>
      </c>
      <c r="G30" s="551">
        <f>Activity!$C29*Activity!$D29*Activity!I29</f>
        <v>4.3095755989439999</v>
      </c>
      <c r="H30" s="551">
        <f>Activity!$C29*Activity!$D29*Activity!J29</f>
        <v>1.1753387997119997</v>
      </c>
      <c r="I30" s="551">
        <f>Activity!$C29*Activity!$D29*Activity!K29</f>
        <v>0.39177959990399991</v>
      </c>
      <c r="J30" s="552">
        <f>Activity!$C29*Activity!$D29*Activity!L29</f>
        <v>3.1342367992319993</v>
      </c>
      <c r="K30" s="551">
        <f>Activity!$C29*Activity!$D29*Activity!M29</f>
        <v>1.4365251996479997</v>
      </c>
      <c r="L30" s="551">
        <f>Activity!$C29*Activity!$D29*Activity!N29</f>
        <v>1.7412426662399998</v>
      </c>
      <c r="M30" s="549">
        <f>Activity!$C29*Activity!$D29*Activity!O29</f>
        <v>6.790846398335999</v>
      </c>
      <c r="N30" s="413">
        <v>0</v>
      </c>
      <c r="O30" s="551">
        <f>Activity!C29*Activity!D29</f>
        <v>43.531066655999993</v>
      </c>
      <c r="P30" s="558">
        <f>Activity!X29</f>
        <v>0</v>
      </c>
    </row>
    <row r="31" spans="2:16">
      <c r="B31" s="7">
        <f t="shared" si="1"/>
        <v>2017</v>
      </c>
      <c r="C31" s="771">
        <f>Activity!$C30*Activity!$D30*Activity!E30</f>
        <v>19.662667741529997</v>
      </c>
      <c r="D31" s="551">
        <f>Activity!$C30*Activity!$D30*Activity!F30</f>
        <v>5.8309980199019993</v>
      </c>
      <c r="E31" s="549">
        <f>Activity!$C30*Activity!$D30*Activity!G30</f>
        <v>0</v>
      </c>
      <c r="F31" s="551">
        <f>Activity!$C30*Activity!$D30*Activity!H30</f>
        <v>0</v>
      </c>
      <c r="G31" s="551">
        <f>Activity!$C30*Activity!$D30*Activity!I30</f>
        <v>4.4749519687619994</v>
      </c>
      <c r="H31" s="551">
        <f>Activity!$C30*Activity!$D30*Activity!J30</f>
        <v>1.2204414460259998</v>
      </c>
      <c r="I31" s="551">
        <f>Activity!$C30*Activity!$D30*Activity!K30</f>
        <v>0.40681381534199995</v>
      </c>
      <c r="J31" s="552">
        <f>Activity!$C30*Activity!$D30*Activity!L30</f>
        <v>3.2545105227359996</v>
      </c>
      <c r="K31" s="551">
        <f>Activity!$C30*Activity!$D30*Activity!M30</f>
        <v>1.491650656254</v>
      </c>
      <c r="L31" s="551">
        <f>Activity!$C30*Activity!$D30*Activity!N30</f>
        <v>1.8080614015199998</v>
      </c>
      <c r="M31" s="549">
        <f>Activity!$C30*Activity!$D30*Activity!O30</f>
        <v>7.0514394659279995</v>
      </c>
      <c r="N31" s="413">
        <v>0</v>
      </c>
      <c r="O31" s="551">
        <f>Activity!C30*Activity!D30</f>
        <v>45.201535037999996</v>
      </c>
      <c r="P31" s="558">
        <f>Activity!X30</f>
        <v>0</v>
      </c>
    </row>
    <row r="32" spans="2:16">
      <c r="B32" s="7">
        <f t="shared" si="1"/>
        <v>2018</v>
      </c>
      <c r="C32" s="771">
        <f>Activity!$C31*Activity!$D31*Activity!E31</f>
        <v>20.119424117760001</v>
      </c>
      <c r="D32" s="551">
        <f>Activity!$C31*Activity!$D31*Activity!F31</f>
        <v>5.966449910784001</v>
      </c>
      <c r="E32" s="549">
        <f>Activity!$C31*Activity!$D31*Activity!G31</f>
        <v>0</v>
      </c>
      <c r="F32" s="551">
        <f>Activity!$C31*Activity!$D31*Activity!H31</f>
        <v>0</v>
      </c>
      <c r="G32" s="551">
        <f>Activity!$C31*Activity!$D31*Activity!I31</f>
        <v>4.5789034199040008</v>
      </c>
      <c r="H32" s="551">
        <f>Activity!$C31*Activity!$D31*Activity!J31</f>
        <v>1.2487918417920001</v>
      </c>
      <c r="I32" s="551">
        <f>Activity!$C31*Activity!$D31*Activity!K31</f>
        <v>0.41626394726400001</v>
      </c>
      <c r="J32" s="552">
        <f>Activity!$C31*Activity!$D31*Activity!L31</f>
        <v>3.3301115781120001</v>
      </c>
      <c r="K32" s="551">
        <f>Activity!$C31*Activity!$D31*Activity!M31</f>
        <v>1.5263011399680002</v>
      </c>
      <c r="L32" s="551">
        <f>Activity!$C31*Activity!$D31*Activity!N31</f>
        <v>1.8500619878400002</v>
      </c>
      <c r="M32" s="549">
        <f>Activity!$C31*Activity!$D31*Activity!O31</f>
        <v>7.2152417525760004</v>
      </c>
      <c r="N32" s="413">
        <v>0</v>
      </c>
      <c r="O32" s="551">
        <f>Activity!C31*Activity!D31</f>
        <v>46.251549696000005</v>
      </c>
      <c r="P32" s="558">
        <f>Activity!X31</f>
        <v>0</v>
      </c>
    </row>
    <row r="33" spans="2:16">
      <c r="B33" s="7">
        <f t="shared" si="1"/>
        <v>2019</v>
      </c>
      <c r="C33" s="771">
        <f>Activity!$C32*Activity!$D32*Activity!E32</f>
        <v>20.576180493989998</v>
      </c>
      <c r="D33" s="551">
        <f>Activity!$C32*Activity!$D32*Activity!F32</f>
        <v>6.101901801666</v>
      </c>
      <c r="E33" s="549">
        <f>Activity!$C32*Activity!$D32*Activity!G32</f>
        <v>0</v>
      </c>
      <c r="F33" s="551">
        <f>Activity!$C32*Activity!$D32*Activity!H32</f>
        <v>0</v>
      </c>
      <c r="G33" s="551">
        <f>Activity!$C32*Activity!$D32*Activity!I32</f>
        <v>4.6828548710460005</v>
      </c>
      <c r="H33" s="551">
        <f>Activity!$C32*Activity!$D32*Activity!J32</f>
        <v>1.2771422375579999</v>
      </c>
      <c r="I33" s="551">
        <f>Activity!$C32*Activity!$D32*Activity!K32</f>
        <v>0.42571407918599996</v>
      </c>
      <c r="J33" s="552">
        <f>Activity!$C32*Activity!$D32*Activity!L32</f>
        <v>3.4057126334879997</v>
      </c>
      <c r="K33" s="551">
        <f>Activity!$C32*Activity!$D32*Activity!M32</f>
        <v>1.560951623682</v>
      </c>
      <c r="L33" s="551">
        <f>Activity!$C32*Activity!$D32*Activity!N32</f>
        <v>1.8920625741600001</v>
      </c>
      <c r="M33" s="549">
        <f>Activity!$C32*Activity!$D32*Activity!O32</f>
        <v>7.3790440392239995</v>
      </c>
      <c r="N33" s="413">
        <v>0</v>
      </c>
      <c r="O33" s="551">
        <f>Activity!C32*Activity!D32</f>
        <v>47.301564354</v>
      </c>
      <c r="P33" s="558">
        <f>Activity!X32</f>
        <v>0</v>
      </c>
    </row>
    <row r="34" spans="2:16">
      <c r="B34" s="7">
        <f t="shared" si="1"/>
        <v>2020</v>
      </c>
      <c r="C34" s="771">
        <f>Activity!$C33*Activity!$D33*Activity!E33</f>
        <v>21.032936870220002</v>
      </c>
      <c r="D34" s="551">
        <f>Activity!$C33*Activity!$D33*Activity!F33</f>
        <v>6.2373536925480018</v>
      </c>
      <c r="E34" s="549">
        <f>Activity!$C33*Activity!$D33*Activity!G33</f>
        <v>0</v>
      </c>
      <c r="F34" s="551">
        <f>Activity!$C33*Activity!$D33*Activity!H33</f>
        <v>0</v>
      </c>
      <c r="G34" s="551">
        <f>Activity!$C33*Activity!$D33*Activity!I33</f>
        <v>4.7868063221880011</v>
      </c>
      <c r="H34" s="551">
        <f>Activity!$C33*Activity!$D33*Activity!J33</f>
        <v>1.3054926333240002</v>
      </c>
      <c r="I34" s="551">
        <f>Activity!$C33*Activity!$D33*Activity!K33</f>
        <v>0.43516421110800008</v>
      </c>
      <c r="J34" s="552">
        <f>Activity!$C33*Activity!$D33*Activity!L33</f>
        <v>3.4813136888640006</v>
      </c>
      <c r="K34" s="551">
        <f>Activity!$C33*Activity!$D33*Activity!M33</f>
        <v>1.5956021073960003</v>
      </c>
      <c r="L34" s="551">
        <f>Activity!$C33*Activity!$D33*Activity!N33</f>
        <v>1.9340631604800005</v>
      </c>
      <c r="M34" s="549">
        <f>Activity!$C33*Activity!$D33*Activity!O33</f>
        <v>7.5428463258720013</v>
      </c>
      <c r="N34" s="413">
        <v>0</v>
      </c>
      <c r="O34" s="551">
        <f>Activity!C33*Activity!D33</f>
        <v>48.351579012000009</v>
      </c>
      <c r="P34" s="558">
        <f>Activity!X33</f>
        <v>0</v>
      </c>
    </row>
    <row r="35" spans="2:16">
      <c r="B35" s="7">
        <f t="shared" si="1"/>
        <v>2021</v>
      </c>
      <c r="C35" s="771">
        <f>Activity!$C34*Activity!$D34*Activity!E34</f>
        <v>21.489693246450003</v>
      </c>
      <c r="D35" s="551">
        <f>Activity!$C34*Activity!$D34*Activity!F34</f>
        <v>6.3728055834300008</v>
      </c>
      <c r="E35" s="549">
        <f>Activity!$C34*Activity!$D34*Activity!G34</f>
        <v>0</v>
      </c>
      <c r="F35" s="551">
        <f>Activity!$C34*Activity!$D34*Activity!H34</f>
        <v>0</v>
      </c>
      <c r="G35" s="551">
        <f>Activity!$C34*Activity!$D34*Activity!I34</f>
        <v>4.8907577733300007</v>
      </c>
      <c r="H35" s="551">
        <f>Activity!$C34*Activity!$D34*Activity!J34</f>
        <v>1.3338430290900001</v>
      </c>
      <c r="I35" s="551">
        <f>Activity!$C34*Activity!$D34*Activity!K34</f>
        <v>0.44461434303000003</v>
      </c>
      <c r="J35" s="552">
        <f>Activity!$C34*Activity!$D34*Activity!L34</f>
        <v>3.5569147442400002</v>
      </c>
      <c r="K35" s="551">
        <f>Activity!$C34*Activity!$D34*Activity!M34</f>
        <v>1.6302525911100003</v>
      </c>
      <c r="L35" s="551">
        <f>Activity!$C34*Activity!$D34*Activity!N34</f>
        <v>1.9760637468000002</v>
      </c>
      <c r="M35" s="549">
        <f>Activity!$C34*Activity!$D34*Activity!O34</f>
        <v>7.7066486125200004</v>
      </c>
      <c r="N35" s="413">
        <v>0</v>
      </c>
      <c r="O35" s="551">
        <f>Activity!C34*Activity!D34</f>
        <v>49.401593670000004</v>
      </c>
      <c r="P35" s="558">
        <f>Activity!X34</f>
        <v>0</v>
      </c>
    </row>
    <row r="36" spans="2:16">
      <c r="B36" s="7">
        <f t="shared" si="1"/>
        <v>2022</v>
      </c>
      <c r="C36" s="771">
        <f>Activity!$C35*Activity!$D35*Activity!E35</f>
        <v>21.946449622679999</v>
      </c>
      <c r="D36" s="551">
        <f>Activity!$C35*Activity!$D35*Activity!F35</f>
        <v>6.5082574743119999</v>
      </c>
      <c r="E36" s="549">
        <f>Activity!$C35*Activity!$D35*Activity!G35</f>
        <v>0</v>
      </c>
      <c r="F36" s="551">
        <f>Activity!$C35*Activity!$D35*Activity!H35</f>
        <v>0</v>
      </c>
      <c r="G36" s="551">
        <f>Activity!$C35*Activity!$D35*Activity!I35</f>
        <v>4.9947092244720004</v>
      </c>
      <c r="H36" s="551">
        <f>Activity!$C35*Activity!$D35*Activity!J35</f>
        <v>1.3621934248559999</v>
      </c>
      <c r="I36" s="551">
        <f>Activity!$C35*Activity!$D35*Activity!K35</f>
        <v>0.45406447495199997</v>
      </c>
      <c r="J36" s="552">
        <f>Activity!$C35*Activity!$D35*Activity!L35</f>
        <v>3.6325157996159998</v>
      </c>
      <c r="K36" s="551">
        <f>Activity!$C35*Activity!$D35*Activity!M35</f>
        <v>1.6649030748240001</v>
      </c>
      <c r="L36" s="551">
        <f>Activity!$C35*Activity!$D35*Activity!N35</f>
        <v>2.0180643331199999</v>
      </c>
      <c r="M36" s="549">
        <f>Activity!$C35*Activity!$D35*Activity!O35</f>
        <v>7.8704508991679996</v>
      </c>
      <c r="N36" s="413">
        <v>0</v>
      </c>
      <c r="O36" s="551">
        <f>Activity!C35*Activity!D35</f>
        <v>50.451608327999999</v>
      </c>
      <c r="P36" s="558">
        <f>Activity!X35</f>
        <v>0</v>
      </c>
    </row>
    <row r="37" spans="2:16">
      <c r="B37" s="7">
        <f t="shared" si="1"/>
        <v>2023</v>
      </c>
      <c r="C37" s="771">
        <f>Activity!$C36*Activity!$D36*Activity!E36</f>
        <v>22.403205998910003</v>
      </c>
      <c r="D37" s="551">
        <f>Activity!$C36*Activity!$D36*Activity!F36</f>
        <v>6.6437093651940016</v>
      </c>
      <c r="E37" s="549">
        <f>Activity!$C36*Activity!$D36*Activity!G36</f>
        <v>0</v>
      </c>
      <c r="F37" s="551">
        <f>Activity!$C36*Activity!$D36*Activity!H36</f>
        <v>0</v>
      </c>
      <c r="G37" s="551">
        <f>Activity!$C36*Activity!$D36*Activity!I36</f>
        <v>5.0986606756140009</v>
      </c>
      <c r="H37" s="551">
        <f>Activity!$C36*Activity!$D36*Activity!J36</f>
        <v>1.3905438206220002</v>
      </c>
      <c r="I37" s="551">
        <f>Activity!$C36*Activity!$D36*Activity!K36</f>
        <v>0.46351460687400003</v>
      </c>
      <c r="J37" s="552">
        <f>Activity!$C36*Activity!$D36*Activity!L36</f>
        <v>3.7081168549920003</v>
      </c>
      <c r="K37" s="551">
        <f>Activity!$C36*Activity!$D36*Activity!M36</f>
        <v>1.6995535585380004</v>
      </c>
      <c r="L37" s="551">
        <f>Activity!$C36*Activity!$D36*Activity!N36</f>
        <v>2.0600649194400003</v>
      </c>
      <c r="M37" s="549">
        <f>Activity!$C36*Activity!$D36*Activity!O36</f>
        <v>8.0342531858160005</v>
      </c>
      <c r="N37" s="413">
        <v>0</v>
      </c>
      <c r="O37" s="551">
        <f>Activity!C36*Activity!D36</f>
        <v>51.501622986000008</v>
      </c>
      <c r="P37" s="558">
        <f>Activity!X36</f>
        <v>0</v>
      </c>
    </row>
    <row r="38" spans="2:16">
      <c r="B38" s="7">
        <f t="shared" si="1"/>
        <v>2024</v>
      </c>
      <c r="C38" s="771">
        <f>Activity!$C37*Activity!$D37*Activity!E37</f>
        <v>22.85996237514</v>
      </c>
      <c r="D38" s="551">
        <f>Activity!$C37*Activity!$D37*Activity!F37</f>
        <v>6.7791612560760006</v>
      </c>
      <c r="E38" s="549">
        <f>Activity!$C37*Activity!$D37*Activity!G37</f>
        <v>0</v>
      </c>
      <c r="F38" s="551">
        <f>Activity!$C37*Activity!$D37*Activity!H37</f>
        <v>0</v>
      </c>
      <c r="G38" s="551">
        <f>Activity!$C37*Activity!$D37*Activity!I37</f>
        <v>5.2026121267560006</v>
      </c>
      <c r="H38" s="551">
        <f>Activity!$C37*Activity!$D37*Activity!J37</f>
        <v>1.4188942163880001</v>
      </c>
      <c r="I38" s="551">
        <f>Activity!$C37*Activity!$D37*Activity!K37</f>
        <v>0.47296473879599998</v>
      </c>
      <c r="J38" s="552">
        <f>Activity!$C37*Activity!$D37*Activity!L37</f>
        <v>3.7837179103679999</v>
      </c>
      <c r="K38" s="551">
        <f>Activity!$C37*Activity!$D37*Activity!M37</f>
        <v>1.7342040422520002</v>
      </c>
      <c r="L38" s="551">
        <f>Activity!$C37*Activity!$D37*Activity!N37</f>
        <v>2.1020655057600002</v>
      </c>
      <c r="M38" s="549">
        <f>Activity!$C37*Activity!$D37*Activity!O37</f>
        <v>8.1980554724640005</v>
      </c>
      <c r="N38" s="413">
        <v>0</v>
      </c>
      <c r="O38" s="551">
        <f>Activity!C37*Activity!D37</f>
        <v>52.551637644000003</v>
      </c>
      <c r="P38" s="558">
        <f>Activity!X37</f>
        <v>0</v>
      </c>
    </row>
    <row r="39" spans="2:16">
      <c r="B39" s="7">
        <f t="shared" si="1"/>
        <v>2025</v>
      </c>
      <c r="C39" s="771">
        <f>Activity!$C38*Activity!$D38*Activity!E38</f>
        <v>23.316718751370001</v>
      </c>
      <c r="D39" s="551">
        <f>Activity!$C38*Activity!$D38*Activity!F38</f>
        <v>6.9146131469579997</v>
      </c>
      <c r="E39" s="549">
        <f>Activity!$C38*Activity!$D38*Activity!G38</f>
        <v>0</v>
      </c>
      <c r="F39" s="551">
        <f>Activity!$C38*Activity!$D38*Activity!H38</f>
        <v>0</v>
      </c>
      <c r="G39" s="551">
        <f>Activity!$C38*Activity!$D38*Activity!I38</f>
        <v>5.3065635778980003</v>
      </c>
      <c r="H39" s="551">
        <f>Activity!$C38*Activity!$D38*Activity!J38</f>
        <v>1.4472446121539999</v>
      </c>
      <c r="I39" s="551">
        <f>Activity!$C38*Activity!$D38*Activity!K38</f>
        <v>0.48241487071799993</v>
      </c>
      <c r="J39" s="552">
        <f>Activity!$C38*Activity!$D38*Activity!L38</f>
        <v>3.8593189657439995</v>
      </c>
      <c r="K39" s="551">
        <f>Activity!$C38*Activity!$D38*Activity!M38</f>
        <v>1.768854525966</v>
      </c>
      <c r="L39" s="551">
        <f>Activity!$C38*Activity!$D38*Activity!N38</f>
        <v>2.1440660920800001</v>
      </c>
      <c r="M39" s="549">
        <f>Activity!$C38*Activity!$D38*Activity!O38</f>
        <v>8.3618577591120005</v>
      </c>
      <c r="N39" s="413">
        <v>0</v>
      </c>
      <c r="O39" s="551">
        <f>Activity!C38*Activity!D38</f>
        <v>53.601652301999998</v>
      </c>
      <c r="P39" s="558">
        <f>Activity!X38</f>
        <v>0</v>
      </c>
    </row>
    <row r="40" spans="2:16">
      <c r="B40" s="7">
        <f t="shared" si="1"/>
        <v>2026</v>
      </c>
      <c r="C40" s="771">
        <f>Activity!$C39*Activity!$D39*Activity!E39</f>
        <v>23.773475127599998</v>
      </c>
      <c r="D40" s="551">
        <f>Activity!$C39*Activity!$D39*Activity!F39</f>
        <v>7.0500650378399996</v>
      </c>
      <c r="E40" s="549">
        <f>Activity!$C39*Activity!$D39*Activity!G39</f>
        <v>0</v>
      </c>
      <c r="F40" s="551">
        <f>Activity!$C39*Activity!$D39*Activity!H39</f>
        <v>0</v>
      </c>
      <c r="G40" s="551">
        <f>Activity!$C39*Activity!$D39*Activity!I39</f>
        <v>5.4105150290399999</v>
      </c>
      <c r="H40" s="551">
        <f>Activity!$C39*Activity!$D39*Activity!J39</f>
        <v>1.4755950079199998</v>
      </c>
      <c r="I40" s="551">
        <f>Activity!$C39*Activity!$D39*Activity!K39</f>
        <v>0.49186500263999988</v>
      </c>
      <c r="J40" s="552">
        <f>Activity!$C39*Activity!$D39*Activity!L39</f>
        <v>3.9349200211199991</v>
      </c>
      <c r="K40" s="551">
        <f>Activity!$C39*Activity!$D39*Activity!M39</f>
        <v>1.8035050096799998</v>
      </c>
      <c r="L40" s="551">
        <f>Activity!$C39*Activity!$D39*Activity!N39</f>
        <v>2.1860666783999996</v>
      </c>
      <c r="M40" s="549">
        <f>Activity!$C39*Activity!$D39*Activity!O39</f>
        <v>8.5256600457599987</v>
      </c>
      <c r="N40" s="413">
        <v>0</v>
      </c>
      <c r="O40" s="551">
        <f>Activity!C39*Activity!D39</f>
        <v>54.651666959999993</v>
      </c>
      <c r="P40" s="558">
        <f>Activity!X39</f>
        <v>0</v>
      </c>
    </row>
    <row r="41" spans="2:16">
      <c r="B41" s="7">
        <f t="shared" si="1"/>
        <v>2027</v>
      </c>
      <c r="C41" s="771">
        <f>Activity!$C40*Activity!$D40*Activity!E40</f>
        <v>24.230231503830002</v>
      </c>
      <c r="D41" s="551">
        <f>Activity!$C40*Activity!$D40*Activity!F40</f>
        <v>7.1855169287220004</v>
      </c>
      <c r="E41" s="549">
        <f>Activity!$C40*Activity!$D40*Activity!G40</f>
        <v>0</v>
      </c>
      <c r="F41" s="551">
        <f>Activity!$C40*Activity!$D40*Activity!H40</f>
        <v>0</v>
      </c>
      <c r="G41" s="551">
        <f>Activity!$C40*Activity!$D40*Activity!I40</f>
        <v>5.5144664801820005</v>
      </c>
      <c r="H41" s="551">
        <f>Activity!$C40*Activity!$D40*Activity!J40</f>
        <v>1.503945403686</v>
      </c>
      <c r="I41" s="551">
        <f>Activity!$C40*Activity!$D40*Activity!K40</f>
        <v>0.50131513456199994</v>
      </c>
      <c r="J41" s="552">
        <f>Activity!$C40*Activity!$D40*Activity!L40</f>
        <v>4.0105210764959995</v>
      </c>
      <c r="K41" s="551">
        <f>Activity!$C40*Activity!$D40*Activity!M40</f>
        <v>1.8381554933940001</v>
      </c>
      <c r="L41" s="551">
        <f>Activity!$C40*Activity!$D40*Activity!N40</f>
        <v>2.2280672647199999</v>
      </c>
      <c r="M41" s="549">
        <f>Activity!$C40*Activity!$D40*Activity!O40</f>
        <v>8.6894623324080005</v>
      </c>
      <c r="N41" s="413">
        <v>0</v>
      </c>
      <c r="O41" s="551">
        <f>Activity!C40*Activity!D40</f>
        <v>55.701681618000002</v>
      </c>
      <c r="P41" s="558">
        <f>Activity!X40</f>
        <v>0</v>
      </c>
    </row>
    <row r="42" spans="2:16">
      <c r="B42" s="7">
        <f t="shared" si="1"/>
        <v>2028</v>
      </c>
      <c r="C42" s="771">
        <f>Activity!$C41*Activity!$D41*Activity!E41</f>
        <v>24.686987880059998</v>
      </c>
      <c r="D42" s="551">
        <f>Activity!$C41*Activity!$D41*Activity!F41</f>
        <v>7.3209688196039995</v>
      </c>
      <c r="E42" s="549">
        <f>Activity!$C41*Activity!$D41*Activity!G41</f>
        <v>0</v>
      </c>
      <c r="F42" s="551">
        <f>Activity!$C41*Activity!$D41*Activity!H41</f>
        <v>0</v>
      </c>
      <c r="G42" s="551">
        <f>Activity!$C41*Activity!$D41*Activity!I41</f>
        <v>5.6184179313240001</v>
      </c>
      <c r="H42" s="551">
        <f>Activity!$C41*Activity!$D41*Activity!J41</f>
        <v>1.5322957994519999</v>
      </c>
      <c r="I42" s="551">
        <f>Activity!$C41*Activity!$D41*Activity!K41</f>
        <v>0.51076526648399989</v>
      </c>
      <c r="J42" s="552">
        <f>Activity!$C41*Activity!$D41*Activity!L41</f>
        <v>4.0861221318719991</v>
      </c>
      <c r="K42" s="551">
        <f>Activity!$C41*Activity!$D41*Activity!M41</f>
        <v>1.8728059771079999</v>
      </c>
      <c r="L42" s="551">
        <f>Activity!$C41*Activity!$D41*Activity!N41</f>
        <v>2.2700678510399999</v>
      </c>
      <c r="M42" s="549">
        <f>Activity!$C41*Activity!$D41*Activity!O41</f>
        <v>8.8532646190559987</v>
      </c>
      <c r="N42" s="413">
        <v>0</v>
      </c>
      <c r="O42" s="551">
        <f>Activity!C41*Activity!D41</f>
        <v>56.751696275999997</v>
      </c>
      <c r="P42" s="558">
        <f>Activity!X41</f>
        <v>0</v>
      </c>
    </row>
    <row r="43" spans="2:16">
      <c r="B43" s="7">
        <f t="shared" si="1"/>
        <v>2029</v>
      </c>
      <c r="C43" s="771">
        <f>Activity!$C42*Activity!$D42*Activity!E42</f>
        <v>25.143744256289995</v>
      </c>
      <c r="D43" s="551">
        <f>Activity!$C42*Activity!$D42*Activity!F42</f>
        <v>7.4564207104859994</v>
      </c>
      <c r="E43" s="549">
        <f>Activity!$C42*Activity!$D42*Activity!G42</f>
        <v>0</v>
      </c>
      <c r="F43" s="551">
        <f>Activity!$C42*Activity!$D42*Activity!H42</f>
        <v>0</v>
      </c>
      <c r="G43" s="551">
        <f>Activity!$C42*Activity!$D42*Activity!I42</f>
        <v>5.7223693824659998</v>
      </c>
      <c r="H43" s="551">
        <f>Activity!$C42*Activity!$D42*Activity!J42</f>
        <v>1.5606461952179997</v>
      </c>
      <c r="I43" s="551">
        <f>Activity!$C42*Activity!$D42*Activity!K42</f>
        <v>0.52021539840599984</v>
      </c>
      <c r="J43" s="552">
        <f>Activity!$C42*Activity!$D42*Activity!L42</f>
        <v>4.1617231872479987</v>
      </c>
      <c r="K43" s="551">
        <f>Activity!$C42*Activity!$D42*Activity!M42</f>
        <v>1.9074564608219999</v>
      </c>
      <c r="L43" s="551">
        <f>Activity!$C42*Activity!$D42*Activity!N42</f>
        <v>2.3120684373599998</v>
      </c>
      <c r="M43" s="549">
        <f>Activity!$C42*Activity!$D42*Activity!O42</f>
        <v>9.0170669057039987</v>
      </c>
      <c r="N43" s="413">
        <v>0</v>
      </c>
      <c r="O43" s="551">
        <f>Activity!C42*Activity!D42</f>
        <v>57.801710933999992</v>
      </c>
      <c r="P43" s="558">
        <f>Activity!X42</f>
        <v>0</v>
      </c>
    </row>
    <row r="44" spans="2:16">
      <c r="B44" s="7">
        <f t="shared" si="1"/>
        <v>2030</v>
      </c>
      <c r="C44" s="771">
        <f>Activity!$C43*Activity!$D43*Activity!E43</f>
        <v>25.600500632519999</v>
      </c>
      <c r="D44" s="551">
        <f>Activity!$C43*Activity!$D43*Activity!F43</f>
        <v>7.5918726013680002</v>
      </c>
      <c r="E44" s="549">
        <f>Activity!$C43*Activity!$D43*Activity!G43</f>
        <v>0</v>
      </c>
      <c r="F44" s="551">
        <f>Activity!$C43*Activity!$D43*Activity!H43</f>
        <v>0</v>
      </c>
      <c r="G44" s="551">
        <f>Activity!$C43*Activity!$D43*Activity!I43</f>
        <v>5.8263208336080003</v>
      </c>
      <c r="H44" s="551">
        <f>Activity!$C43*Activity!$D43*Activity!J43</f>
        <v>1.588996590984</v>
      </c>
      <c r="I44" s="551">
        <f>Activity!$C43*Activity!$D43*Activity!K43</f>
        <v>0.52966553032800001</v>
      </c>
      <c r="J44" s="552">
        <f>Activity!$C43*Activity!$D43*Activity!L43</f>
        <v>4.2373242426240001</v>
      </c>
      <c r="K44" s="551">
        <f>Activity!$C43*Activity!$D43*Activity!M43</f>
        <v>1.9421069445360002</v>
      </c>
      <c r="L44" s="551">
        <f>Activity!$C43*Activity!$D43*Activity!N43</f>
        <v>2.3540690236800002</v>
      </c>
      <c r="M44" s="549">
        <f>Activity!$C43*Activity!$D43*Activity!O43</f>
        <v>9.1808691923520005</v>
      </c>
      <c r="N44" s="413">
        <v>0</v>
      </c>
      <c r="O44" s="551">
        <f>Activity!C43*Activity!D43</f>
        <v>58.851725592000001</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9" activePane="bottomRight" state="frozen"/>
      <selection activeCell="E19" sqref="E19"/>
      <selection pane="topRight" activeCell="E19" sqref="E19"/>
      <selection pane="bottomLeft" activeCell="E19" sqref="E19"/>
      <selection pane="bottomRight" activeCell="F38" sqref="F38"/>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2" zoomScale="85" zoomScaleNormal="85" workbookViewId="0">
      <selection activeCell="C18" sqref="C18"/>
    </sheetView>
  </sheetViews>
  <sheetFormatPr defaultColWidth="8.85546875" defaultRowHeight="12.75"/>
  <cols>
    <col min="1" max="1" width="8.85546875" style="640"/>
    <col min="2" max="2" width="7" style="636" customWidth="1"/>
    <col min="3" max="3" width="8.85546875" style="636"/>
    <col min="4" max="4" width="10.85546875" style="636" customWidth="1"/>
    <col min="5" max="10" width="8.85546875" style="636"/>
    <col min="11" max="11" width="10.42578125" style="636" customWidth="1"/>
    <col min="12" max="12" width="8.85546875" style="636"/>
    <col min="13" max="13" width="9.42578125" style="636" bestFit="1" customWidth="1"/>
    <col min="14" max="14" width="3" style="636" customWidth="1"/>
    <col min="15" max="15" width="14.85546875" style="637" customWidth="1"/>
    <col min="16" max="16" width="8.28515625" style="636" customWidth="1"/>
    <col min="17" max="17" width="2" style="639" customWidth="1"/>
    <col min="18" max="20" width="8.85546875" style="640"/>
    <col min="21" max="21" width="10.7109375" style="640" customWidth="1"/>
    <col min="22" max="27" width="8.85546875" style="640"/>
    <col min="28" max="28" width="8.85546875" style="636"/>
    <col min="29" max="29" width="8.85546875" style="640"/>
    <col min="30" max="30" width="10.7109375" style="640" customWidth="1"/>
    <col min="31" max="31" width="2.7109375" style="640" customWidth="1"/>
    <col min="32" max="32" width="15.42578125" style="640" customWidth="1"/>
    <col min="33" max="16384" width="8.85546875" style="640"/>
  </cols>
  <sheetData>
    <row r="1" spans="1:32">
      <c r="A1" s="635"/>
      <c r="P1" s="638"/>
    </row>
    <row r="2" spans="1:32" ht="15.75">
      <c r="A2" s="635"/>
      <c r="B2" s="641" t="s">
        <v>94</v>
      </c>
      <c r="D2" s="641"/>
      <c r="E2" s="641"/>
    </row>
    <row r="3" spans="1:32" ht="15.75">
      <c r="A3" s="635"/>
      <c r="B3" s="641"/>
      <c r="D3" s="641"/>
      <c r="E3" s="641"/>
      <c r="I3" s="642"/>
      <c r="J3" s="643"/>
      <c r="K3" s="643"/>
      <c r="L3" s="643"/>
      <c r="M3" s="643"/>
      <c r="N3" s="643"/>
      <c r="O3" s="644"/>
      <c r="AB3" s="643"/>
    </row>
    <row r="4" spans="1:32" ht="16.5" thickBot="1">
      <c r="A4" s="635"/>
      <c r="B4" s="642" t="s">
        <v>265</v>
      </c>
      <c r="D4" s="641"/>
      <c r="E4" s="642" t="s">
        <v>276</v>
      </c>
      <c r="H4" s="642" t="s">
        <v>30</v>
      </c>
      <c r="I4" s="642"/>
      <c r="J4" s="643"/>
      <c r="K4" s="643"/>
      <c r="L4" s="643"/>
      <c r="M4" s="643"/>
      <c r="N4" s="643"/>
      <c r="O4" s="644"/>
      <c r="AB4" s="643"/>
    </row>
    <row r="5" spans="1:32" ht="13.5" thickBot="1">
      <c r="A5" s="635"/>
      <c r="B5" s="645" t="str">
        <f>city</f>
        <v>Balikpapan</v>
      </c>
      <c r="C5" s="646"/>
      <c r="D5" s="646"/>
      <c r="E5" s="645" t="str">
        <f>province</f>
        <v>Kalimantan Timur</v>
      </c>
      <c r="F5" s="646"/>
      <c r="G5" s="646"/>
      <c r="H5" s="645" t="str">
        <f>country</f>
        <v>Indonesia</v>
      </c>
      <c r="I5" s="646"/>
      <c r="J5" s="647"/>
      <c r="K5" s="643"/>
      <c r="L5" s="643"/>
      <c r="M5" s="643"/>
      <c r="N5" s="643"/>
      <c r="O5" s="644"/>
      <c r="AB5" s="643"/>
    </row>
    <row r="6" spans="1:32">
      <c r="A6" s="635"/>
      <c r="C6" s="642"/>
      <c r="D6" s="642"/>
      <c r="E6" s="642"/>
    </row>
    <row r="7" spans="1:32">
      <c r="A7" s="635"/>
      <c r="B7" s="636" t="s">
        <v>35</v>
      </c>
      <c r="P7" s="638"/>
    </row>
    <row r="8" spans="1:32">
      <c r="A8" s="635"/>
      <c r="B8" s="636" t="s">
        <v>37</v>
      </c>
      <c r="P8" s="638"/>
    </row>
    <row r="9" spans="1:32">
      <c r="B9" s="648"/>
      <c r="P9" s="638"/>
    </row>
    <row r="10" spans="1:32">
      <c r="P10" s="649"/>
    </row>
    <row r="11" spans="1:32" ht="13.5" thickBot="1">
      <c r="A11" s="650"/>
      <c r="P11" s="650"/>
      <c r="Q11" s="651"/>
    </row>
    <row r="12" spans="1:32" ht="13.5" thickBot="1">
      <c r="A12" s="652"/>
      <c r="B12" s="653"/>
      <c r="C12" s="848" t="s">
        <v>91</v>
      </c>
      <c r="D12" s="849"/>
      <c r="E12" s="849"/>
      <c r="F12" s="849"/>
      <c r="G12" s="849"/>
      <c r="H12" s="849"/>
      <c r="I12" s="849"/>
      <c r="J12" s="849"/>
      <c r="K12" s="849"/>
      <c r="L12" s="849"/>
      <c r="M12" s="850"/>
      <c r="N12" s="654"/>
      <c r="O12" s="655"/>
      <c r="P12" s="652"/>
      <c r="Q12" s="651"/>
      <c r="S12" s="653"/>
      <c r="T12" s="848" t="s">
        <v>91</v>
      </c>
      <c r="U12" s="849"/>
      <c r="V12" s="849"/>
      <c r="W12" s="849"/>
      <c r="X12" s="849"/>
      <c r="Y12" s="849"/>
      <c r="Z12" s="849"/>
      <c r="AA12" s="849"/>
      <c r="AB12" s="849"/>
      <c r="AC12" s="849"/>
      <c r="AD12" s="850"/>
      <c r="AE12" s="654"/>
      <c r="AF12" s="656"/>
    </row>
    <row r="13" spans="1:32" ht="39" thickBot="1">
      <c r="A13" s="65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7"/>
      <c r="Q13" s="651"/>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7"/>
      <c r="B14" s="658"/>
      <c r="C14" s="659" t="s">
        <v>81</v>
      </c>
      <c r="D14" s="660" t="s">
        <v>87</v>
      </c>
      <c r="E14" s="660" t="s">
        <v>88</v>
      </c>
      <c r="F14" s="660" t="s">
        <v>275</v>
      </c>
      <c r="G14" s="660" t="s">
        <v>89</v>
      </c>
      <c r="H14" s="660" t="s">
        <v>82</v>
      </c>
      <c r="I14" s="661" t="s">
        <v>92</v>
      </c>
      <c r="J14" s="662" t="s">
        <v>93</v>
      </c>
      <c r="K14" s="662" t="s">
        <v>316</v>
      </c>
      <c r="L14" s="663" t="s">
        <v>194</v>
      </c>
      <c r="M14" s="662" t="s">
        <v>162</v>
      </c>
      <c r="N14" s="664"/>
      <c r="O14" s="665" t="s">
        <v>163</v>
      </c>
      <c r="P14" s="657"/>
      <c r="Q14" s="651"/>
      <c r="S14" s="658"/>
      <c r="T14" s="659" t="s">
        <v>81</v>
      </c>
      <c r="U14" s="660" t="s">
        <v>87</v>
      </c>
      <c r="V14" s="660" t="s">
        <v>88</v>
      </c>
      <c r="W14" s="660" t="s">
        <v>275</v>
      </c>
      <c r="X14" s="660" t="s">
        <v>89</v>
      </c>
      <c r="Y14" s="660" t="s">
        <v>82</v>
      </c>
      <c r="Z14" s="661" t="s">
        <v>92</v>
      </c>
      <c r="AA14" s="662" t="s">
        <v>93</v>
      </c>
      <c r="AB14" s="662" t="s">
        <v>316</v>
      </c>
      <c r="AC14" s="663" t="s">
        <v>194</v>
      </c>
      <c r="AD14" s="662" t="s">
        <v>162</v>
      </c>
      <c r="AE14" s="664"/>
      <c r="AF14" s="666" t="s">
        <v>163</v>
      </c>
    </row>
    <row r="15" spans="1:32" ht="13.5" thickBot="1">
      <c r="B15" s="667"/>
      <c r="C15" s="668" t="s">
        <v>15</v>
      </c>
      <c r="D15" s="669" t="s">
        <v>15</v>
      </c>
      <c r="E15" s="669" t="s">
        <v>15</v>
      </c>
      <c r="F15" s="669" t="s">
        <v>15</v>
      </c>
      <c r="G15" s="669" t="s">
        <v>15</v>
      </c>
      <c r="H15" s="669" t="s">
        <v>15</v>
      </c>
      <c r="I15" s="670" t="s">
        <v>15</v>
      </c>
      <c r="J15" s="670" t="s">
        <v>15</v>
      </c>
      <c r="K15" s="670" t="s">
        <v>15</v>
      </c>
      <c r="L15" s="671" t="s">
        <v>15</v>
      </c>
      <c r="M15" s="670" t="s">
        <v>15</v>
      </c>
      <c r="N15" s="672"/>
      <c r="O15" s="673" t="s">
        <v>15</v>
      </c>
      <c r="P15" s="640"/>
      <c r="Q15" s="651"/>
      <c r="S15" s="667"/>
      <c r="T15" s="668" t="s">
        <v>15</v>
      </c>
      <c r="U15" s="669" t="s">
        <v>15</v>
      </c>
      <c r="V15" s="669" t="s">
        <v>15</v>
      </c>
      <c r="W15" s="669" t="s">
        <v>15</v>
      </c>
      <c r="X15" s="669" t="s">
        <v>15</v>
      </c>
      <c r="Y15" s="669" t="s">
        <v>15</v>
      </c>
      <c r="Z15" s="670" t="s">
        <v>15</v>
      </c>
      <c r="AA15" s="670" t="s">
        <v>15</v>
      </c>
      <c r="AB15" s="670" t="s">
        <v>15</v>
      </c>
      <c r="AC15" s="671" t="s">
        <v>15</v>
      </c>
      <c r="AD15" s="670" t="s">
        <v>15</v>
      </c>
      <c r="AE15" s="672"/>
      <c r="AF15" s="674" t="s">
        <v>15</v>
      </c>
    </row>
    <row r="16" spans="1:32" ht="13.5" thickBot="1">
      <c r="B16" s="675"/>
      <c r="C16" s="676"/>
      <c r="D16" s="677"/>
      <c r="E16" s="677"/>
      <c r="F16" s="677"/>
      <c r="G16" s="677"/>
      <c r="H16" s="677"/>
      <c r="I16" s="678"/>
      <c r="J16" s="678"/>
      <c r="K16" s="679"/>
      <c r="L16" s="680"/>
      <c r="M16" s="679"/>
      <c r="N16" s="681"/>
      <c r="O16" s="682"/>
      <c r="P16" s="640"/>
      <c r="Q16" s="651"/>
      <c r="S16" s="675"/>
      <c r="T16" s="676"/>
      <c r="U16" s="677"/>
      <c r="V16" s="677"/>
      <c r="W16" s="677"/>
      <c r="X16" s="677"/>
      <c r="Y16" s="677"/>
      <c r="Z16" s="678"/>
      <c r="AA16" s="678"/>
      <c r="AB16" s="679"/>
      <c r="AC16" s="680"/>
      <c r="AD16" s="679"/>
      <c r="AE16" s="681"/>
      <c r="AF16" s="683"/>
    </row>
    <row r="17" spans="2:34">
      <c r="B17" s="684">
        <f>year</f>
        <v>2000</v>
      </c>
      <c r="C17" s="780">
        <f>IF(Select2=1,Food!$K19,"")</f>
        <v>0</v>
      </c>
      <c r="D17" s="781">
        <f>IF(Select2=1,Paper!$K19,"")</f>
        <v>0</v>
      </c>
      <c r="E17" s="781">
        <f>IF(Select2=1,Nappies!$K19,"")</f>
        <v>0</v>
      </c>
      <c r="F17" s="781">
        <f>IF(Select2=1,Garden!$K19,"")</f>
        <v>0</v>
      </c>
      <c r="G17" s="781">
        <f>IF(Select2=1,Wood!$K19,"")</f>
        <v>0</v>
      </c>
      <c r="H17" s="781">
        <f>IF(Select2=1,Textiles!$K19,"")</f>
        <v>0</v>
      </c>
      <c r="I17" s="782">
        <f>Sludge!K19</f>
        <v>0</v>
      </c>
      <c r="J17" s="783" t="str">
        <f>IF(Select2=2,MSW!$K19,"")</f>
        <v/>
      </c>
      <c r="K17" s="782">
        <f>Industry!$K19</f>
        <v>0</v>
      </c>
      <c r="L17" s="784">
        <f>SUM(C17:K17)</f>
        <v>0</v>
      </c>
      <c r="M17" s="785">
        <f>Recovery_OX!C12</f>
        <v>0</v>
      </c>
      <c r="N17" s="649"/>
      <c r="O17" s="691">
        <f>(L17-M17)*(1-Recovery_OX!F12)</f>
        <v>0</v>
      </c>
      <c r="P17" s="692"/>
      <c r="Q17" s="651"/>
      <c r="S17" s="684">
        <f>year</f>
        <v>2000</v>
      </c>
      <c r="T17" s="685">
        <f>IF(Select2=1,Food!$W19,"")</f>
        <v>0</v>
      </c>
      <c r="U17" s="686">
        <f>IF(Select2=1,Paper!$W19,"")</f>
        <v>0</v>
      </c>
      <c r="V17" s="686">
        <f>IF(Select2=1,Nappies!$W19,"")</f>
        <v>0</v>
      </c>
      <c r="W17" s="686">
        <f>IF(Select2=1,Garden!$W19,"")</f>
        <v>0</v>
      </c>
      <c r="X17" s="686">
        <f>IF(Select2=1,Wood!$W19,"")</f>
        <v>0</v>
      </c>
      <c r="Y17" s="686">
        <f>IF(Select2=1,Textiles!$W19,"")</f>
        <v>0</v>
      </c>
      <c r="Z17" s="687">
        <f>Sludge!W19</f>
        <v>0</v>
      </c>
      <c r="AA17" s="688" t="str">
        <f>IF(Select2=2,MSW!$W19,"")</f>
        <v/>
      </c>
      <c r="AB17" s="687">
        <f>Industry!$W19</f>
        <v>0</v>
      </c>
      <c r="AC17" s="689">
        <f t="shared" ref="AC17:AC48" si="0">SUM(T17:AA17)</f>
        <v>0</v>
      </c>
      <c r="AD17" s="690">
        <f>Recovery_OX!R12</f>
        <v>0</v>
      </c>
      <c r="AE17" s="649"/>
      <c r="AF17" s="693">
        <f>(AC17-AD17)*(1-Recovery_OX!U12)</f>
        <v>0</v>
      </c>
      <c r="AH17" s="636"/>
    </row>
    <row r="18" spans="2:34">
      <c r="B18" s="694">
        <f t="shared" ref="B18:B81" si="1">B17+1</f>
        <v>2001</v>
      </c>
      <c r="C18" s="786">
        <f>IF(Select2=1,Food!$K20,"")</f>
        <v>0.30322115747543238</v>
      </c>
      <c r="D18" s="787">
        <f>IF(Select2=1,Paper!$K20,"")</f>
        <v>1.5922950917670736E-2</v>
      </c>
      <c r="E18" s="781">
        <f>IF(Select2=1,Nappies!$K20,"")</f>
        <v>5.0210258788695651E-2</v>
      </c>
      <c r="F18" s="787">
        <f>IF(Select2=1,Garden!$K20,"")</f>
        <v>0</v>
      </c>
      <c r="G18" s="781">
        <f>IF(Select2=1,Wood!$K20,"")</f>
        <v>0</v>
      </c>
      <c r="H18" s="787">
        <f>IF(Select2=1,Textiles!$K20,"")</f>
        <v>3.7699567867971622E-3</v>
      </c>
      <c r="I18" s="788">
        <f>Sludge!K20</f>
        <v>0</v>
      </c>
      <c r="J18" s="788" t="str">
        <f>IF(Select2=2,MSW!$K20,"")</f>
        <v/>
      </c>
      <c r="K18" s="788">
        <f>Industry!$K20</f>
        <v>0</v>
      </c>
      <c r="L18" s="789">
        <f>SUM(C18:K18)</f>
        <v>0.37312432396859596</v>
      </c>
      <c r="M18" s="790">
        <f>Recovery_OX!C13</f>
        <v>0</v>
      </c>
      <c r="N18" s="649"/>
      <c r="O18" s="700">
        <f>(L18-M18)*(1-Recovery_OX!F13)</f>
        <v>0.37312432396859596</v>
      </c>
      <c r="P18" s="692"/>
      <c r="Q18" s="651"/>
      <c r="S18" s="694">
        <f t="shared" ref="S18:S81" si="2">S17+1</f>
        <v>2001</v>
      </c>
      <c r="T18" s="695">
        <f>IF(Select2=1,Food!$W20,"")</f>
        <v>0.20286874942602529</v>
      </c>
      <c r="U18" s="696">
        <f>IF(Select2=1,Paper!$W20,"")</f>
        <v>3.2898658920807303E-2</v>
      </c>
      <c r="V18" s="686">
        <f>IF(Select2=1,Nappies!$W20,"")</f>
        <v>0</v>
      </c>
      <c r="W18" s="696">
        <f>IF(Select2=1,Garden!$W20,"")</f>
        <v>0</v>
      </c>
      <c r="X18" s="686">
        <f>IF(Select2=1,Wood!$W20,"")</f>
        <v>1.3808159758402669E-2</v>
      </c>
      <c r="Y18" s="696">
        <f>IF(Select2=1,Textiles!$W20,"")</f>
        <v>4.1314594923804512E-3</v>
      </c>
      <c r="Z18" s="688">
        <f>Sludge!W20</f>
        <v>0</v>
      </c>
      <c r="AA18" s="688" t="str">
        <f>IF(Select2=2,MSW!$W20,"")</f>
        <v/>
      </c>
      <c r="AB18" s="697">
        <f>Industry!$W20</f>
        <v>0</v>
      </c>
      <c r="AC18" s="698">
        <f t="shared" si="0"/>
        <v>0.25370702759761571</v>
      </c>
      <c r="AD18" s="699">
        <f>Recovery_OX!R13</f>
        <v>0</v>
      </c>
      <c r="AE18" s="649"/>
      <c r="AF18" s="701">
        <f>(AC18-AD18)*(1-Recovery_OX!U13)</f>
        <v>0.25370702759761571</v>
      </c>
      <c r="AH18" s="636"/>
    </row>
    <row r="19" spans="2:34">
      <c r="B19" s="694">
        <f t="shared" si="1"/>
        <v>2002</v>
      </c>
      <c r="C19" s="786">
        <f>IF(Select2=1,Food!$K21,"")</f>
        <v>0.51036099049736583</v>
      </c>
      <c r="D19" s="787">
        <f>IF(Select2=1,Paper!$K21,"")</f>
        <v>3.0973403315887514E-2</v>
      </c>
      <c r="E19" s="781">
        <f>IF(Select2=1,Nappies!$K21,"")</f>
        <v>9.3214138892069823E-2</v>
      </c>
      <c r="F19" s="787">
        <f>IF(Select2=1,Garden!$K21,"")</f>
        <v>0</v>
      </c>
      <c r="G19" s="781">
        <f>IF(Select2=1,Wood!$K21,"")</f>
        <v>0</v>
      </c>
      <c r="H19" s="787">
        <f>IF(Select2=1,Textiles!$K21,"")</f>
        <v>7.3333386910933943E-3</v>
      </c>
      <c r="I19" s="788">
        <f>Sludge!K21</f>
        <v>0</v>
      </c>
      <c r="J19" s="788" t="str">
        <f>IF(Select2=2,MSW!$K21,"")</f>
        <v/>
      </c>
      <c r="K19" s="788">
        <f>Industry!$K21</f>
        <v>0</v>
      </c>
      <c r="L19" s="789">
        <f t="shared" ref="L19:L82" si="3">SUM(C19:K19)</f>
        <v>0.64188187139641661</v>
      </c>
      <c r="M19" s="790">
        <f>Recovery_OX!C14</f>
        <v>0</v>
      </c>
      <c r="N19" s="649"/>
      <c r="O19" s="700">
        <f>(L19-M19)*(1-Recovery_OX!F14)</f>
        <v>0.64188187139641661</v>
      </c>
      <c r="P19" s="692"/>
      <c r="Q19" s="651"/>
      <c r="S19" s="694">
        <f t="shared" si="2"/>
        <v>2002</v>
      </c>
      <c r="T19" s="695">
        <f>IF(Select2=1,Food!$W21,"")</f>
        <v>0.34145472156380408</v>
      </c>
      <c r="U19" s="696">
        <f>IF(Select2=1,Paper!$W21,"")</f>
        <v>6.3994634950180831E-2</v>
      </c>
      <c r="V19" s="686">
        <f>IF(Select2=1,Nappies!$W21,"")</f>
        <v>0</v>
      </c>
      <c r="W19" s="696">
        <f>IF(Select2=1,Garden!$W21,"")</f>
        <v>0</v>
      </c>
      <c r="X19" s="686">
        <f>IF(Select2=1,Wood!$W21,"")</f>
        <v>2.7318292063480756E-2</v>
      </c>
      <c r="Y19" s="696">
        <f>IF(Select2=1,Textiles!$W21,"")</f>
        <v>8.036535551883172E-3</v>
      </c>
      <c r="Z19" s="688">
        <f>Sludge!W21</f>
        <v>0</v>
      </c>
      <c r="AA19" s="688" t="str">
        <f>IF(Select2=2,MSW!$W21,"")</f>
        <v/>
      </c>
      <c r="AB19" s="697">
        <f>Industry!$W21</f>
        <v>0</v>
      </c>
      <c r="AC19" s="698">
        <f t="shared" si="0"/>
        <v>0.4408041841293488</v>
      </c>
      <c r="AD19" s="699">
        <f>Recovery_OX!R14</f>
        <v>0</v>
      </c>
      <c r="AE19" s="649"/>
      <c r="AF19" s="701">
        <f>(AC19-AD19)*(1-Recovery_OX!U14)</f>
        <v>0.4408041841293488</v>
      </c>
      <c r="AH19" s="636"/>
    </row>
    <row r="20" spans="2:34">
      <c r="B20" s="694">
        <f t="shared" si="1"/>
        <v>2003</v>
      </c>
      <c r="C20" s="786">
        <f>IF(Select2=1,Food!$K22,"")</f>
        <v>0.65613127791204906</v>
      </c>
      <c r="D20" s="787">
        <f>IF(Select2=1,Paper!$K22,"")</f>
        <v>4.5369755774009375E-2</v>
      </c>
      <c r="E20" s="781">
        <f>IF(Select2=1,Nappies!$K22,"")</f>
        <v>0.13064092979057187</v>
      </c>
      <c r="F20" s="787">
        <f>IF(Select2=1,Garden!$K22,"")</f>
        <v>0</v>
      </c>
      <c r="G20" s="781">
        <f>IF(Select2=1,Wood!$K22,"")</f>
        <v>0</v>
      </c>
      <c r="H20" s="787">
        <f>IF(Select2=1,Textiles!$K22,"")</f>
        <v>1.0741854294466231E-2</v>
      </c>
      <c r="I20" s="788">
        <f>Sludge!K22</f>
        <v>0</v>
      </c>
      <c r="J20" s="788" t="str">
        <f>IF(Select2=2,MSW!$K22,"")</f>
        <v/>
      </c>
      <c r="K20" s="788">
        <f>Industry!$K22</f>
        <v>0</v>
      </c>
      <c r="L20" s="789">
        <f t="shared" si="3"/>
        <v>0.84288381777109656</v>
      </c>
      <c r="M20" s="790">
        <f>Recovery_OX!C15</f>
        <v>0</v>
      </c>
      <c r="N20" s="649"/>
      <c r="O20" s="700">
        <f>(L20-M20)*(1-Recovery_OX!F15)</f>
        <v>0.84288381777109656</v>
      </c>
      <c r="P20" s="692"/>
      <c r="Q20" s="651"/>
      <c r="S20" s="694">
        <f t="shared" si="2"/>
        <v>2003</v>
      </c>
      <c r="T20" s="695">
        <f>IF(Select2=1,Food!$W22,"")</f>
        <v>0.43898167567710689</v>
      </c>
      <c r="U20" s="696">
        <f>IF(Select2=1,Paper!$W22,"")</f>
        <v>9.3739164822333423E-2</v>
      </c>
      <c r="V20" s="686">
        <f>IF(Select2=1,Nappies!$W22,"")</f>
        <v>0</v>
      </c>
      <c r="W20" s="696">
        <f>IF(Select2=1,Garden!$W22,"")</f>
        <v>0</v>
      </c>
      <c r="X20" s="686">
        <f>IF(Select2=1,Wood!$W22,"")</f>
        <v>4.067888754566297E-2</v>
      </c>
      <c r="Y20" s="696">
        <f>IF(Select2=1,Textiles!$W22,"")</f>
        <v>1.1771895117223265E-2</v>
      </c>
      <c r="Z20" s="688">
        <f>Sludge!W22</f>
        <v>0</v>
      </c>
      <c r="AA20" s="688" t="str">
        <f>IF(Select2=2,MSW!$W22,"")</f>
        <v/>
      </c>
      <c r="AB20" s="697">
        <f>Industry!$W22</f>
        <v>0</v>
      </c>
      <c r="AC20" s="698">
        <f t="shared" si="0"/>
        <v>0.58517162316232663</v>
      </c>
      <c r="AD20" s="699">
        <f>Recovery_OX!R15</f>
        <v>0</v>
      </c>
      <c r="AE20" s="649"/>
      <c r="AF20" s="701">
        <f>(AC20-AD20)*(1-Recovery_OX!U15)</f>
        <v>0.58517162316232663</v>
      </c>
      <c r="AH20" s="636"/>
    </row>
    <row r="21" spans="2:34">
      <c r="B21" s="694">
        <f t="shared" si="1"/>
        <v>2004</v>
      </c>
      <c r="C21" s="786">
        <f>IF(Select2=1,Food!$K23,"")</f>
        <v>0.75942573226643639</v>
      </c>
      <c r="D21" s="787">
        <f>IF(Select2=1,Paper!$K23,"")</f>
        <v>5.9085936225463556E-2</v>
      </c>
      <c r="E21" s="781">
        <f>IF(Select2=1,Nappies!$K23,"")</f>
        <v>0.16314086915182754</v>
      </c>
      <c r="F21" s="787">
        <f>IF(Select2=1,Garden!$K23,"")</f>
        <v>0</v>
      </c>
      <c r="G21" s="781">
        <f>IF(Select2=1,Wood!$K23,"")</f>
        <v>0</v>
      </c>
      <c r="H21" s="787">
        <f>IF(Select2=1,Textiles!$K23,"")</f>
        <v>1.3989330710694393E-2</v>
      </c>
      <c r="I21" s="788">
        <f>Sludge!K23</f>
        <v>0</v>
      </c>
      <c r="J21" s="788" t="str">
        <f>IF(Select2=2,MSW!$K23,"")</f>
        <v/>
      </c>
      <c r="K21" s="788">
        <f>Industry!$K23</f>
        <v>0</v>
      </c>
      <c r="L21" s="789">
        <f t="shared" si="3"/>
        <v>0.99564186835442192</v>
      </c>
      <c r="M21" s="790">
        <f>Recovery_OX!C16</f>
        <v>0</v>
      </c>
      <c r="N21" s="649"/>
      <c r="O21" s="700">
        <f>(L21-M21)*(1-Recovery_OX!F16)</f>
        <v>0.99564186835442192</v>
      </c>
      <c r="P21" s="692"/>
      <c r="Q21" s="651"/>
      <c r="S21" s="694">
        <f t="shared" si="2"/>
        <v>2004</v>
      </c>
      <c r="T21" s="695">
        <f>IF(Select2=1,Food!$W23,"")</f>
        <v>0.50809036503106797</v>
      </c>
      <c r="U21" s="696">
        <f>IF(Select2=1,Paper!$W23,"")</f>
        <v>0.12207838063112306</v>
      </c>
      <c r="V21" s="686">
        <f>IF(Select2=1,Nappies!$W23,"")</f>
        <v>0</v>
      </c>
      <c r="W21" s="696">
        <f>IF(Select2=1,Garden!$W23,"")</f>
        <v>0</v>
      </c>
      <c r="X21" s="686">
        <f>IF(Select2=1,Wood!$W23,"")</f>
        <v>5.3834132128064045E-2</v>
      </c>
      <c r="Y21" s="696">
        <f>IF(Select2=1,Textiles!$W23,"")</f>
        <v>1.5330773381582893E-2</v>
      </c>
      <c r="Z21" s="688">
        <f>Sludge!W23</f>
        <v>0</v>
      </c>
      <c r="AA21" s="688" t="str">
        <f>IF(Select2=2,MSW!$W23,"")</f>
        <v/>
      </c>
      <c r="AB21" s="697">
        <f>Industry!$W23</f>
        <v>0</v>
      </c>
      <c r="AC21" s="698">
        <f t="shared" si="0"/>
        <v>0.69933365117183799</v>
      </c>
      <c r="AD21" s="699">
        <f>Recovery_OX!R16</f>
        <v>0</v>
      </c>
      <c r="AE21" s="649"/>
      <c r="AF21" s="701">
        <f>(AC21-AD21)*(1-Recovery_OX!U16)</f>
        <v>0.69933365117183799</v>
      </c>
    </row>
    <row r="22" spans="2:34">
      <c r="B22" s="694">
        <f t="shared" si="1"/>
        <v>2005</v>
      </c>
      <c r="C22" s="786">
        <f>IF(Select2=1,Food!$K24,"")</f>
        <v>0.83037584192054803</v>
      </c>
      <c r="D22" s="787">
        <f>IF(Select2=1,Paper!$K24,"")</f>
        <v>7.1964602492924787E-2</v>
      </c>
      <c r="E22" s="781">
        <f>IF(Select2=1,Nappies!$K24,"")</f>
        <v>0.1908430439786481</v>
      </c>
      <c r="F22" s="787">
        <f>IF(Select2=1,Garden!$K24,"")</f>
        <v>0</v>
      </c>
      <c r="G22" s="781">
        <f>IF(Select2=1,Wood!$K24,"")</f>
        <v>0</v>
      </c>
      <c r="H22" s="787">
        <f>IF(Select2=1,Textiles!$K24,"")</f>
        <v>1.7038515221213094E-2</v>
      </c>
      <c r="I22" s="788">
        <f>Sludge!K24</f>
        <v>0</v>
      </c>
      <c r="J22" s="788" t="str">
        <f>IF(Select2=2,MSW!$K24,"")</f>
        <v/>
      </c>
      <c r="K22" s="788">
        <f>Industry!$K24</f>
        <v>0</v>
      </c>
      <c r="L22" s="789">
        <f t="shared" si="3"/>
        <v>1.1102220036133341</v>
      </c>
      <c r="M22" s="790">
        <f>Recovery_OX!C17</f>
        <v>0</v>
      </c>
      <c r="N22" s="649"/>
      <c r="O22" s="700">
        <f>(L22-M22)*(1-Recovery_OX!F17)</f>
        <v>1.1102220036133341</v>
      </c>
      <c r="P22" s="640"/>
      <c r="Q22" s="651"/>
      <c r="S22" s="694">
        <f t="shared" si="2"/>
        <v>2005</v>
      </c>
      <c r="T22" s="695">
        <f>IF(Select2=1,Food!$W24,"")</f>
        <v>0.55555921627155314</v>
      </c>
      <c r="U22" s="696">
        <f>IF(Select2=1,Paper!$W24,"")</f>
        <v>0.14868719523331564</v>
      </c>
      <c r="V22" s="686">
        <f>IF(Select2=1,Nappies!$W24,"")</f>
        <v>0</v>
      </c>
      <c r="W22" s="696">
        <f>IF(Select2=1,Garden!$W24,"")</f>
        <v>0</v>
      </c>
      <c r="X22" s="686">
        <f>IF(Select2=1,Wood!$W24,"")</f>
        <v>6.6614767305940445E-2</v>
      </c>
      <c r="Y22" s="696">
        <f>IF(Select2=1,Textiles!$W24,"")</f>
        <v>1.8672345447904755E-2</v>
      </c>
      <c r="Z22" s="688">
        <f>Sludge!W24</f>
        <v>0</v>
      </c>
      <c r="AA22" s="688" t="str">
        <f>IF(Select2=2,MSW!$W24,"")</f>
        <v/>
      </c>
      <c r="AB22" s="697">
        <f>Industry!$W24</f>
        <v>0</v>
      </c>
      <c r="AC22" s="698">
        <f t="shared" si="0"/>
        <v>0.78953352425871393</v>
      </c>
      <c r="AD22" s="699">
        <f>Recovery_OX!R17</f>
        <v>0</v>
      </c>
      <c r="AE22" s="649"/>
      <c r="AF22" s="701">
        <f>(AC22-AD22)*(1-Recovery_OX!U17)</f>
        <v>0.78953352425871393</v>
      </c>
    </row>
    <row r="23" spans="2:34">
      <c r="B23" s="694">
        <f t="shared" si="1"/>
        <v>2006</v>
      </c>
      <c r="C23" s="786">
        <f>IF(Select2=1,Food!$K25,"")</f>
        <v>0.91253068516056746</v>
      </c>
      <c r="D23" s="787">
        <f>IF(Select2=1,Paper!$K25,"")</f>
        <v>8.5789296495204698E-2</v>
      </c>
      <c r="E23" s="781">
        <f>IF(Select2=1,Nappies!$K25,"")</f>
        <v>0.21994305827506061</v>
      </c>
      <c r="F23" s="787">
        <f>IF(Select2=1,Garden!$K25,"")</f>
        <v>0</v>
      </c>
      <c r="G23" s="781">
        <f>IF(Select2=1,Wood!$K25,"")</f>
        <v>0</v>
      </c>
      <c r="H23" s="787">
        <f>IF(Select2=1,Textiles!$K25,"")</f>
        <v>2.0311683571022542E-2</v>
      </c>
      <c r="I23" s="788">
        <f>Sludge!K25</f>
        <v>0</v>
      </c>
      <c r="J23" s="788" t="str">
        <f>IF(Select2=2,MSW!$K25,"")</f>
        <v/>
      </c>
      <c r="K23" s="788">
        <f>Industry!$K25</f>
        <v>0</v>
      </c>
      <c r="L23" s="789">
        <f t="shared" si="3"/>
        <v>1.2385747235018554</v>
      </c>
      <c r="M23" s="790">
        <f>Recovery_OX!C18</f>
        <v>0</v>
      </c>
      <c r="N23" s="649"/>
      <c r="O23" s="700">
        <f>(L23-M23)*(1-Recovery_OX!F18)</f>
        <v>1.2385747235018554</v>
      </c>
      <c r="P23" s="640"/>
      <c r="Q23" s="651"/>
      <c r="S23" s="694">
        <f t="shared" si="2"/>
        <v>2006</v>
      </c>
      <c r="T23" s="695">
        <f>IF(Select2=1,Food!$W25,"")</f>
        <v>0.61052454404141443</v>
      </c>
      <c r="U23" s="696">
        <f>IF(Select2=1,Paper!$W25,"")</f>
        <v>0.17725061259339814</v>
      </c>
      <c r="V23" s="686">
        <f>IF(Select2=1,Nappies!$W25,"")</f>
        <v>0</v>
      </c>
      <c r="W23" s="696">
        <f>IF(Select2=1,Garden!$W25,"")</f>
        <v>0</v>
      </c>
      <c r="X23" s="686">
        <f>IF(Select2=1,Wood!$W25,"")</f>
        <v>8.0531239102250796E-2</v>
      </c>
      <c r="Y23" s="696">
        <f>IF(Select2=1,Textiles!$W25,"")</f>
        <v>2.2259379255915118E-2</v>
      </c>
      <c r="Z23" s="688">
        <f>Sludge!W25</f>
        <v>0</v>
      </c>
      <c r="AA23" s="688" t="str">
        <f>IF(Select2=2,MSW!$W25,"")</f>
        <v/>
      </c>
      <c r="AB23" s="697">
        <f>Industry!$W25</f>
        <v>0</v>
      </c>
      <c r="AC23" s="698">
        <f t="shared" si="0"/>
        <v>0.89056577499297851</v>
      </c>
      <c r="AD23" s="699">
        <f>Recovery_OX!R18</f>
        <v>0</v>
      </c>
      <c r="AE23" s="649"/>
      <c r="AF23" s="701">
        <f>(AC23-AD23)*(1-Recovery_OX!U18)</f>
        <v>0.89056577499297851</v>
      </c>
    </row>
    <row r="24" spans="2:34">
      <c r="B24" s="694">
        <f t="shared" si="1"/>
        <v>2007</v>
      </c>
      <c r="C24" s="786">
        <f>IF(Select2=1,Food!$K26,"")</f>
        <v>0.97492201114121269</v>
      </c>
      <c r="D24" s="787">
        <f>IF(Select2=1,Paper!$K26,"")</f>
        <v>9.9063816068702737E-2</v>
      </c>
      <c r="E24" s="781">
        <f>IF(Select2=1,Nappies!$K26,"")</f>
        <v>0.24570604532247869</v>
      </c>
      <c r="F24" s="787">
        <f>IF(Select2=1,Garden!$K26,"")</f>
        <v>0</v>
      </c>
      <c r="G24" s="781">
        <f>IF(Select2=1,Wood!$K26,"")</f>
        <v>0</v>
      </c>
      <c r="H24" s="787">
        <f>IF(Select2=1,Textiles!$K26,"")</f>
        <v>2.3454591278038284E-2</v>
      </c>
      <c r="I24" s="788">
        <f>Sludge!K26</f>
        <v>0</v>
      </c>
      <c r="J24" s="788" t="str">
        <f>IF(Select2=2,MSW!$K26,"")</f>
        <v/>
      </c>
      <c r="K24" s="788">
        <f>Industry!$K26</f>
        <v>0</v>
      </c>
      <c r="L24" s="789">
        <f t="shared" si="3"/>
        <v>1.3431464638104322</v>
      </c>
      <c r="M24" s="790">
        <f>Recovery_OX!C19</f>
        <v>0</v>
      </c>
      <c r="N24" s="649"/>
      <c r="O24" s="700">
        <f>(L24-M24)*(1-Recovery_OX!F19)</f>
        <v>1.3431464638104322</v>
      </c>
      <c r="P24" s="640"/>
      <c r="Q24" s="651"/>
      <c r="S24" s="694">
        <f t="shared" si="2"/>
        <v>2007</v>
      </c>
      <c r="T24" s="695">
        <f>IF(Select2=1,Food!$W26,"")</f>
        <v>0.65226717962168546</v>
      </c>
      <c r="U24" s="696">
        <f>IF(Select2=1,Paper!$W26,"")</f>
        <v>0.20467730592707178</v>
      </c>
      <c r="V24" s="686">
        <f>IF(Select2=1,Nappies!$W26,"")</f>
        <v>0</v>
      </c>
      <c r="W24" s="696">
        <f>IF(Select2=1,Garden!$W26,"")</f>
        <v>0</v>
      </c>
      <c r="X24" s="686">
        <f>IF(Select2=1,Wood!$W26,"")</f>
        <v>9.4302458245617921E-2</v>
      </c>
      <c r="Y24" s="696">
        <f>IF(Select2=1,Textiles!$W26,"")</f>
        <v>2.5703661674562499E-2</v>
      </c>
      <c r="Z24" s="688">
        <f>Sludge!W26</f>
        <v>0</v>
      </c>
      <c r="AA24" s="688" t="str">
        <f>IF(Select2=2,MSW!$W26,"")</f>
        <v/>
      </c>
      <c r="AB24" s="697">
        <f>Industry!$W26</f>
        <v>0</v>
      </c>
      <c r="AC24" s="698">
        <f t="shared" si="0"/>
        <v>0.97695060546893764</v>
      </c>
      <c r="AD24" s="699">
        <f>Recovery_OX!R19</f>
        <v>0</v>
      </c>
      <c r="AE24" s="649"/>
      <c r="AF24" s="701">
        <f>(AC24-AD24)*(1-Recovery_OX!U19)</f>
        <v>0.97695060546893764</v>
      </c>
    </row>
    <row r="25" spans="2:34">
      <c r="B25" s="694">
        <f t="shared" si="1"/>
        <v>2008</v>
      </c>
      <c r="C25" s="786">
        <f>IF(Select2=1,Food!$K27,"")</f>
        <v>1.0240594927551387</v>
      </c>
      <c r="D25" s="787">
        <f>IF(Select2=1,Paper!$K27,"")</f>
        <v>0.1118250432946228</v>
      </c>
      <c r="E25" s="781">
        <f>IF(Select2=1,Nappies!$K27,"")</f>
        <v>0.26865271254893874</v>
      </c>
      <c r="F25" s="787">
        <f>IF(Select2=1,Garden!$K27,"")</f>
        <v>0</v>
      </c>
      <c r="G25" s="781">
        <f>IF(Select2=1,Wood!$K27,"")</f>
        <v>0</v>
      </c>
      <c r="H25" s="787">
        <f>IF(Select2=1,Textiles!$K27,"")</f>
        <v>2.6475970633973375E-2</v>
      </c>
      <c r="I25" s="788">
        <f>Sludge!K27</f>
        <v>0</v>
      </c>
      <c r="J25" s="788" t="str">
        <f>IF(Select2=2,MSW!$K27,"")</f>
        <v/>
      </c>
      <c r="K25" s="788">
        <f>Industry!$K27</f>
        <v>0</v>
      </c>
      <c r="L25" s="789">
        <f t="shared" si="3"/>
        <v>1.4310132192326737</v>
      </c>
      <c r="M25" s="790">
        <f>Recovery_OX!C20</f>
        <v>0</v>
      </c>
      <c r="N25" s="649"/>
      <c r="O25" s="700">
        <f>(L25-M25)*(1-Recovery_OX!F20)</f>
        <v>1.4310132192326737</v>
      </c>
      <c r="P25" s="640"/>
      <c r="Q25" s="651"/>
      <c r="S25" s="694">
        <f t="shared" si="2"/>
        <v>2008</v>
      </c>
      <c r="T25" s="695">
        <f>IF(Select2=1,Food!$W27,"")</f>
        <v>0.68514239033573077</v>
      </c>
      <c r="U25" s="696">
        <f>IF(Select2=1,Paper!$W27,"")</f>
        <v>0.2310434778814521</v>
      </c>
      <c r="V25" s="686">
        <f>IF(Select2=1,Nappies!$W27,"")</f>
        <v>0</v>
      </c>
      <c r="W25" s="696">
        <f>IF(Select2=1,Garden!$W27,"")</f>
        <v>0</v>
      </c>
      <c r="X25" s="686">
        <f>IF(Select2=1,Wood!$W27,"")</f>
        <v>0.1079331491157058</v>
      </c>
      <c r="Y25" s="696">
        <f>IF(Select2=1,Textiles!$W27,"")</f>
        <v>2.9014762338600956E-2</v>
      </c>
      <c r="Z25" s="688">
        <f>Sludge!W27</f>
        <v>0</v>
      </c>
      <c r="AA25" s="688" t="str">
        <f>IF(Select2=2,MSW!$W27,"")</f>
        <v/>
      </c>
      <c r="AB25" s="697">
        <f>Industry!$W27</f>
        <v>0</v>
      </c>
      <c r="AC25" s="698">
        <f t="shared" si="0"/>
        <v>1.0531337796714897</v>
      </c>
      <c r="AD25" s="699">
        <f>Recovery_OX!R20</f>
        <v>0</v>
      </c>
      <c r="AE25" s="649"/>
      <c r="AF25" s="701">
        <f>(AC25-AD25)*(1-Recovery_OX!U20)</f>
        <v>1.0531337796714897</v>
      </c>
    </row>
    <row r="26" spans="2:34">
      <c r="B26" s="694">
        <f t="shared" si="1"/>
        <v>2009</v>
      </c>
      <c r="C26" s="786">
        <f>IF(Select2=1,Food!$K28,"")</f>
        <v>1.0642619749785132</v>
      </c>
      <c r="D26" s="787">
        <f>IF(Select2=1,Paper!$K28,"")</f>
        <v>0.12410501847020874</v>
      </c>
      <c r="E26" s="781">
        <f>IF(Select2=1,Nappies!$K28,"")</f>
        <v>0.28921495744903025</v>
      </c>
      <c r="F26" s="787">
        <f>IF(Select2=1,Garden!$K28,"")</f>
        <v>0</v>
      </c>
      <c r="G26" s="781">
        <f>IF(Select2=1,Wood!$K28,"")</f>
        <v>0</v>
      </c>
      <c r="H26" s="787">
        <f>IF(Select2=1,Textiles!$K28,"")</f>
        <v>2.938340757793358E-2</v>
      </c>
      <c r="I26" s="788">
        <f>Sludge!K28</f>
        <v>0</v>
      </c>
      <c r="J26" s="788" t="str">
        <f>IF(Select2=2,MSW!$K28,"")</f>
        <v/>
      </c>
      <c r="K26" s="788">
        <f>Industry!$K28</f>
        <v>0</v>
      </c>
      <c r="L26" s="789">
        <f t="shared" si="3"/>
        <v>1.5069653584756859</v>
      </c>
      <c r="M26" s="790">
        <f>Recovery_OX!C21</f>
        <v>0</v>
      </c>
      <c r="N26" s="649"/>
      <c r="O26" s="700">
        <f>(L26-M26)*(1-Recovery_OX!F21)</f>
        <v>1.5069653584756859</v>
      </c>
      <c r="P26" s="640"/>
      <c r="Q26" s="651"/>
      <c r="S26" s="694">
        <f t="shared" si="2"/>
        <v>2009</v>
      </c>
      <c r="T26" s="695">
        <f>IF(Select2=1,Food!$W28,"")</f>
        <v>0.71203967995886253</v>
      </c>
      <c r="U26" s="696">
        <f>IF(Select2=1,Paper!$W28,"")</f>
        <v>0.25641532741778672</v>
      </c>
      <c r="V26" s="686">
        <f>IF(Select2=1,Nappies!$W28,"")</f>
        <v>0</v>
      </c>
      <c r="W26" s="696">
        <f>IF(Select2=1,Garden!$W28,"")</f>
        <v>0</v>
      </c>
      <c r="X26" s="686">
        <f>IF(Select2=1,Wood!$W28,"")</f>
        <v>0.12142583716256969</v>
      </c>
      <c r="Y26" s="696">
        <f>IF(Select2=1,Textiles!$W28,"")</f>
        <v>3.2200994605954603E-2</v>
      </c>
      <c r="Z26" s="688">
        <f>Sludge!W28</f>
        <v>0</v>
      </c>
      <c r="AA26" s="688" t="str">
        <f>IF(Select2=2,MSW!$W28,"")</f>
        <v/>
      </c>
      <c r="AB26" s="697">
        <f>Industry!$W28</f>
        <v>0</v>
      </c>
      <c r="AC26" s="698">
        <f t="shared" si="0"/>
        <v>1.1220818391451735</v>
      </c>
      <c r="AD26" s="699">
        <f>Recovery_OX!R21</f>
        <v>0</v>
      </c>
      <c r="AE26" s="649"/>
      <c r="AF26" s="701">
        <f>(AC26-AD26)*(1-Recovery_OX!U21)</f>
        <v>1.1220818391451735</v>
      </c>
    </row>
    <row r="27" spans="2:34">
      <c r="B27" s="694">
        <f t="shared" si="1"/>
        <v>2010</v>
      </c>
      <c r="C27" s="786">
        <f>IF(Select2=1,Food!$K29,"")</f>
        <v>1.0983708030662829</v>
      </c>
      <c r="D27" s="787">
        <f>IF(Select2=1,Paper!$K29,"")</f>
        <v>0.1359307977777956</v>
      </c>
      <c r="E27" s="781">
        <f>IF(Select2=1,Nappies!$K29,"")</f>
        <v>0.30774827069269228</v>
      </c>
      <c r="F27" s="787">
        <f>IF(Select2=1,Garden!$K29,"")</f>
        <v>0</v>
      </c>
      <c r="G27" s="781">
        <f>IF(Select2=1,Wood!$K29,"")</f>
        <v>0</v>
      </c>
      <c r="H27" s="787">
        <f>IF(Select2=1,Textiles!$K29,"")</f>
        <v>3.2183307997793967E-2</v>
      </c>
      <c r="I27" s="788">
        <f>Sludge!K29</f>
        <v>0</v>
      </c>
      <c r="J27" s="788" t="str">
        <f>IF(Select2=2,MSW!$K29,"")</f>
        <v/>
      </c>
      <c r="K27" s="788">
        <f>Industry!$K29</f>
        <v>0</v>
      </c>
      <c r="L27" s="789">
        <f t="shared" si="3"/>
        <v>1.5742331795345648</v>
      </c>
      <c r="M27" s="790">
        <f>Recovery_OX!C22</f>
        <v>0</v>
      </c>
      <c r="N27" s="649"/>
      <c r="O27" s="700">
        <f>(L27-M27)*(1-Recovery_OX!F22)</f>
        <v>1.5742331795345648</v>
      </c>
      <c r="P27" s="640"/>
      <c r="Q27" s="651"/>
      <c r="S27" s="694">
        <f t="shared" si="2"/>
        <v>2010</v>
      </c>
      <c r="T27" s="695">
        <f>IF(Select2=1,Food!$W29,"")</f>
        <v>0.73486003773390896</v>
      </c>
      <c r="U27" s="696">
        <f>IF(Select2=1,Paper!$W29,"")</f>
        <v>0.28084875573924717</v>
      </c>
      <c r="V27" s="686">
        <f>IF(Select2=1,Nappies!$W29,"")</f>
        <v>0</v>
      </c>
      <c r="W27" s="696">
        <f>IF(Select2=1,Garden!$W29,"")</f>
        <v>0</v>
      </c>
      <c r="X27" s="686">
        <f>IF(Select2=1,Wood!$W29,"")</f>
        <v>0.13478051725061757</v>
      </c>
      <c r="Y27" s="696">
        <f>IF(Select2=1,Textiles!$W29,"")</f>
        <v>3.5269378627719408E-2</v>
      </c>
      <c r="Z27" s="688">
        <f>Sludge!W29</f>
        <v>0</v>
      </c>
      <c r="AA27" s="688" t="str">
        <f>IF(Select2=2,MSW!$W29,"")</f>
        <v/>
      </c>
      <c r="AB27" s="697">
        <f>Industry!$W29</f>
        <v>0</v>
      </c>
      <c r="AC27" s="698">
        <f t="shared" si="0"/>
        <v>1.1857586893514931</v>
      </c>
      <c r="AD27" s="699">
        <f>Recovery_OX!R22</f>
        <v>0</v>
      </c>
      <c r="AE27" s="649"/>
      <c r="AF27" s="701">
        <f>(AC27-AD27)*(1-Recovery_OX!U22)</f>
        <v>1.1857586893514931</v>
      </c>
    </row>
    <row r="28" spans="2:34">
      <c r="B28" s="694">
        <f t="shared" si="1"/>
        <v>2011</v>
      </c>
      <c r="C28" s="786">
        <f>IF(Select2=1,Food!$K30,"")</f>
        <v>1.1518352764663273</v>
      </c>
      <c r="D28" s="787">
        <f>IF(Select2=1,Paper!$K30,"")</f>
        <v>0.14856400257695229</v>
      </c>
      <c r="E28" s="781">
        <f>IF(Select2=1,Nappies!$K30,"")</f>
        <v>0.32845132196127602</v>
      </c>
      <c r="F28" s="787">
        <f>IF(Select2=1,Garden!$K30,"")</f>
        <v>0</v>
      </c>
      <c r="G28" s="781">
        <f>IF(Select2=1,Wood!$K30,"")</f>
        <v>0</v>
      </c>
      <c r="H28" s="787">
        <f>IF(Select2=1,Textiles!$K30,"")</f>
        <v>3.5174376450986575E-2</v>
      </c>
      <c r="I28" s="788">
        <f>Sludge!K30</f>
        <v>0</v>
      </c>
      <c r="J28" s="788" t="str">
        <f>IF(Select2=2,MSW!$K30,"")</f>
        <v/>
      </c>
      <c r="K28" s="788">
        <f>Industry!$K30</f>
        <v>0</v>
      </c>
      <c r="L28" s="789">
        <f t="shared" si="3"/>
        <v>1.6640249774555425</v>
      </c>
      <c r="M28" s="790">
        <f>Recovery_OX!C23</f>
        <v>0</v>
      </c>
      <c r="N28" s="649"/>
      <c r="O28" s="700">
        <f>(L28-M28)*(1-Recovery_OX!F23)</f>
        <v>1.6640249774555425</v>
      </c>
      <c r="P28" s="640"/>
      <c r="Q28" s="651"/>
      <c r="S28" s="694">
        <f t="shared" si="2"/>
        <v>2011</v>
      </c>
      <c r="T28" s="695">
        <f>IF(Select2=1,Food!$W30,"")</f>
        <v>0.77063020280976402</v>
      </c>
      <c r="U28" s="696">
        <f>IF(Select2=1,Paper!$W30,"")</f>
        <v>0.30695041854742217</v>
      </c>
      <c r="V28" s="686">
        <f>IF(Select2=1,Nappies!$W30,"")</f>
        <v>0</v>
      </c>
      <c r="W28" s="696">
        <f>IF(Select2=1,Garden!$W30,"")</f>
        <v>0</v>
      </c>
      <c r="X28" s="686">
        <f>IF(Select2=1,Wood!$W30,"")</f>
        <v>0.14906936825742623</v>
      </c>
      <c r="Y28" s="696">
        <f>IF(Select2=1,Textiles!$W30,"")</f>
        <v>3.8547261864094864E-2</v>
      </c>
      <c r="Z28" s="688">
        <f>Sludge!W30</f>
        <v>0</v>
      </c>
      <c r="AA28" s="688" t="str">
        <f>IF(Select2=2,MSW!$W30,"")</f>
        <v/>
      </c>
      <c r="AB28" s="697">
        <f>Industry!$W30</f>
        <v>0</v>
      </c>
      <c r="AC28" s="698">
        <f t="shared" si="0"/>
        <v>1.2651972514787073</v>
      </c>
      <c r="AD28" s="699">
        <f>Recovery_OX!R23</f>
        <v>0</v>
      </c>
      <c r="AE28" s="649"/>
      <c r="AF28" s="701">
        <f>(AC28-AD28)*(1-Recovery_OX!U23)</f>
        <v>1.2651972514787073</v>
      </c>
    </row>
    <row r="29" spans="2:34">
      <c r="B29" s="694">
        <f t="shared" si="1"/>
        <v>2012</v>
      </c>
      <c r="C29" s="786">
        <f>IF(Select2=1,Food!$K31,"")</f>
        <v>1.1985589971911914</v>
      </c>
      <c r="D29" s="787">
        <f>IF(Select2=1,Paper!$K31,"")</f>
        <v>0.16091474666964756</v>
      </c>
      <c r="E29" s="781">
        <f>IF(Select2=1,Nappies!$K31,"")</f>
        <v>0.34772026859801286</v>
      </c>
      <c r="F29" s="787">
        <f>IF(Select2=1,Garden!$K31,"")</f>
        <v>0</v>
      </c>
      <c r="G29" s="781">
        <f>IF(Select2=1,Wood!$K31,"")</f>
        <v>0</v>
      </c>
      <c r="H29" s="787">
        <f>IF(Select2=1,Textiles!$K31,"")</f>
        <v>3.8098568816773426E-2</v>
      </c>
      <c r="I29" s="788">
        <f>Sludge!K31</f>
        <v>0</v>
      </c>
      <c r="J29" s="788" t="str">
        <f>IF(Select2=2,MSW!$K31,"")</f>
        <v/>
      </c>
      <c r="K29" s="788">
        <f>Industry!$K31</f>
        <v>0</v>
      </c>
      <c r="L29" s="789">
        <f>SUM(C29:K29)</f>
        <v>1.7452925812756255</v>
      </c>
      <c r="M29" s="790">
        <f>Recovery_OX!C24</f>
        <v>0</v>
      </c>
      <c r="N29" s="649"/>
      <c r="O29" s="700">
        <f>(L29-M29)*(1-Recovery_OX!F24)</f>
        <v>1.7452925812756255</v>
      </c>
      <c r="P29" s="640"/>
      <c r="Q29" s="651"/>
      <c r="S29" s="694">
        <f t="shared" si="2"/>
        <v>2012</v>
      </c>
      <c r="T29" s="695">
        <f>IF(Select2=1,Food!$W31,"")</f>
        <v>0.80189049767474896</v>
      </c>
      <c r="U29" s="696">
        <f>IF(Select2=1,Paper!$W31,"")</f>
        <v>0.33246848485464375</v>
      </c>
      <c r="V29" s="686">
        <f>IF(Select2=1,Nappies!$W31,"")</f>
        <v>0</v>
      </c>
      <c r="W29" s="696">
        <f>IF(Select2=1,Garden!$W31,"")</f>
        <v>0</v>
      </c>
      <c r="X29" s="686">
        <f>IF(Select2=1,Wood!$W31,"")</f>
        <v>0.16336246277532115</v>
      </c>
      <c r="Y29" s="696">
        <f>IF(Select2=1,Textiles!$W31,"")</f>
        <v>4.1751856237559899E-2</v>
      </c>
      <c r="Z29" s="688">
        <f>Sludge!W31</f>
        <v>0</v>
      </c>
      <c r="AA29" s="688" t="str">
        <f>IF(Select2=2,MSW!$W31,"")</f>
        <v/>
      </c>
      <c r="AB29" s="697">
        <f>Industry!$W31</f>
        <v>0</v>
      </c>
      <c r="AC29" s="698">
        <f t="shared" si="0"/>
        <v>1.3394733015422737</v>
      </c>
      <c r="AD29" s="699">
        <f>Recovery_OX!R24</f>
        <v>0</v>
      </c>
      <c r="AE29" s="649"/>
      <c r="AF29" s="701">
        <f>(AC29-AD29)*(1-Recovery_OX!U24)</f>
        <v>1.3394733015422737</v>
      </c>
    </row>
    <row r="30" spans="2:34">
      <c r="B30" s="694">
        <f t="shared" si="1"/>
        <v>2013</v>
      </c>
      <c r="C30" s="786">
        <f>IF(Select2=1,Food!$K32,"")</f>
        <v>1.2381429624963425</v>
      </c>
      <c r="D30" s="787">
        <f>IF(Select2=1,Paper!$K32,"")</f>
        <v>0.17286447502459718</v>
      </c>
      <c r="E30" s="781">
        <f>IF(Select2=1,Nappies!$K32,"")</f>
        <v>0.36534525272412149</v>
      </c>
      <c r="F30" s="787">
        <f>IF(Select2=1,Garden!$K32,"")</f>
        <v>0</v>
      </c>
      <c r="G30" s="781">
        <f>IF(Select2=1,Wood!$K32,"")</f>
        <v>0</v>
      </c>
      <c r="H30" s="787">
        <f>IF(Select2=1,Textiles!$K32,"")</f>
        <v>4.0927815716111038E-2</v>
      </c>
      <c r="I30" s="788">
        <f>Sludge!K32</f>
        <v>0</v>
      </c>
      <c r="J30" s="788" t="str">
        <f>IF(Select2=2,MSW!$K32,"")</f>
        <v/>
      </c>
      <c r="K30" s="788">
        <f>Industry!$K32</f>
        <v>0</v>
      </c>
      <c r="L30" s="789">
        <f t="shared" si="3"/>
        <v>1.8172805059611721</v>
      </c>
      <c r="M30" s="790">
        <f>Recovery_OX!C25</f>
        <v>0</v>
      </c>
      <c r="N30" s="649"/>
      <c r="O30" s="700">
        <f>(L30-M30)*(1-Recovery_OX!F25)</f>
        <v>1.8172805059611721</v>
      </c>
      <c r="P30" s="640"/>
      <c r="Q30" s="651"/>
      <c r="S30" s="694">
        <f t="shared" si="2"/>
        <v>2013</v>
      </c>
      <c r="T30" s="695">
        <f>IF(Select2=1,Food!$W32,"")</f>
        <v>0.82837397134010415</v>
      </c>
      <c r="U30" s="696">
        <f>IF(Select2=1,Paper!$W32,"")</f>
        <v>0.35715800624916777</v>
      </c>
      <c r="V30" s="686">
        <f>IF(Select2=1,Nappies!$W32,"")</f>
        <v>0</v>
      </c>
      <c r="W30" s="696">
        <f>IF(Select2=1,Garden!$W32,"")</f>
        <v>0</v>
      </c>
      <c r="X30" s="686">
        <f>IF(Select2=1,Wood!$W32,"")</f>
        <v>0.17754028572884983</v>
      </c>
      <c r="Y30" s="696">
        <f>IF(Select2=1,Textiles!$W32,"")</f>
        <v>4.4852400784779201E-2</v>
      </c>
      <c r="Z30" s="688">
        <f>Sludge!W32</f>
        <v>0</v>
      </c>
      <c r="AA30" s="688" t="str">
        <f>IF(Select2=2,MSW!$W32,"")</f>
        <v/>
      </c>
      <c r="AB30" s="697">
        <f>Industry!$W32</f>
        <v>0</v>
      </c>
      <c r="AC30" s="698">
        <f t="shared" si="0"/>
        <v>1.4079246641029011</v>
      </c>
      <c r="AD30" s="699">
        <f>Recovery_OX!R25</f>
        <v>0</v>
      </c>
      <c r="AE30" s="649"/>
      <c r="AF30" s="701">
        <f>(AC30-AD30)*(1-Recovery_OX!U25)</f>
        <v>1.4079246641029011</v>
      </c>
    </row>
    <row r="31" spans="2:34">
      <c r="B31" s="694">
        <f t="shared" si="1"/>
        <v>2014</v>
      </c>
      <c r="C31" s="786">
        <f>IF(Select2=1,Food!$K33,"")</f>
        <v>1.2729126844238219</v>
      </c>
      <c r="D31" s="787">
        <f>IF(Select2=1,Paper!$K33,"")</f>
        <v>0.1844388115100084</v>
      </c>
      <c r="E31" s="781">
        <f>IF(Select2=1,Nappies!$K33,"")</f>
        <v>0.381578593660159</v>
      </c>
      <c r="F31" s="787">
        <f>IF(Select2=1,Garden!$K33,"")</f>
        <v>0</v>
      </c>
      <c r="G31" s="781">
        <f>IF(Select2=1,Wood!$K33,"")</f>
        <v>0</v>
      </c>
      <c r="H31" s="787">
        <f>IF(Select2=1,Textiles!$K33,"")</f>
        <v>4.3668183918679916E-2</v>
      </c>
      <c r="I31" s="788">
        <f>Sludge!K33</f>
        <v>0</v>
      </c>
      <c r="J31" s="788" t="str">
        <f>IF(Select2=2,MSW!$K33,"")</f>
        <v/>
      </c>
      <c r="K31" s="788">
        <f>Industry!$K33</f>
        <v>0</v>
      </c>
      <c r="L31" s="789">
        <f t="shared" si="3"/>
        <v>1.8825982735126692</v>
      </c>
      <c r="M31" s="790">
        <f>Recovery_OX!C26</f>
        <v>0</v>
      </c>
      <c r="N31" s="649"/>
      <c r="O31" s="700">
        <f>(L31-M31)*(1-Recovery_OX!F26)</f>
        <v>1.8825982735126692</v>
      </c>
      <c r="P31" s="640"/>
      <c r="Q31" s="651"/>
      <c r="S31" s="694">
        <f t="shared" si="2"/>
        <v>2014</v>
      </c>
      <c r="T31" s="695">
        <f>IF(Select2=1,Food!$W33,"")</f>
        <v>0.85163649716134371</v>
      </c>
      <c r="U31" s="696">
        <f>IF(Select2=1,Paper!$W33,"")</f>
        <v>0.38107192460745543</v>
      </c>
      <c r="V31" s="686">
        <f>IF(Select2=1,Nappies!$W33,"")</f>
        <v>0</v>
      </c>
      <c r="W31" s="696">
        <f>IF(Select2=1,Garden!$W33,"")</f>
        <v>0</v>
      </c>
      <c r="X31" s="686">
        <f>IF(Select2=1,Wood!$W33,"")</f>
        <v>0.19160551209234614</v>
      </c>
      <c r="Y31" s="696">
        <f>IF(Select2=1,Textiles!$W33,"")</f>
        <v>4.7855544020471132E-2</v>
      </c>
      <c r="Z31" s="688">
        <f>Sludge!W33</f>
        <v>0</v>
      </c>
      <c r="AA31" s="688" t="str">
        <f>IF(Select2=2,MSW!$W33,"")</f>
        <v/>
      </c>
      <c r="AB31" s="697">
        <f>Industry!$W33</f>
        <v>0</v>
      </c>
      <c r="AC31" s="698">
        <f t="shared" si="0"/>
        <v>1.4721694778816163</v>
      </c>
      <c r="AD31" s="699">
        <f>Recovery_OX!R26</f>
        <v>0</v>
      </c>
      <c r="AE31" s="649"/>
      <c r="AF31" s="701">
        <f>(AC31-AD31)*(1-Recovery_OX!U26)</f>
        <v>1.4721694778816163</v>
      </c>
    </row>
    <row r="32" spans="2:34">
      <c r="B32" s="694">
        <f t="shared" si="1"/>
        <v>2015</v>
      </c>
      <c r="C32" s="786">
        <f>IF(Select2=1,Food!$K34,"")</f>
        <v>1.3042496139269444</v>
      </c>
      <c r="D32" s="787">
        <f>IF(Select2=1,Paper!$K34,"")</f>
        <v>0.19565233263047371</v>
      </c>
      <c r="E32" s="781">
        <f>IF(Select2=1,Nappies!$K34,"")</f>
        <v>0.39660379100542575</v>
      </c>
      <c r="F32" s="787">
        <f>IF(Select2=1,Garden!$K34,"")</f>
        <v>0</v>
      </c>
      <c r="G32" s="781">
        <f>IF(Select2=1,Wood!$K34,"")</f>
        <v>0</v>
      </c>
      <c r="H32" s="787">
        <f>IF(Select2=1,Textiles!$K34,"")</f>
        <v>4.6323124593343229E-2</v>
      </c>
      <c r="I32" s="788">
        <f>Sludge!K34</f>
        <v>0</v>
      </c>
      <c r="J32" s="788" t="str">
        <f>IF(Select2=2,MSW!$K34,"")</f>
        <v/>
      </c>
      <c r="K32" s="788">
        <f>Industry!$K34</f>
        <v>0</v>
      </c>
      <c r="L32" s="789">
        <f t="shared" si="3"/>
        <v>1.9428288621561873</v>
      </c>
      <c r="M32" s="790">
        <f>Recovery_OX!C27</f>
        <v>0</v>
      </c>
      <c r="N32" s="649"/>
      <c r="O32" s="700">
        <f>(L32-M32)*(1-Recovery_OX!F27)</f>
        <v>1.9428288621561873</v>
      </c>
      <c r="P32" s="640"/>
      <c r="Q32" s="651"/>
      <c r="S32" s="694">
        <f t="shared" si="2"/>
        <v>2015</v>
      </c>
      <c r="T32" s="695">
        <f>IF(Select2=1,Food!$W34,"")</f>
        <v>0.8726023286754756</v>
      </c>
      <c r="U32" s="696">
        <f>IF(Select2=1,Paper!$W34,"")</f>
        <v>0.40424035667453251</v>
      </c>
      <c r="V32" s="686">
        <f>IF(Select2=1,Nappies!$W34,"")</f>
        <v>0</v>
      </c>
      <c r="W32" s="696">
        <f>IF(Select2=1,Garden!$W34,"")</f>
        <v>0</v>
      </c>
      <c r="X32" s="686">
        <f>IF(Select2=1,Wood!$W34,"")</f>
        <v>0.20555264697058662</v>
      </c>
      <c r="Y32" s="696">
        <f>IF(Select2=1,Textiles!$W34,"")</f>
        <v>5.0765068047499418E-2</v>
      </c>
      <c r="Z32" s="688">
        <f>Sludge!W34</f>
        <v>0</v>
      </c>
      <c r="AA32" s="688" t="str">
        <f>IF(Select2=2,MSW!$W34,"")</f>
        <v/>
      </c>
      <c r="AB32" s="697">
        <f>Industry!$W34</f>
        <v>0</v>
      </c>
      <c r="AC32" s="698">
        <f t="shared" si="0"/>
        <v>1.5331604003680941</v>
      </c>
      <c r="AD32" s="699">
        <f>Recovery_OX!R27</f>
        <v>0</v>
      </c>
      <c r="AE32" s="649"/>
      <c r="AF32" s="701">
        <f>(AC32-AD32)*(1-Recovery_OX!U27)</f>
        <v>1.5331604003680941</v>
      </c>
    </row>
    <row r="33" spans="2:32">
      <c r="B33" s="694">
        <f t="shared" si="1"/>
        <v>2016</v>
      </c>
      <c r="C33" s="786">
        <f>IF(Select2=1,Food!$K35,"")</f>
        <v>1.3330648588533605</v>
      </c>
      <c r="D33" s="787">
        <f>IF(Select2=1,Paper!$K35,"")</f>
        <v>0.20651784665301243</v>
      </c>
      <c r="E33" s="781">
        <f>IF(Select2=1,Nappies!$K35,"")</f>
        <v>0.41057318856831604</v>
      </c>
      <c r="F33" s="787">
        <f>IF(Select2=1,Garden!$K35,"")</f>
        <v>0</v>
      </c>
      <c r="G33" s="781">
        <f>IF(Select2=1,Wood!$K35,"")</f>
        <v>0</v>
      </c>
      <c r="H33" s="787">
        <f>IF(Select2=1,Textiles!$K35,"")</f>
        <v>4.8895670256713361E-2</v>
      </c>
      <c r="I33" s="788">
        <f>Sludge!K35</f>
        <v>0</v>
      </c>
      <c r="J33" s="788" t="str">
        <f>IF(Select2=2,MSW!$K35,"")</f>
        <v/>
      </c>
      <c r="K33" s="788">
        <f>Industry!$K35</f>
        <v>0</v>
      </c>
      <c r="L33" s="789">
        <f t="shared" si="3"/>
        <v>1.9990515643314024</v>
      </c>
      <c r="M33" s="790">
        <f>Recovery_OX!C28</f>
        <v>0</v>
      </c>
      <c r="N33" s="649"/>
      <c r="O33" s="700">
        <f>(L33-M33)*(1-Recovery_OX!F28)</f>
        <v>1.9990515643314024</v>
      </c>
      <c r="P33" s="640"/>
      <c r="Q33" s="651"/>
      <c r="S33" s="694">
        <f t="shared" si="2"/>
        <v>2016</v>
      </c>
      <c r="T33" s="695">
        <f>IF(Select2=1,Food!$W35,"")</f>
        <v>0.89188103848351485</v>
      </c>
      <c r="U33" s="696">
        <f>IF(Select2=1,Paper!$W35,"")</f>
        <v>0.42668976581200913</v>
      </c>
      <c r="V33" s="686">
        <f>IF(Select2=1,Nappies!$W35,"")</f>
        <v>0</v>
      </c>
      <c r="W33" s="696">
        <f>IF(Select2=1,Garden!$W35,"")</f>
        <v>0</v>
      </c>
      <c r="X33" s="686">
        <f>IF(Select2=1,Wood!$W35,"")</f>
        <v>0.21937570565080272</v>
      </c>
      <c r="Y33" s="696">
        <f>IF(Select2=1,Textiles!$W35,"")</f>
        <v>5.3584296171740667E-2</v>
      </c>
      <c r="Z33" s="688">
        <f>Sludge!W35</f>
        <v>0</v>
      </c>
      <c r="AA33" s="688" t="str">
        <f>IF(Select2=2,MSW!$W35,"")</f>
        <v/>
      </c>
      <c r="AB33" s="697">
        <f>Industry!$W35</f>
        <v>0</v>
      </c>
      <c r="AC33" s="698">
        <f t="shared" si="0"/>
        <v>1.5915308061180675</v>
      </c>
      <c r="AD33" s="699">
        <f>Recovery_OX!R28</f>
        <v>0</v>
      </c>
      <c r="AE33" s="649"/>
      <c r="AF33" s="701">
        <f>(AC33-AD33)*(1-Recovery_OX!U28)</f>
        <v>1.5915308061180675</v>
      </c>
    </row>
    <row r="34" spans="2:32">
      <c r="B34" s="694">
        <f t="shared" si="1"/>
        <v>2017</v>
      </c>
      <c r="C34" s="786">
        <f>IF(Select2=1,Food!$K36,"")</f>
        <v>1.3601271610985499</v>
      </c>
      <c r="D34" s="787">
        <f>IF(Select2=1,Paper!$K36,"")</f>
        <v>0.21705559334989066</v>
      </c>
      <c r="E34" s="781">
        <f>IF(Select2=1,Nappies!$K36,"")</f>
        <v>0.42364147794238582</v>
      </c>
      <c r="F34" s="787">
        <f>IF(Select2=1,Garden!$K36,"")</f>
        <v>0</v>
      </c>
      <c r="G34" s="781">
        <f>IF(Select2=1,Wood!$K36,"")</f>
        <v>0</v>
      </c>
      <c r="H34" s="787">
        <f>IF(Select2=1,Textiles!$K36,"")</f>
        <v>5.1390612926753128E-2</v>
      </c>
      <c r="I34" s="788">
        <f>Sludge!K36</f>
        <v>0</v>
      </c>
      <c r="J34" s="788" t="str">
        <f>IF(Select2=2,MSW!$K36,"")</f>
        <v/>
      </c>
      <c r="K34" s="788">
        <f>Industry!$K36</f>
        <v>0</v>
      </c>
      <c r="L34" s="789">
        <f t="shared" si="3"/>
        <v>2.0522148453175793</v>
      </c>
      <c r="M34" s="790">
        <f>Recovery_OX!C29</f>
        <v>0</v>
      </c>
      <c r="N34" s="649"/>
      <c r="O34" s="700">
        <f>(L34-M34)*(1-Recovery_OX!F29)</f>
        <v>2.0522148453175793</v>
      </c>
      <c r="P34" s="640"/>
      <c r="Q34" s="651"/>
      <c r="S34" s="694">
        <f t="shared" si="2"/>
        <v>2017</v>
      </c>
      <c r="T34" s="695">
        <f>IF(Select2=1,Food!$W36,"")</f>
        <v>0.90998694988752205</v>
      </c>
      <c r="U34" s="696">
        <f>IF(Select2=1,Paper!$W36,"")</f>
        <v>0.44846196973117902</v>
      </c>
      <c r="V34" s="686">
        <f>IF(Select2=1,Nappies!$W36,"")</f>
        <v>0</v>
      </c>
      <c r="W34" s="696">
        <f>IF(Select2=1,Garden!$W36,"")</f>
        <v>0</v>
      </c>
      <c r="X34" s="686">
        <f>IF(Select2=1,Wood!$W36,"")</f>
        <v>0.23307610467102671</v>
      </c>
      <c r="Y34" s="696">
        <f>IF(Select2=1,Textiles!$W36,"")</f>
        <v>5.631847991972945E-2</v>
      </c>
      <c r="Z34" s="688">
        <f>Sludge!W36</f>
        <v>0</v>
      </c>
      <c r="AA34" s="688" t="str">
        <f>IF(Select2=2,MSW!$W36,"")</f>
        <v/>
      </c>
      <c r="AB34" s="697">
        <f>Industry!$W36</f>
        <v>0</v>
      </c>
      <c r="AC34" s="698">
        <f t="shared" si="0"/>
        <v>1.6478435042094572</v>
      </c>
      <c r="AD34" s="699">
        <f>Recovery_OX!R29</f>
        <v>0</v>
      </c>
      <c r="AE34" s="649"/>
      <c r="AF34" s="701">
        <f>(AC34-AD34)*(1-Recovery_OX!U29)</f>
        <v>1.6478435042094572</v>
      </c>
    </row>
    <row r="35" spans="2:32">
      <c r="B35" s="694">
        <f t="shared" si="1"/>
        <v>2018</v>
      </c>
      <c r="C35" s="786">
        <f>IF(Select2=1,Food!$K37,"")</f>
        <v>1.3961709192913212</v>
      </c>
      <c r="D35" s="787">
        <f>IF(Select2=1,Paper!$K37,"")</f>
        <v>0.22782107609473559</v>
      </c>
      <c r="E35" s="781">
        <f>IF(Select2=1,Nappies!$K37,"")</f>
        <v>0.43763134253922403</v>
      </c>
      <c r="F35" s="787">
        <f>IF(Select2=1,Garden!$K37,"")</f>
        <v>0</v>
      </c>
      <c r="G35" s="781">
        <f>IF(Select2=1,Wood!$K37,"")</f>
        <v>0</v>
      </c>
      <c r="H35" s="787">
        <f>IF(Select2=1,Textiles!$K37,"")</f>
        <v>5.3939474940265693E-2</v>
      </c>
      <c r="I35" s="788">
        <f>Sludge!K37</f>
        <v>0</v>
      </c>
      <c r="J35" s="788" t="str">
        <f>IF(Select2=2,MSW!$K37,"")</f>
        <v/>
      </c>
      <c r="K35" s="788">
        <f>Industry!$K37</f>
        <v>0</v>
      </c>
      <c r="L35" s="789">
        <f t="shared" si="3"/>
        <v>2.1155628128655466</v>
      </c>
      <c r="M35" s="790">
        <f>Recovery_OX!C30</f>
        <v>0</v>
      </c>
      <c r="N35" s="649"/>
      <c r="O35" s="700">
        <f>(L35-M35)*(1-Recovery_OX!F30)</f>
        <v>2.1155628128655466</v>
      </c>
      <c r="P35" s="640"/>
      <c r="Q35" s="651"/>
      <c r="S35" s="694">
        <f t="shared" si="2"/>
        <v>2018</v>
      </c>
      <c r="T35" s="695">
        <f>IF(Select2=1,Food!$W37,"")</f>
        <v>0.93410186393264127</v>
      </c>
      <c r="U35" s="696">
        <f>IF(Select2=1,Paper!$W37,"")</f>
        <v>0.47070470267507353</v>
      </c>
      <c r="V35" s="686">
        <f>IF(Select2=1,Nappies!$W37,"")</f>
        <v>0</v>
      </c>
      <c r="W35" s="696">
        <f>IF(Select2=1,Garden!$W37,"")</f>
        <v>0</v>
      </c>
      <c r="X35" s="686">
        <f>IF(Select2=1,Wood!$W37,"")</f>
        <v>0.24712057153728209</v>
      </c>
      <c r="Y35" s="696">
        <f>IF(Select2=1,Textiles!$W37,"")</f>
        <v>5.9111753359195274E-2</v>
      </c>
      <c r="Z35" s="688">
        <f>Sludge!W37</f>
        <v>0</v>
      </c>
      <c r="AA35" s="688" t="str">
        <f>IF(Select2=2,MSW!$W37,"")</f>
        <v/>
      </c>
      <c r="AB35" s="697">
        <f>Industry!$W37</f>
        <v>0</v>
      </c>
      <c r="AC35" s="698">
        <f t="shared" si="0"/>
        <v>1.7110388915041921</v>
      </c>
      <c r="AD35" s="699">
        <f>Recovery_OX!R30</f>
        <v>0</v>
      </c>
      <c r="AE35" s="649"/>
      <c r="AF35" s="701">
        <f>(AC35-AD35)*(1-Recovery_OX!U30)</f>
        <v>1.7110388915041921</v>
      </c>
    </row>
    <row r="36" spans="2:32">
      <c r="B36" s="694">
        <f t="shared" si="1"/>
        <v>2019</v>
      </c>
      <c r="C36" s="786">
        <f>IF(Select2=1,Food!$K38,"")</f>
        <v>1.4315853739450732</v>
      </c>
      <c r="D36" s="787">
        <f>IF(Select2=1,Paper!$K38,"")</f>
        <v>0.2384497022484211</v>
      </c>
      <c r="E36" s="781">
        <f>IF(Select2=1,Nappies!$K38,"")</f>
        <v>0.45129757795442349</v>
      </c>
      <c r="F36" s="787">
        <f>IF(Select2=1,Garden!$K38,"")</f>
        <v>0</v>
      </c>
      <c r="G36" s="781">
        <f>IF(Select2=1,Wood!$K38,"")</f>
        <v>0</v>
      </c>
      <c r="H36" s="787">
        <f>IF(Select2=1,Textiles!$K38,"")</f>
        <v>5.6455934452676104E-2</v>
      </c>
      <c r="I36" s="788">
        <f>Sludge!K38</f>
        <v>0</v>
      </c>
      <c r="J36" s="788" t="str">
        <f>IF(Select2=2,MSW!$K38,"")</f>
        <v/>
      </c>
      <c r="K36" s="788">
        <f>Industry!$K38</f>
        <v>0</v>
      </c>
      <c r="L36" s="789">
        <f t="shared" si="3"/>
        <v>2.1777885886005941</v>
      </c>
      <c r="M36" s="790">
        <f>Recovery_OX!C31</f>
        <v>0</v>
      </c>
      <c r="N36" s="649"/>
      <c r="O36" s="700">
        <f>(L36-M36)*(1-Recovery_OX!F31)</f>
        <v>2.1777885886005941</v>
      </c>
      <c r="P36" s="640"/>
      <c r="Q36" s="651"/>
      <c r="S36" s="694">
        <f t="shared" si="2"/>
        <v>2019</v>
      </c>
      <c r="T36" s="695">
        <f>IF(Select2=1,Food!$W38,"")</f>
        <v>0.95779574527993261</v>
      </c>
      <c r="U36" s="696">
        <f>IF(Select2=1,Paper!$W38,"")</f>
        <v>0.49266467406698577</v>
      </c>
      <c r="V36" s="686">
        <f>IF(Select2=1,Nappies!$W38,"")</f>
        <v>0</v>
      </c>
      <c r="W36" s="696">
        <f>IF(Select2=1,Garden!$W38,"")</f>
        <v>0</v>
      </c>
      <c r="X36" s="686">
        <f>IF(Select2=1,Wood!$W38,"")</f>
        <v>0.26119445406622949</v>
      </c>
      <c r="Y36" s="696">
        <f>IF(Select2=1,Textiles!$W38,"")</f>
        <v>6.1869517208412148E-2</v>
      </c>
      <c r="Z36" s="688">
        <f>Sludge!W38</f>
        <v>0</v>
      </c>
      <c r="AA36" s="688" t="str">
        <f>IF(Select2=2,MSW!$W38,"")</f>
        <v/>
      </c>
      <c r="AB36" s="697">
        <f>Industry!$W38</f>
        <v>0</v>
      </c>
      <c r="AC36" s="698">
        <f t="shared" si="0"/>
        <v>1.7735243906215599</v>
      </c>
      <c r="AD36" s="699">
        <f>Recovery_OX!R31</f>
        <v>0</v>
      </c>
      <c r="AE36" s="649"/>
      <c r="AF36" s="701">
        <f>(AC36-AD36)*(1-Recovery_OX!U31)</f>
        <v>1.7735243906215599</v>
      </c>
    </row>
    <row r="37" spans="2:32">
      <c r="B37" s="694">
        <f t="shared" si="1"/>
        <v>2020</v>
      </c>
      <c r="C37" s="786">
        <f>IF(Select2=1,Food!$K39,"")</f>
        <v>1.4665779938215788</v>
      </c>
      <c r="D37" s="787">
        <f>IF(Select2=1,Paper!$K39,"")</f>
        <v>0.24895072416229608</v>
      </c>
      <c r="E37" s="781">
        <f>IF(Select2=1,Nappies!$K39,"")</f>
        <v>0.46469077881545018</v>
      </c>
      <c r="F37" s="787">
        <f>IF(Select2=1,Garden!$K39,"")</f>
        <v>0</v>
      </c>
      <c r="G37" s="781">
        <f>IF(Select2=1,Wood!$K39,"")</f>
        <v>0</v>
      </c>
      <c r="H37" s="787">
        <f>IF(Select2=1,Textiles!$K39,"")</f>
        <v>5.8942182073309347E-2</v>
      </c>
      <c r="I37" s="788">
        <f>Sludge!K39</f>
        <v>0</v>
      </c>
      <c r="J37" s="788" t="str">
        <f>IF(Select2=2,MSW!$K39,"")</f>
        <v/>
      </c>
      <c r="K37" s="788">
        <f>Industry!$K39</f>
        <v>0</v>
      </c>
      <c r="L37" s="789">
        <f t="shared" si="3"/>
        <v>2.2391616788726347</v>
      </c>
      <c r="M37" s="790">
        <f>Recovery_OX!C32</f>
        <v>0</v>
      </c>
      <c r="N37" s="649"/>
      <c r="O37" s="700">
        <f>(L37-M37)*(1-Recovery_OX!F32)</f>
        <v>2.2391616788726347</v>
      </c>
      <c r="P37" s="640"/>
      <c r="Q37" s="651"/>
      <c r="S37" s="694">
        <f t="shared" si="2"/>
        <v>2020</v>
      </c>
      <c r="T37" s="695">
        <f>IF(Select2=1,Food!$W39,"")</f>
        <v>0.98120739996983386</v>
      </c>
      <c r="U37" s="696">
        <f>IF(Select2=1,Paper!$W39,"")</f>
        <v>0.5143610003353225</v>
      </c>
      <c r="V37" s="686">
        <f>IF(Select2=1,Nappies!$W39,"")</f>
        <v>0</v>
      </c>
      <c r="W37" s="696">
        <f>IF(Select2=1,Garden!$W39,"")</f>
        <v>0</v>
      </c>
      <c r="X37" s="686">
        <f>IF(Select2=1,Wood!$W39,"")</f>
        <v>0.2752967405183952</v>
      </c>
      <c r="Y37" s="696">
        <f>IF(Select2=1,Textiles!$W39,"")</f>
        <v>6.4594172135133521E-2</v>
      </c>
      <c r="Z37" s="688">
        <f>Sludge!W39</f>
        <v>0</v>
      </c>
      <c r="AA37" s="688" t="str">
        <f>IF(Select2=2,MSW!$W39,"")</f>
        <v/>
      </c>
      <c r="AB37" s="697">
        <f>Industry!$W39</f>
        <v>0</v>
      </c>
      <c r="AC37" s="698">
        <f t="shared" si="0"/>
        <v>1.8354593129586851</v>
      </c>
      <c r="AD37" s="699">
        <f>Recovery_OX!R32</f>
        <v>0</v>
      </c>
      <c r="AE37" s="649"/>
      <c r="AF37" s="701">
        <f>(AC37-AD37)*(1-Recovery_OX!U32)</f>
        <v>1.8354593129586851</v>
      </c>
    </row>
    <row r="38" spans="2:32">
      <c r="B38" s="694">
        <f t="shared" si="1"/>
        <v>2021</v>
      </c>
      <c r="C38" s="786">
        <f>IF(Select2=1,Food!$K40,"")</f>
        <v>1.5012878493907813</v>
      </c>
      <c r="D38" s="787">
        <f>IF(Select2=1,Paper!$K40,"")</f>
        <v>0.25933276867157795</v>
      </c>
      <c r="E38" s="781">
        <f>IF(Select2=1,Nappies!$K40,"")</f>
        <v>0.4778536300294064</v>
      </c>
      <c r="F38" s="787">
        <f>IF(Select2=1,Garden!$K40,"")</f>
        <v>0</v>
      </c>
      <c r="G38" s="781">
        <f>IF(Select2=1,Wood!$K40,"")</f>
        <v>0</v>
      </c>
      <c r="H38" s="787">
        <f>IF(Select2=1,Textiles!$K40,"")</f>
        <v>6.1400260312761898E-2</v>
      </c>
      <c r="I38" s="788">
        <f>Sludge!K40</f>
        <v>0</v>
      </c>
      <c r="J38" s="788" t="str">
        <f>IF(Select2=2,MSW!$K40,"")</f>
        <v/>
      </c>
      <c r="K38" s="788">
        <f>Industry!$K40</f>
        <v>0</v>
      </c>
      <c r="L38" s="789">
        <f t="shared" si="3"/>
        <v>2.2998745084045278</v>
      </c>
      <c r="M38" s="790">
        <f>Recovery_OX!C33</f>
        <v>0</v>
      </c>
      <c r="N38" s="649"/>
      <c r="O38" s="700">
        <f>(L38-M38)*(1-Recovery_OX!F33)</f>
        <v>2.2998745084045278</v>
      </c>
      <c r="P38" s="640"/>
      <c r="Q38" s="651"/>
      <c r="S38" s="694">
        <f t="shared" si="2"/>
        <v>2021</v>
      </c>
      <c r="T38" s="695">
        <f>IF(Select2=1,Food!$W40,"")</f>
        <v>1.0044298724737608</v>
      </c>
      <c r="U38" s="696">
        <f>IF(Select2=1,Paper!$W40,"")</f>
        <v>0.53581150551978918</v>
      </c>
      <c r="V38" s="686">
        <f>IF(Select2=1,Nappies!$W40,"")</f>
        <v>0</v>
      </c>
      <c r="W38" s="696">
        <f>IF(Select2=1,Garden!$W40,"")</f>
        <v>0</v>
      </c>
      <c r="X38" s="686">
        <f>IF(Select2=1,Wood!$W40,"")</f>
        <v>0.28942645395266337</v>
      </c>
      <c r="Y38" s="696">
        <f>IF(Select2=1,Textiles!$W40,"")</f>
        <v>6.7287956507136315E-2</v>
      </c>
      <c r="Z38" s="688">
        <f>Sludge!W40</f>
        <v>0</v>
      </c>
      <c r="AA38" s="688" t="str">
        <f>IF(Select2=2,MSW!$W40,"")</f>
        <v/>
      </c>
      <c r="AB38" s="697">
        <f>Industry!$W40</f>
        <v>0</v>
      </c>
      <c r="AC38" s="698">
        <f t="shared" si="0"/>
        <v>1.8969557884533497</v>
      </c>
      <c r="AD38" s="699">
        <f>Recovery_OX!R33</f>
        <v>0</v>
      </c>
      <c r="AE38" s="649"/>
      <c r="AF38" s="701">
        <f>(AC38-AD38)*(1-Recovery_OX!U33)</f>
        <v>1.8969557884533497</v>
      </c>
    </row>
    <row r="39" spans="2:32">
      <c r="B39" s="694">
        <f t="shared" si="1"/>
        <v>2022</v>
      </c>
      <c r="C39" s="786">
        <f>IF(Select2=1,Food!$K41,"")</f>
        <v>1.5358081623764952</v>
      </c>
      <c r="D39" s="787">
        <f>IF(Select2=1,Paper!$K41,"")</f>
        <v>0.26960387938410879</v>
      </c>
      <c r="E39" s="781">
        <f>IF(Select2=1,Nappies!$K41,"")</f>
        <v>0.4908221433506138</v>
      </c>
      <c r="F39" s="787">
        <f>IF(Select2=1,Garden!$K41,"")</f>
        <v>0</v>
      </c>
      <c r="G39" s="781">
        <f>IF(Select2=1,Wood!$K41,"")</f>
        <v>0</v>
      </c>
      <c r="H39" s="787">
        <f>IF(Select2=1,Textiles!$K41,"")</f>
        <v>6.3832073595291E-2</v>
      </c>
      <c r="I39" s="788">
        <f>Sludge!K41</f>
        <v>0</v>
      </c>
      <c r="J39" s="788" t="str">
        <f>IF(Select2=2,MSW!$K41,"")</f>
        <v/>
      </c>
      <c r="K39" s="788">
        <f>Industry!$K41</f>
        <v>0</v>
      </c>
      <c r="L39" s="789">
        <f t="shared" si="3"/>
        <v>2.3600662587065084</v>
      </c>
      <c r="M39" s="790">
        <f>Recovery_OX!C34</f>
        <v>0</v>
      </c>
      <c r="N39" s="649"/>
      <c r="O39" s="700">
        <f>(L39-M39)*(1-Recovery_OX!F34)</f>
        <v>2.3600662587065084</v>
      </c>
      <c r="P39" s="640"/>
      <c r="Q39" s="651"/>
      <c r="S39" s="694">
        <f t="shared" si="2"/>
        <v>2022</v>
      </c>
      <c r="T39" s="695">
        <f>IF(Select2=1,Food!$W41,"")</f>
        <v>1.0275255323660761</v>
      </c>
      <c r="U39" s="696">
        <f>IF(Select2=1,Paper!$W41,"")</f>
        <v>0.55703280864485294</v>
      </c>
      <c r="V39" s="686">
        <f>IF(Select2=1,Nappies!$W41,"")</f>
        <v>0</v>
      </c>
      <c r="W39" s="696">
        <f>IF(Select2=1,Garden!$W41,"")</f>
        <v>0</v>
      </c>
      <c r="X39" s="686">
        <f>IF(Select2=1,Wood!$W41,"")</f>
        <v>0.3035826510294013</v>
      </c>
      <c r="Y39" s="696">
        <f>IF(Select2=1,Textiles!$W41,"")</f>
        <v>6.9952957364702459E-2</v>
      </c>
      <c r="Z39" s="688">
        <f>Sludge!W41</f>
        <v>0</v>
      </c>
      <c r="AA39" s="688" t="str">
        <f>IF(Select2=2,MSW!$W41,"")</f>
        <v/>
      </c>
      <c r="AB39" s="697">
        <f>Industry!$W41</f>
        <v>0</v>
      </c>
      <c r="AC39" s="698">
        <f t="shared" si="0"/>
        <v>1.9580939494050329</v>
      </c>
      <c r="AD39" s="699">
        <f>Recovery_OX!R34</f>
        <v>0</v>
      </c>
      <c r="AE39" s="649"/>
      <c r="AF39" s="701">
        <f>(AC39-AD39)*(1-Recovery_OX!U34)</f>
        <v>1.9580939494050329</v>
      </c>
    </row>
    <row r="40" spans="2:32">
      <c r="B40" s="694">
        <f t="shared" si="1"/>
        <v>2023</v>
      </c>
      <c r="C40" s="786">
        <f>IF(Select2=1,Food!$K42,"")</f>
        <v>1.5702014211689193</v>
      </c>
      <c r="D40" s="787">
        <f>IF(Select2=1,Paper!$K42,"")</f>
        <v>0.27977155611013027</v>
      </c>
      <c r="E40" s="781">
        <f>IF(Select2=1,Nappies!$K42,"")</f>
        <v>0.50362670062917747</v>
      </c>
      <c r="F40" s="787">
        <f>IF(Select2=1,Garden!$K42,"")</f>
        <v>0</v>
      </c>
      <c r="G40" s="781">
        <f>IF(Select2=1,Wood!$K42,"")</f>
        <v>0</v>
      </c>
      <c r="H40" s="787">
        <f>IF(Select2=1,Textiles!$K42,"")</f>
        <v>6.6239397594304583E-2</v>
      </c>
      <c r="I40" s="788">
        <f>Sludge!K42</f>
        <v>0</v>
      </c>
      <c r="J40" s="788" t="str">
        <f>IF(Select2=2,MSW!$K42,"")</f>
        <v/>
      </c>
      <c r="K40" s="788">
        <f>Industry!$K42</f>
        <v>0</v>
      </c>
      <c r="L40" s="789">
        <f t="shared" si="3"/>
        <v>2.4198390755025314</v>
      </c>
      <c r="M40" s="790">
        <f>Recovery_OX!C35</f>
        <v>0</v>
      </c>
      <c r="N40" s="649"/>
      <c r="O40" s="700">
        <f>(L40-M40)*(1-Recovery_OX!F35)</f>
        <v>2.4198390755025314</v>
      </c>
      <c r="P40" s="640"/>
      <c r="Q40" s="651"/>
      <c r="S40" s="694">
        <f t="shared" si="2"/>
        <v>2023</v>
      </c>
      <c r="T40" s="695">
        <f>IF(Select2=1,Food!$W42,"")</f>
        <v>1.0505361872227381</v>
      </c>
      <c r="U40" s="696">
        <f>IF(Select2=1,Paper!$W42,"")</f>
        <v>0.57804040518621957</v>
      </c>
      <c r="V40" s="686">
        <f>IF(Select2=1,Nappies!$W42,"")</f>
        <v>0</v>
      </c>
      <c r="W40" s="696">
        <f>IF(Select2=1,Garden!$W42,"")</f>
        <v>0</v>
      </c>
      <c r="X40" s="686">
        <f>IF(Select2=1,Wood!$W42,"")</f>
        <v>0.31776442085475037</v>
      </c>
      <c r="Y40" s="696">
        <f>IF(Select2=1,Textiles!$W42,"")</f>
        <v>7.2591120651292695E-2</v>
      </c>
      <c r="Z40" s="688">
        <f>Sludge!W42</f>
        <v>0</v>
      </c>
      <c r="AA40" s="688" t="str">
        <f>IF(Select2=2,MSW!$W42,"")</f>
        <v/>
      </c>
      <c r="AB40" s="697">
        <f>Industry!$W42</f>
        <v>0</v>
      </c>
      <c r="AC40" s="698">
        <f t="shared" si="0"/>
        <v>2.0189321339150008</v>
      </c>
      <c r="AD40" s="699">
        <f>Recovery_OX!R35</f>
        <v>0</v>
      </c>
      <c r="AE40" s="649"/>
      <c r="AF40" s="701">
        <f>(AC40-AD40)*(1-Recovery_OX!U35)</f>
        <v>2.0189321339150008</v>
      </c>
    </row>
    <row r="41" spans="2:32">
      <c r="B41" s="694">
        <f t="shared" si="1"/>
        <v>2024</v>
      </c>
      <c r="C41" s="786">
        <f>IF(Select2=1,Food!$K43,"")</f>
        <v>1.6045095129886484</v>
      </c>
      <c r="D41" s="787">
        <f>IF(Select2=1,Paper!$K43,"")</f>
        <v>0.28984279162636217</v>
      </c>
      <c r="E41" s="781">
        <f>IF(Select2=1,Nappies!$K43,"")</f>
        <v>0.51629293396309439</v>
      </c>
      <c r="F41" s="787">
        <f>IF(Select2=1,Garden!$K43,"")</f>
        <v>0</v>
      </c>
      <c r="G41" s="781">
        <f>IF(Select2=1,Wood!$K43,"")</f>
        <v>0</v>
      </c>
      <c r="H41" s="787">
        <f>IF(Select2=1,Textiles!$K43,"")</f>
        <v>6.8623887936714395E-2</v>
      </c>
      <c r="I41" s="788">
        <f>Sludge!K43</f>
        <v>0</v>
      </c>
      <c r="J41" s="788" t="str">
        <f>IF(Select2=2,MSW!$K43,"")</f>
        <v/>
      </c>
      <c r="K41" s="788">
        <f>Industry!$K43</f>
        <v>0</v>
      </c>
      <c r="L41" s="789">
        <f t="shared" si="3"/>
        <v>2.4792691265148195</v>
      </c>
      <c r="M41" s="790">
        <f>Recovery_OX!C36</f>
        <v>0</v>
      </c>
      <c r="N41" s="649"/>
      <c r="O41" s="700">
        <f>(L41-M41)*(1-Recovery_OX!F36)</f>
        <v>2.4792691265148195</v>
      </c>
      <c r="P41" s="640"/>
      <c r="Q41" s="651"/>
      <c r="S41" s="694">
        <f t="shared" si="2"/>
        <v>2024</v>
      </c>
      <c r="T41" s="695">
        <f>IF(Select2=1,Food!$W43,"")</f>
        <v>1.0734898614999877</v>
      </c>
      <c r="U41" s="696">
        <f>IF(Select2=1,Paper!$W43,"")</f>
        <v>0.59884874302967384</v>
      </c>
      <c r="V41" s="686">
        <f>IF(Select2=1,Nappies!$W43,"")</f>
        <v>0</v>
      </c>
      <c r="W41" s="696">
        <f>IF(Select2=1,Garden!$W43,"")</f>
        <v>0</v>
      </c>
      <c r="X41" s="686">
        <f>IF(Select2=1,Wood!$W43,"")</f>
        <v>0.33197088386466678</v>
      </c>
      <c r="Y41" s="696">
        <f>IF(Select2=1,Textiles!$W43,"")</f>
        <v>7.5204260752563701E-2</v>
      </c>
      <c r="Z41" s="688">
        <f>Sludge!W43</f>
        <v>0</v>
      </c>
      <c r="AA41" s="688" t="str">
        <f>IF(Select2=2,MSW!$W43,"")</f>
        <v/>
      </c>
      <c r="AB41" s="697">
        <f>Industry!$W43</f>
        <v>0</v>
      </c>
      <c r="AC41" s="698">
        <f t="shared" si="0"/>
        <v>2.079513749146892</v>
      </c>
      <c r="AD41" s="699">
        <f>Recovery_OX!R36</f>
        <v>0</v>
      </c>
      <c r="AE41" s="649"/>
      <c r="AF41" s="701">
        <f>(AC41-AD41)*(1-Recovery_OX!U36)</f>
        <v>2.079513749146892</v>
      </c>
    </row>
    <row r="42" spans="2:32">
      <c r="B42" s="694">
        <f t="shared" si="1"/>
        <v>2025</v>
      </c>
      <c r="C42" s="786">
        <f>IF(Select2=1,Food!$K44,"")</f>
        <v>1.6387605156793197</v>
      </c>
      <c r="D42" s="787">
        <f>IF(Select2=1,Paper!$K44,"")</f>
        <v>0.29982410595460196</v>
      </c>
      <c r="E42" s="781">
        <f>IF(Select2=1,Nappies!$K44,"")</f>
        <v>0.52884246825162007</v>
      </c>
      <c r="F42" s="787">
        <f>IF(Select2=1,Garden!$K44,"")</f>
        <v>0</v>
      </c>
      <c r="G42" s="781">
        <f>IF(Select2=1,Wood!$K44,"")</f>
        <v>0</v>
      </c>
      <c r="H42" s="787">
        <f>IF(Select2=1,Textiles!$K44,"")</f>
        <v>7.0987088318820946E-2</v>
      </c>
      <c r="I42" s="788">
        <f>Sludge!K44</f>
        <v>0</v>
      </c>
      <c r="J42" s="788" t="str">
        <f>IF(Select2=2,MSW!$K44,"")</f>
        <v/>
      </c>
      <c r="K42" s="788">
        <f>Industry!$K44</f>
        <v>0</v>
      </c>
      <c r="L42" s="789">
        <f t="shared" si="3"/>
        <v>2.5384141782043628</v>
      </c>
      <c r="M42" s="790">
        <f>Recovery_OX!C37</f>
        <v>0</v>
      </c>
      <c r="N42" s="649"/>
      <c r="O42" s="700">
        <f>(L42-M42)*(1-Recovery_OX!F37)</f>
        <v>2.5384141782043628</v>
      </c>
      <c r="P42" s="640"/>
      <c r="Q42" s="651"/>
      <c r="S42" s="694">
        <f t="shared" si="2"/>
        <v>2025</v>
      </c>
      <c r="T42" s="695">
        <f>IF(Select2=1,Food!$W44,"")</f>
        <v>1.0964053405526224</v>
      </c>
      <c r="U42" s="696">
        <f>IF(Select2=1,Paper!$W44,"")</f>
        <v>0.61947129329463213</v>
      </c>
      <c r="V42" s="686">
        <f>IF(Select2=1,Nappies!$W44,"")</f>
        <v>0</v>
      </c>
      <c r="W42" s="696">
        <f>IF(Select2=1,Garden!$W44,"")</f>
        <v>0</v>
      </c>
      <c r="X42" s="686">
        <f>IF(Select2=1,Wood!$W44,"")</f>
        <v>0.34620119074734618</v>
      </c>
      <c r="Y42" s="696">
        <f>IF(Select2=1,Textiles!$W44,"")</f>
        <v>7.779406939048869E-2</v>
      </c>
      <c r="Z42" s="688">
        <f>Sludge!W44</f>
        <v>0</v>
      </c>
      <c r="AA42" s="688" t="str">
        <f>IF(Select2=2,MSW!$W44,"")</f>
        <v/>
      </c>
      <c r="AB42" s="697">
        <f>Industry!$W44</f>
        <v>0</v>
      </c>
      <c r="AC42" s="698">
        <f t="shared" si="0"/>
        <v>2.1398718939850894</v>
      </c>
      <c r="AD42" s="699">
        <f>Recovery_OX!R37</f>
        <v>0</v>
      </c>
      <c r="AE42" s="649"/>
      <c r="AF42" s="701">
        <f>(AC42-AD42)*(1-Recovery_OX!U37)</f>
        <v>2.1398718939850894</v>
      </c>
    </row>
    <row r="43" spans="2:32">
      <c r="B43" s="694">
        <f t="shared" si="1"/>
        <v>2026</v>
      </c>
      <c r="C43" s="786">
        <f>IF(Select2=1,Food!$K45,"")</f>
        <v>1.6729732503823733</v>
      </c>
      <c r="D43" s="787">
        <f>IF(Select2=1,Paper!$K45,"")</f>
        <v>0.30972157832287939</v>
      </c>
      <c r="E43" s="781">
        <f>IF(Select2=1,Nappies!$K45,"")</f>
        <v>0.54129354766141868</v>
      </c>
      <c r="F43" s="787">
        <f>IF(Select2=1,Garden!$K45,"")</f>
        <v>0</v>
      </c>
      <c r="G43" s="781">
        <f>IF(Select2=1,Wood!$K45,"")</f>
        <v>0</v>
      </c>
      <c r="H43" s="787">
        <f>IF(Select2=1,Textiles!$K45,"")</f>
        <v>7.333043807351472E-2</v>
      </c>
      <c r="I43" s="788">
        <f>Sludge!K45</f>
        <v>0</v>
      </c>
      <c r="J43" s="788" t="str">
        <f>IF(Select2=2,MSW!$K45,"")</f>
        <v/>
      </c>
      <c r="K43" s="788">
        <f>Industry!$K45</f>
        <v>0</v>
      </c>
      <c r="L43" s="789">
        <f t="shared" si="3"/>
        <v>2.597318814440186</v>
      </c>
      <c r="M43" s="790">
        <f>Recovery_OX!C38</f>
        <v>0</v>
      </c>
      <c r="N43" s="649"/>
      <c r="O43" s="700">
        <f>(L43-M43)*(1-Recovery_OX!F38)</f>
        <v>2.597318814440186</v>
      </c>
      <c r="P43" s="640"/>
      <c r="Q43" s="651"/>
      <c r="S43" s="694">
        <f t="shared" si="2"/>
        <v>2026</v>
      </c>
      <c r="T43" s="695">
        <f>IF(Select2=1,Food!$W45,"")</f>
        <v>1.119295216580535</v>
      </c>
      <c r="U43" s="696">
        <f>IF(Select2=1,Paper!$W45,"")</f>
        <v>0.63992061636958542</v>
      </c>
      <c r="V43" s="686">
        <f>IF(Select2=1,Nappies!$W45,"")</f>
        <v>0</v>
      </c>
      <c r="W43" s="696">
        <f>IF(Select2=1,Garden!$W45,"")</f>
        <v>0</v>
      </c>
      <c r="X43" s="686">
        <f>IF(Select2=1,Wood!$W45,"")</f>
        <v>0.36045452140271006</v>
      </c>
      <c r="Y43" s="696">
        <f>IF(Select2=1,Textiles!$W45,"")</f>
        <v>8.03621239161805E-2</v>
      </c>
      <c r="Z43" s="688">
        <f>Sludge!W45</f>
        <v>0</v>
      </c>
      <c r="AA43" s="688" t="str">
        <f>IF(Select2=2,MSW!$W45,"")</f>
        <v/>
      </c>
      <c r="AB43" s="697">
        <f>Industry!$W45</f>
        <v>0</v>
      </c>
      <c r="AC43" s="698">
        <f t="shared" si="0"/>
        <v>2.2000324782690108</v>
      </c>
      <c r="AD43" s="699">
        <f>Recovery_OX!R38</f>
        <v>0</v>
      </c>
      <c r="AE43" s="649"/>
      <c r="AF43" s="701">
        <f>(AC43-AD43)*(1-Recovery_OX!U38)</f>
        <v>2.2000324782690108</v>
      </c>
    </row>
    <row r="44" spans="2:32">
      <c r="B44" s="694">
        <f t="shared" si="1"/>
        <v>2027</v>
      </c>
      <c r="C44" s="786">
        <f>IF(Select2=1,Food!$K46,"")</f>
        <v>1.7071603332862044</v>
      </c>
      <c r="D44" s="787">
        <f>IF(Select2=1,Paper!$K46,"")</f>
        <v>0.3195408769658391</v>
      </c>
      <c r="E44" s="781">
        <f>IF(Select2=1,Nappies!$K46,"")</f>
        <v>0.55366156415401291</v>
      </c>
      <c r="F44" s="787">
        <f>IF(Select2=1,Garden!$K46,"")</f>
        <v>0</v>
      </c>
      <c r="G44" s="781">
        <f>IF(Select2=1,Wood!$K46,"")</f>
        <v>0</v>
      </c>
      <c r="H44" s="787">
        <f>IF(Select2=1,Textiles!$K46,"")</f>
        <v>7.5655279225887578E-2</v>
      </c>
      <c r="I44" s="788">
        <f>Sludge!K46</f>
        <v>0</v>
      </c>
      <c r="J44" s="788" t="str">
        <f>IF(Select2=2,MSW!$K46,"")</f>
        <v/>
      </c>
      <c r="K44" s="788">
        <f>Industry!$K46</f>
        <v>0</v>
      </c>
      <c r="L44" s="789">
        <f t="shared" si="3"/>
        <v>2.6560180536319438</v>
      </c>
      <c r="M44" s="790">
        <f>Recovery_OX!C39</f>
        <v>0</v>
      </c>
      <c r="N44" s="649"/>
      <c r="O44" s="700">
        <f>(L44-M44)*(1-Recovery_OX!F39)</f>
        <v>2.6560180536319438</v>
      </c>
      <c r="P44" s="640"/>
      <c r="Q44" s="651"/>
      <c r="S44" s="694">
        <f t="shared" si="2"/>
        <v>2027</v>
      </c>
      <c r="T44" s="695">
        <f>IF(Select2=1,Food!$W46,"")</f>
        <v>1.142167930387737</v>
      </c>
      <c r="U44" s="696">
        <f>IF(Select2=1,Paper!$W46,"")</f>
        <v>0.66020842348313846</v>
      </c>
      <c r="V44" s="686">
        <f>IF(Select2=1,Nappies!$W46,"")</f>
        <v>0</v>
      </c>
      <c r="W44" s="696">
        <f>IF(Select2=1,Garden!$W46,"")</f>
        <v>0</v>
      </c>
      <c r="X44" s="686">
        <f>IF(Select2=1,Wood!$W46,"")</f>
        <v>0.3747300839376807</v>
      </c>
      <c r="Y44" s="696">
        <f>IF(Select2=1,Textiles!$W46,"")</f>
        <v>8.2909895042068554E-2</v>
      </c>
      <c r="Z44" s="688">
        <f>Sludge!W46</f>
        <v>0</v>
      </c>
      <c r="AA44" s="688" t="str">
        <f>IF(Select2=2,MSW!$W46,"")</f>
        <v/>
      </c>
      <c r="AB44" s="697">
        <f>Industry!$W46</f>
        <v>0</v>
      </c>
      <c r="AC44" s="698">
        <f t="shared" si="0"/>
        <v>2.2600163328506246</v>
      </c>
      <c r="AD44" s="699">
        <f>Recovery_OX!R39</f>
        <v>0</v>
      </c>
      <c r="AE44" s="649"/>
      <c r="AF44" s="701">
        <f>(AC44-AD44)*(1-Recovery_OX!U39)</f>
        <v>2.2600163328506246</v>
      </c>
    </row>
    <row r="45" spans="2:32">
      <c r="B45" s="694">
        <f t="shared" si="1"/>
        <v>2028</v>
      </c>
      <c r="C45" s="786">
        <f>IF(Select2=1,Food!$K47,"")</f>
        <v>1.7413302212748007</v>
      </c>
      <c r="D45" s="787">
        <f>IF(Select2=1,Paper!$K47,"")</f>
        <v>0.32928728691043346</v>
      </c>
      <c r="E45" s="781">
        <f>IF(Select2=1,Nappies!$K47,"")</f>
        <v>0.56595950338579804</v>
      </c>
      <c r="F45" s="787">
        <f>IF(Select2=1,Garden!$K47,"")</f>
        <v>0</v>
      </c>
      <c r="G45" s="781">
        <f>IF(Select2=1,Wood!$K47,"")</f>
        <v>0</v>
      </c>
      <c r="H45" s="787">
        <f>IF(Select2=1,Textiles!$K47,"")</f>
        <v>7.796286307184129E-2</v>
      </c>
      <c r="I45" s="788">
        <f>Sludge!K47</f>
        <v>0</v>
      </c>
      <c r="J45" s="788" t="str">
        <f>IF(Select2=2,MSW!$K47,"")</f>
        <v/>
      </c>
      <c r="K45" s="788">
        <f>Industry!$K47</f>
        <v>0</v>
      </c>
      <c r="L45" s="789">
        <f t="shared" si="3"/>
        <v>2.7145398746428735</v>
      </c>
      <c r="M45" s="790">
        <f>Recovery_OX!C40</f>
        <v>0</v>
      </c>
      <c r="N45" s="649"/>
      <c r="O45" s="700">
        <f>(L45-M45)*(1-Recovery_OX!F40)</f>
        <v>2.7145398746428735</v>
      </c>
      <c r="P45" s="640"/>
      <c r="Q45" s="651"/>
      <c r="S45" s="694">
        <f t="shared" si="2"/>
        <v>2028</v>
      </c>
      <c r="T45" s="695">
        <f>IF(Select2=1,Food!$W47,"")</f>
        <v>1.1650291400143626</v>
      </c>
      <c r="U45" s="696">
        <f>IF(Select2=1,Paper!$W47,"")</f>
        <v>0.68034563411246574</v>
      </c>
      <c r="V45" s="686">
        <f>IF(Select2=1,Nappies!$W47,"")</f>
        <v>0</v>
      </c>
      <c r="W45" s="696">
        <f>IF(Select2=1,Garden!$W47,"")</f>
        <v>0</v>
      </c>
      <c r="X45" s="686">
        <f>IF(Select2=1,Wood!$W47,"")</f>
        <v>0.38902711369601334</v>
      </c>
      <c r="Y45" s="696">
        <f>IF(Select2=1,Textiles!$W47,"")</f>
        <v>8.5438754051332916E-2</v>
      </c>
      <c r="Z45" s="688">
        <f>Sludge!W47</f>
        <v>0</v>
      </c>
      <c r="AA45" s="688" t="str">
        <f>IF(Select2=2,MSW!$W47,"")</f>
        <v/>
      </c>
      <c r="AB45" s="697">
        <f>Industry!$W47</f>
        <v>0</v>
      </c>
      <c r="AC45" s="698">
        <f t="shared" si="0"/>
        <v>2.3198406418741748</v>
      </c>
      <c r="AD45" s="699">
        <f>Recovery_OX!R40</f>
        <v>0</v>
      </c>
      <c r="AE45" s="649"/>
      <c r="AF45" s="701">
        <f>(AC45-AD45)*(1-Recovery_OX!U40)</f>
        <v>2.3198406418741748</v>
      </c>
    </row>
    <row r="46" spans="2:32">
      <c r="B46" s="694">
        <f t="shared" si="1"/>
        <v>2029</v>
      </c>
      <c r="C46" s="786">
        <f>IF(Select2=1,Food!$K48,"")</f>
        <v>1.7754885831670244</v>
      </c>
      <c r="D46" s="787">
        <f>IF(Select2=1,Paper!$K48,"")</f>
        <v>0.33896573588313106</v>
      </c>
      <c r="E46" s="781">
        <f>IF(Select2=1,Nappies!$K48,"")</f>
        <v>0.57819832089819512</v>
      </c>
      <c r="F46" s="787">
        <f>IF(Select2=1,Garden!$K48,"")</f>
        <v>0</v>
      </c>
      <c r="G46" s="781">
        <f>IF(Select2=1,Wood!$K48,"")</f>
        <v>0</v>
      </c>
      <c r="H46" s="787">
        <f>IF(Select2=1,Textiles!$K48,"")</f>
        <v>8.0254356311941596E-2</v>
      </c>
      <c r="I46" s="788">
        <f>Sludge!K48</f>
        <v>0</v>
      </c>
      <c r="J46" s="788" t="str">
        <f>IF(Select2=2,MSW!$K48,"")</f>
        <v/>
      </c>
      <c r="K46" s="788">
        <f>Industry!$K48</f>
        <v>0</v>
      </c>
      <c r="L46" s="789">
        <f t="shared" si="3"/>
        <v>2.7729069962602924</v>
      </c>
      <c r="M46" s="790">
        <f>Recovery_OX!C41</f>
        <v>0</v>
      </c>
      <c r="N46" s="649"/>
      <c r="O46" s="700">
        <f>(L46-M46)*(1-Recovery_OX!F41)</f>
        <v>2.7729069962602924</v>
      </c>
      <c r="P46" s="640"/>
      <c r="Q46" s="651"/>
      <c r="S46" s="694">
        <f t="shared" si="2"/>
        <v>2029</v>
      </c>
      <c r="T46" s="695">
        <f>IF(Select2=1,Food!$W48,"")</f>
        <v>1.1878826381581344</v>
      </c>
      <c r="U46" s="696">
        <f>IF(Select2=1,Paper!$W48,"")</f>
        <v>0.70034242951060133</v>
      </c>
      <c r="V46" s="686">
        <f>IF(Select2=1,Nappies!$W48,"")</f>
        <v>0</v>
      </c>
      <c r="W46" s="696">
        <f>IF(Select2=1,Garden!$W48,"")</f>
        <v>0</v>
      </c>
      <c r="X46" s="686">
        <f>IF(Select2=1,Wood!$W48,"")</f>
        <v>0.40334487232149613</v>
      </c>
      <c r="Y46" s="696">
        <f>IF(Select2=1,Textiles!$W48,"")</f>
        <v>8.7949979519935967E-2</v>
      </c>
      <c r="Z46" s="688">
        <f>Sludge!W48</f>
        <v>0</v>
      </c>
      <c r="AA46" s="688" t="str">
        <f>IF(Select2=2,MSW!$W48,"")</f>
        <v/>
      </c>
      <c r="AB46" s="697">
        <f>Industry!$W48</f>
        <v>0</v>
      </c>
      <c r="AC46" s="698">
        <f t="shared" si="0"/>
        <v>2.3795199195101677</v>
      </c>
      <c r="AD46" s="699">
        <f>Recovery_OX!R41</f>
        <v>0</v>
      </c>
      <c r="AE46" s="649"/>
      <c r="AF46" s="701">
        <f>(AC46-AD46)*(1-Recovery_OX!U41)</f>
        <v>2.3795199195101677</v>
      </c>
    </row>
    <row r="47" spans="2:32">
      <c r="B47" s="694">
        <f t="shared" si="1"/>
        <v>2030</v>
      </c>
      <c r="C47" s="786">
        <f>IF(Select2=1,Food!$K49,"")</f>
        <v>1.8096392188857982</v>
      </c>
      <c r="D47" s="787">
        <f>IF(Select2=1,Paper!$K49,"")</f>
        <v>0.34858081846563727</v>
      </c>
      <c r="E47" s="781">
        <f>IF(Select2=1,Nappies!$K49,"")</f>
        <v>0.59038725949604776</v>
      </c>
      <c r="F47" s="787">
        <f>IF(Select2=1,Garden!$K49,"")</f>
        <v>0</v>
      </c>
      <c r="G47" s="781">
        <f>IF(Select2=1,Wood!$K49,"")</f>
        <v>0</v>
      </c>
      <c r="H47" s="787">
        <f>IF(Select2=1,Textiles!$K49,"")</f>
        <v>8.2530846770585614E-2</v>
      </c>
      <c r="I47" s="788">
        <f>Sludge!K49</f>
        <v>0</v>
      </c>
      <c r="J47" s="788" t="str">
        <f>IF(Select2=2,MSW!$K49,"")</f>
        <v/>
      </c>
      <c r="K47" s="788">
        <f>Industry!$K49</f>
        <v>0</v>
      </c>
      <c r="L47" s="789">
        <f t="shared" si="3"/>
        <v>2.8311381436180687</v>
      </c>
      <c r="M47" s="790">
        <f>Recovery_OX!C42</f>
        <v>0</v>
      </c>
      <c r="N47" s="649"/>
      <c r="O47" s="700">
        <f>(L47-M47)*(1-Recovery_OX!F42)</f>
        <v>2.8311381436180687</v>
      </c>
      <c r="P47" s="640"/>
      <c r="Q47" s="651"/>
      <c r="S47" s="694">
        <f t="shared" si="2"/>
        <v>2030</v>
      </c>
      <c r="T47" s="695">
        <f>IF(Select2=1,Food!$W49,"")</f>
        <v>1.2107309671403645</v>
      </c>
      <c r="U47" s="696">
        <f>IF(Select2=1,Paper!$W49,"")</f>
        <v>0.72020830261495306</v>
      </c>
      <c r="V47" s="686">
        <f>IF(Select2=1,Nappies!$W49,"")</f>
        <v>0</v>
      </c>
      <c r="W47" s="696">
        <f>IF(Select2=1,Garden!$W49,"")</f>
        <v>0</v>
      </c>
      <c r="X47" s="686">
        <f>IF(Select2=1,Wood!$W49,"")</f>
        <v>0.4176826468533722</v>
      </c>
      <c r="Y47" s="696">
        <f>IF(Select2=1,Textiles!$W49,"")</f>
        <v>9.0444763584203405E-2</v>
      </c>
      <c r="Z47" s="688">
        <f>Sludge!W49</f>
        <v>0</v>
      </c>
      <c r="AA47" s="688" t="str">
        <f>IF(Select2=2,MSW!$W49,"")</f>
        <v/>
      </c>
      <c r="AB47" s="697">
        <f>Industry!$W49</f>
        <v>0</v>
      </c>
      <c r="AC47" s="698">
        <f t="shared" si="0"/>
        <v>2.4390666801928935</v>
      </c>
      <c r="AD47" s="699">
        <f>Recovery_OX!R42</f>
        <v>0</v>
      </c>
      <c r="AE47" s="649"/>
      <c r="AF47" s="701">
        <f>(AC47-AD47)*(1-Recovery_OX!U42)</f>
        <v>2.4390666801928935</v>
      </c>
    </row>
    <row r="48" spans="2:32">
      <c r="B48" s="694">
        <f t="shared" si="1"/>
        <v>2031</v>
      </c>
      <c r="C48" s="695">
        <f>IF(Select2=1,Food!$K50,"")</f>
        <v>1.8437846755956286</v>
      </c>
      <c r="D48" s="696">
        <f>IF(Select2=1,Paper!$K50,"")</f>
        <v>0.35813681861753932</v>
      </c>
      <c r="E48" s="686">
        <f>IF(Select2=1,Nappies!$K50,"")</f>
        <v>0.60253411700860937</v>
      </c>
      <c r="F48" s="696">
        <f>IF(Select2=1,Garden!$K50,"")</f>
        <v>0</v>
      </c>
      <c r="G48" s="686">
        <f>IF(Select2=1,Wood!$K50,"")</f>
        <v>0</v>
      </c>
      <c r="H48" s="696">
        <f>IF(Select2=1,Textiles!$K50,"")</f>
        <v>8.4793348728518417E-2</v>
      </c>
      <c r="I48" s="697">
        <f>Sludge!K50</f>
        <v>0</v>
      </c>
      <c r="J48" s="697" t="str">
        <f>IF(Select2=2,MSW!$K50,"")</f>
        <v/>
      </c>
      <c r="K48" s="697">
        <f>Industry!$K50</f>
        <v>0</v>
      </c>
      <c r="L48" s="698">
        <f t="shared" si="3"/>
        <v>2.8892489599502955</v>
      </c>
      <c r="M48" s="699">
        <f>Recovery_OX!C43</f>
        <v>0</v>
      </c>
      <c r="N48" s="649"/>
      <c r="O48" s="700">
        <f>(L48-M48)*(1-Recovery_OX!F43)</f>
        <v>2.8892489599502955</v>
      </c>
      <c r="P48" s="640"/>
      <c r="Q48" s="651"/>
      <c r="S48" s="694">
        <f t="shared" si="2"/>
        <v>2031</v>
      </c>
      <c r="T48" s="695">
        <f>IF(Select2=1,Food!$W50,"")</f>
        <v>1.2335758311299923</v>
      </c>
      <c r="U48" s="696">
        <f>IF(Select2=1,Paper!$W50,"")</f>
        <v>0.7399521045816928</v>
      </c>
      <c r="V48" s="686">
        <f>IF(Select2=1,Nappies!$W50,"")</f>
        <v>0</v>
      </c>
      <c r="W48" s="696">
        <f>IF(Select2=1,Garden!$W50,"")</f>
        <v>0</v>
      </c>
      <c r="X48" s="686">
        <f>IF(Select2=1,Wood!$W50,"")</f>
        <v>0.43203974885287288</v>
      </c>
      <c r="Y48" s="696">
        <f>IF(Select2=1,Textiles!$W50,"")</f>
        <v>9.2924217784677687E-2</v>
      </c>
      <c r="Z48" s="688">
        <f>Sludge!W50</f>
        <v>0</v>
      </c>
      <c r="AA48" s="688" t="str">
        <f>IF(Select2=2,MSW!$W50,"")</f>
        <v/>
      </c>
      <c r="AB48" s="697">
        <f>Industry!$W50</f>
        <v>0</v>
      </c>
      <c r="AC48" s="698">
        <f t="shared" si="0"/>
        <v>2.4984919023492358</v>
      </c>
      <c r="AD48" s="699">
        <f>Recovery_OX!R43</f>
        <v>0</v>
      </c>
      <c r="AE48" s="649"/>
      <c r="AF48" s="701">
        <f>(AC48-AD48)*(1-Recovery_OX!U43)</f>
        <v>2.4984919023492358</v>
      </c>
    </row>
    <row r="49" spans="2:32">
      <c r="B49" s="694">
        <f t="shared" si="1"/>
        <v>2032</v>
      </c>
      <c r="C49" s="695">
        <f>IF(Select2=1,Food!$K51,"")</f>
        <v>1.2359258286250681</v>
      </c>
      <c r="D49" s="696">
        <f>IF(Select2=1,Paper!$K51,"")</f>
        <v>0.33392455635977125</v>
      </c>
      <c r="E49" s="686">
        <f>IF(Select2=1,Nappies!$K51,"")</f>
        <v>0.50833683531913243</v>
      </c>
      <c r="F49" s="696">
        <f>IF(Select2=1,Garden!$K51,"")</f>
        <v>0</v>
      </c>
      <c r="G49" s="686">
        <f>IF(Select2=1,Wood!$K51,"")</f>
        <v>0</v>
      </c>
      <c r="H49" s="696">
        <f>IF(Select2=1,Textiles!$K51,"")</f>
        <v>7.906079432360047E-2</v>
      </c>
      <c r="I49" s="697">
        <f>Sludge!K51</f>
        <v>0</v>
      </c>
      <c r="J49" s="697" t="str">
        <f>IF(Select2=2,MSW!$K51,"")</f>
        <v/>
      </c>
      <c r="K49" s="697">
        <f>Industry!$K51</f>
        <v>0</v>
      </c>
      <c r="L49" s="698">
        <f t="shared" si="3"/>
        <v>2.1572480146275721</v>
      </c>
      <c r="M49" s="699">
        <f>Recovery_OX!C44</f>
        <v>0</v>
      </c>
      <c r="N49" s="649"/>
      <c r="O49" s="700">
        <f>(L49-M49)*(1-Recovery_OX!F44)</f>
        <v>2.1572480146275721</v>
      </c>
      <c r="P49" s="640"/>
      <c r="Q49" s="651"/>
      <c r="S49" s="694">
        <f t="shared" si="2"/>
        <v>2032</v>
      </c>
      <c r="T49" s="695">
        <f>IF(Select2=1,Food!$W51,"")</f>
        <v>0.82689060791150848</v>
      </c>
      <c r="U49" s="696">
        <f>IF(Select2=1,Paper!$W51,"")</f>
        <v>0.68992676933837027</v>
      </c>
      <c r="V49" s="686">
        <f>IF(Select2=1,Nappies!$W51,"")</f>
        <v>0</v>
      </c>
      <c r="W49" s="696">
        <f>IF(Select2=1,Garden!$W51,"")</f>
        <v>0</v>
      </c>
      <c r="X49" s="686">
        <f>IF(Select2=1,Wood!$W51,"")</f>
        <v>0.41717992153089278</v>
      </c>
      <c r="Y49" s="696">
        <f>IF(Select2=1,Textiles!$W51,"")</f>
        <v>8.6641966382027882E-2</v>
      </c>
      <c r="Z49" s="688">
        <f>Sludge!W51</f>
        <v>0</v>
      </c>
      <c r="AA49" s="688" t="str">
        <f>IF(Select2=2,MSW!$W51,"")</f>
        <v/>
      </c>
      <c r="AB49" s="697">
        <f>Industry!$W51</f>
        <v>0</v>
      </c>
      <c r="AC49" s="698">
        <f t="shared" ref="AC49:AC80" si="4">SUM(T49:AA49)</f>
        <v>2.0206392651627993</v>
      </c>
      <c r="AD49" s="699">
        <f>Recovery_OX!R44</f>
        <v>0</v>
      </c>
      <c r="AE49" s="649"/>
      <c r="AF49" s="701">
        <f>(AC49-AD49)*(1-Recovery_OX!U44)</f>
        <v>2.0206392651627993</v>
      </c>
    </row>
    <row r="50" spans="2:32">
      <c r="B50" s="694">
        <f t="shared" si="1"/>
        <v>2033</v>
      </c>
      <c r="C50" s="695">
        <f>IF(Select2=1,Food!$K52,"")</f>
        <v>0.82846585834059128</v>
      </c>
      <c r="D50" s="696">
        <f>IF(Select2=1,Paper!$K52,"")</f>
        <v>0.31134919266468619</v>
      </c>
      <c r="E50" s="686">
        <f>IF(Select2=1,Nappies!$K52,"")</f>
        <v>0.42886590293870192</v>
      </c>
      <c r="F50" s="696">
        <f>IF(Select2=1,Garden!$K52,"")</f>
        <v>0</v>
      </c>
      <c r="G50" s="686">
        <f>IF(Select2=1,Wood!$K52,"")</f>
        <v>0</v>
      </c>
      <c r="H50" s="696">
        <f>IF(Select2=1,Textiles!$K52,"")</f>
        <v>7.3715796024180352E-2</v>
      </c>
      <c r="I50" s="697">
        <f>Sludge!K52</f>
        <v>0</v>
      </c>
      <c r="J50" s="697" t="str">
        <f>IF(Select2=2,MSW!$K52,"")</f>
        <v/>
      </c>
      <c r="K50" s="697">
        <f>Industry!$K52</f>
        <v>0</v>
      </c>
      <c r="L50" s="698">
        <f t="shared" si="3"/>
        <v>1.6423967499681595</v>
      </c>
      <c r="M50" s="699">
        <f>Recovery_OX!C45</f>
        <v>0</v>
      </c>
      <c r="N50" s="649"/>
      <c r="O50" s="700">
        <f>(L50-M50)*(1-Recovery_OX!F45)</f>
        <v>1.6423967499681595</v>
      </c>
      <c r="P50" s="640"/>
      <c r="Q50" s="651"/>
      <c r="S50" s="694">
        <f t="shared" si="2"/>
        <v>2033</v>
      </c>
      <c r="T50" s="695">
        <f>IF(Select2=1,Food!$W52,"")</f>
        <v>0.55428135036168014</v>
      </c>
      <c r="U50" s="696">
        <f>IF(Select2=1,Paper!$W52,"")</f>
        <v>0.64328345591877312</v>
      </c>
      <c r="V50" s="686">
        <f>IF(Select2=1,Nappies!$W52,"")</f>
        <v>0</v>
      </c>
      <c r="W50" s="696">
        <f>IF(Select2=1,Garden!$W52,"")</f>
        <v>0</v>
      </c>
      <c r="X50" s="686">
        <f>IF(Select2=1,Wood!$W52,"")</f>
        <v>0.40283119178413662</v>
      </c>
      <c r="Y50" s="696">
        <f>IF(Select2=1,Textiles!$W52,"")</f>
        <v>8.0784433999101721E-2</v>
      </c>
      <c r="Z50" s="688">
        <f>Sludge!W52</f>
        <v>0</v>
      </c>
      <c r="AA50" s="688" t="str">
        <f>IF(Select2=2,MSW!$W52,"")</f>
        <v/>
      </c>
      <c r="AB50" s="697">
        <f>Industry!$W52</f>
        <v>0</v>
      </c>
      <c r="AC50" s="698">
        <f t="shared" si="4"/>
        <v>1.6811804320636916</v>
      </c>
      <c r="AD50" s="699">
        <f>Recovery_OX!R45</f>
        <v>0</v>
      </c>
      <c r="AE50" s="649"/>
      <c r="AF50" s="701">
        <f>(AC50-AD50)*(1-Recovery_OX!U45)</f>
        <v>1.6811804320636916</v>
      </c>
    </row>
    <row r="51" spans="2:32">
      <c r="B51" s="694">
        <f t="shared" si="1"/>
        <v>2034</v>
      </c>
      <c r="C51" s="695">
        <f>IF(Select2=1,Food!$K53,"")</f>
        <v>0.55533727230182062</v>
      </c>
      <c r="D51" s="696">
        <f>IF(Select2=1,Paper!$K53,"")</f>
        <v>0.29030006307325984</v>
      </c>
      <c r="E51" s="686">
        <f>IF(Select2=1,Nappies!$K53,"")</f>
        <v>0.36181907334722246</v>
      </c>
      <c r="F51" s="696">
        <f>IF(Select2=1,Garden!$K53,"")</f>
        <v>0</v>
      </c>
      <c r="G51" s="686">
        <f>IF(Select2=1,Wood!$K53,"")</f>
        <v>0</v>
      </c>
      <c r="H51" s="696">
        <f>IF(Select2=1,Textiles!$K53,"")</f>
        <v>6.8732152642393227E-2</v>
      </c>
      <c r="I51" s="697">
        <f>Sludge!K53</f>
        <v>0</v>
      </c>
      <c r="J51" s="697" t="str">
        <f>IF(Select2=2,MSW!$K53,"")</f>
        <v/>
      </c>
      <c r="K51" s="697">
        <f>Industry!$K53</f>
        <v>0</v>
      </c>
      <c r="L51" s="698">
        <f t="shared" si="3"/>
        <v>1.2761885613646962</v>
      </c>
      <c r="M51" s="699">
        <f>Recovery_OX!C46</f>
        <v>0</v>
      </c>
      <c r="N51" s="649"/>
      <c r="O51" s="700">
        <f>(L51-M51)*(1-Recovery_OX!F46)</f>
        <v>1.2761885613646962</v>
      </c>
      <c r="P51" s="640"/>
      <c r="Q51" s="651"/>
      <c r="S51" s="694">
        <f t="shared" si="2"/>
        <v>2034</v>
      </c>
      <c r="T51" s="695">
        <f>IF(Select2=1,Food!$W53,"")</f>
        <v>0.37154590029113777</v>
      </c>
      <c r="U51" s="696">
        <f>IF(Select2=1,Paper!$W53,"")</f>
        <v>0.59979351874640452</v>
      </c>
      <c r="V51" s="686">
        <f>IF(Select2=1,Nappies!$W53,"")</f>
        <v>0</v>
      </c>
      <c r="W51" s="696">
        <f>IF(Select2=1,Garden!$W53,"")</f>
        <v>0</v>
      </c>
      <c r="X51" s="686">
        <f>IF(Select2=1,Wood!$W53,"")</f>
        <v>0.38897598062425287</v>
      </c>
      <c r="Y51" s="696">
        <f>IF(Select2=1,Textiles!$W53,"")</f>
        <v>7.5322907005362427E-2</v>
      </c>
      <c r="Z51" s="688">
        <f>Sludge!W53</f>
        <v>0</v>
      </c>
      <c r="AA51" s="688" t="str">
        <f>IF(Select2=2,MSW!$W53,"")</f>
        <v/>
      </c>
      <c r="AB51" s="697">
        <f>Industry!$W53</f>
        <v>0</v>
      </c>
      <c r="AC51" s="698">
        <f t="shared" si="4"/>
        <v>1.4356383066671576</v>
      </c>
      <c r="AD51" s="699">
        <f>Recovery_OX!R46</f>
        <v>0</v>
      </c>
      <c r="AE51" s="649"/>
      <c r="AF51" s="701">
        <f>(AC51-AD51)*(1-Recovery_OX!U46)</f>
        <v>1.4356383066671576</v>
      </c>
    </row>
    <row r="52" spans="2:32">
      <c r="B52" s="694">
        <f t="shared" si="1"/>
        <v>2035</v>
      </c>
      <c r="C52" s="695">
        <f>IF(Select2=1,Food!$K54,"")</f>
        <v>0.37225370593466278</v>
      </c>
      <c r="D52" s="696">
        <f>IF(Select2=1,Paper!$K54,"")</f>
        <v>0.27067398472781445</v>
      </c>
      <c r="E52" s="686">
        <f>IF(Select2=1,Nappies!$K54,"")</f>
        <v>0.30525402215655795</v>
      </c>
      <c r="F52" s="696">
        <f>IF(Select2=1,Garden!$K54,"")</f>
        <v>0</v>
      </c>
      <c r="G52" s="686">
        <f>IF(Select2=1,Wood!$K54,"")</f>
        <v>0</v>
      </c>
      <c r="H52" s="696">
        <f>IF(Select2=1,Textiles!$K54,"")</f>
        <v>6.4085434352599752E-2</v>
      </c>
      <c r="I52" s="697">
        <f>Sludge!K54</f>
        <v>0</v>
      </c>
      <c r="J52" s="697" t="str">
        <f>IF(Select2=2,MSW!$K54,"")</f>
        <v/>
      </c>
      <c r="K52" s="697">
        <f>Industry!$K54</f>
        <v>0</v>
      </c>
      <c r="L52" s="698">
        <f t="shared" si="3"/>
        <v>1.0122671471716349</v>
      </c>
      <c r="M52" s="699">
        <f>Recovery_OX!C47</f>
        <v>0</v>
      </c>
      <c r="N52" s="649"/>
      <c r="O52" s="700">
        <f>(L52-M52)*(1-Recovery_OX!F47)</f>
        <v>1.0122671471716349</v>
      </c>
      <c r="P52" s="640"/>
      <c r="Q52" s="651"/>
      <c r="S52" s="694">
        <f t="shared" si="2"/>
        <v>2035</v>
      </c>
      <c r="T52" s="695">
        <f>IF(Select2=1,Food!$W54,"")</f>
        <v>0.24905466498750853</v>
      </c>
      <c r="U52" s="696">
        <f>IF(Select2=1,Paper!$W54,"")</f>
        <v>0.55924377009879012</v>
      </c>
      <c r="V52" s="686">
        <f>IF(Select2=1,Nappies!$W54,"")</f>
        <v>0</v>
      </c>
      <c r="W52" s="696">
        <f>IF(Select2=1,Garden!$W54,"")</f>
        <v>0</v>
      </c>
      <c r="X52" s="686">
        <f>IF(Select2=1,Wood!$W54,"")</f>
        <v>0.37559731368487681</v>
      </c>
      <c r="Y52" s="696">
        <f>IF(Select2=1,Textiles!$W54,"")</f>
        <v>7.0230612989150371E-2</v>
      </c>
      <c r="Z52" s="688">
        <f>Sludge!W54</f>
        <v>0</v>
      </c>
      <c r="AA52" s="688" t="str">
        <f>IF(Select2=2,MSW!$W54,"")</f>
        <v/>
      </c>
      <c r="AB52" s="697">
        <f>Industry!$W54</f>
        <v>0</v>
      </c>
      <c r="AC52" s="698">
        <f t="shared" si="4"/>
        <v>1.2541263617603258</v>
      </c>
      <c r="AD52" s="699">
        <f>Recovery_OX!R47</f>
        <v>0</v>
      </c>
      <c r="AE52" s="649"/>
      <c r="AF52" s="701">
        <f>(AC52-AD52)*(1-Recovery_OX!U47)</f>
        <v>1.2541263617603258</v>
      </c>
    </row>
    <row r="53" spans="2:32">
      <c r="B53" s="694">
        <f t="shared" si="1"/>
        <v>2036</v>
      </c>
      <c r="C53" s="695">
        <f>IF(Select2=1,Food!$K55,"")</f>
        <v>0.24952912129906049</v>
      </c>
      <c r="D53" s="696">
        <f>IF(Select2=1,Paper!$K55,"")</f>
        <v>0.25237475056953118</v>
      </c>
      <c r="E53" s="686">
        <f>IF(Select2=1,Nappies!$K55,"")</f>
        <v>0.25753207861802091</v>
      </c>
      <c r="F53" s="696">
        <f>IF(Select2=1,Garden!$K55,"")</f>
        <v>0</v>
      </c>
      <c r="G53" s="686">
        <f>IF(Select2=1,Wood!$K55,"")</f>
        <v>0</v>
      </c>
      <c r="H53" s="696">
        <f>IF(Select2=1,Textiles!$K55,"")</f>
        <v>5.9752862936352354E-2</v>
      </c>
      <c r="I53" s="697">
        <f>Sludge!K55</f>
        <v>0</v>
      </c>
      <c r="J53" s="697" t="str">
        <f>IF(Select2=2,MSW!$K55,"")</f>
        <v/>
      </c>
      <c r="K53" s="697">
        <f>Industry!$K55</f>
        <v>0</v>
      </c>
      <c r="L53" s="698">
        <f t="shared" si="3"/>
        <v>0.81918881342296501</v>
      </c>
      <c r="M53" s="699">
        <f>Recovery_OX!C48</f>
        <v>0</v>
      </c>
      <c r="N53" s="649"/>
      <c r="O53" s="700">
        <f>(L53-M53)*(1-Recovery_OX!F48)</f>
        <v>0.81918881342296501</v>
      </c>
      <c r="P53" s="640"/>
      <c r="Q53" s="651"/>
      <c r="S53" s="694">
        <f t="shared" si="2"/>
        <v>2036</v>
      </c>
      <c r="T53" s="695">
        <f>IF(Select2=1,Food!$W55,"")</f>
        <v>0.16694633449981744</v>
      </c>
      <c r="U53" s="696">
        <f>IF(Select2=1,Paper!$W55,"")</f>
        <v>0.52143543506101486</v>
      </c>
      <c r="V53" s="686">
        <f>IF(Select2=1,Nappies!$W55,"")</f>
        <v>0</v>
      </c>
      <c r="W53" s="696">
        <f>IF(Select2=1,Garden!$W55,"")</f>
        <v>0</v>
      </c>
      <c r="X53" s="686">
        <f>IF(Select2=1,Wood!$W55,"")</f>
        <v>0.36267880042590922</v>
      </c>
      <c r="Y53" s="696">
        <f>IF(Select2=1,Textiles!$W55,"")</f>
        <v>6.548258951929023E-2</v>
      </c>
      <c r="Z53" s="688">
        <f>Sludge!W55</f>
        <v>0</v>
      </c>
      <c r="AA53" s="688" t="str">
        <f>IF(Select2=2,MSW!$W55,"")</f>
        <v/>
      </c>
      <c r="AB53" s="697">
        <f>Industry!$W55</f>
        <v>0</v>
      </c>
      <c r="AC53" s="698">
        <f t="shared" si="4"/>
        <v>1.1165431595060318</v>
      </c>
      <c r="AD53" s="699">
        <f>Recovery_OX!R48</f>
        <v>0</v>
      </c>
      <c r="AE53" s="649"/>
      <c r="AF53" s="701">
        <f>(AC53-AD53)*(1-Recovery_OX!U48)</f>
        <v>1.1165431595060318</v>
      </c>
    </row>
    <row r="54" spans="2:32">
      <c r="B54" s="694">
        <f t="shared" si="1"/>
        <v>2037</v>
      </c>
      <c r="C54" s="695">
        <f>IF(Select2=1,Food!$K56,"")</f>
        <v>0.16726437207641887</v>
      </c>
      <c r="D54" s="696">
        <f>IF(Select2=1,Paper!$K56,"")</f>
        <v>0.23531265773133614</v>
      </c>
      <c r="E54" s="686">
        <f>IF(Select2=1,Nappies!$K56,"")</f>
        <v>0.21727075387495809</v>
      </c>
      <c r="F54" s="696">
        <f>IF(Select2=1,Garden!$K56,"")</f>
        <v>0</v>
      </c>
      <c r="G54" s="686">
        <f>IF(Select2=1,Wood!$K56,"")</f>
        <v>0</v>
      </c>
      <c r="H54" s="696">
        <f>IF(Select2=1,Textiles!$K56,"")</f>
        <v>5.5713200123542139E-2</v>
      </c>
      <c r="I54" s="697">
        <f>Sludge!K56</f>
        <v>0</v>
      </c>
      <c r="J54" s="697" t="str">
        <f>IF(Select2=2,MSW!$K56,"")</f>
        <v/>
      </c>
      <c r="K54" s="697">
        <f>Industry!$K56</f>
        <v>0</v>
      </c>
      <c r="L54" s="698">
        <f t="shared" si="3"/>
        <v>0.67556098380625529</v>
      </c>
      <c r="M54" s="699">
        <f>Recovery_OX!C49</f>
        <v>0</v>
      </c>
      <c r="N54" s="649"/>
      <c r="O54" s="700">
        <f>(L54-M54)*(1-Recovery_OX!F49)</f>
        <v>0.67556098380625529</v>
      </c>
      <c r="P54" s="640"/>
      <c r="Q54" s="651"/>
      <c r="S54" s="694">
        <f t="shared" si="2"/>
        <v>2037</v>
      </c>
      <c r="T54" s="695">
        <f>IF(Select2=1,Food!$W56,"")</f>
        <v>0.11190747462739888</v>
      </c>
      <c r="U54" s="696">
        <f>IF(Select2=1,Paper!$W56,"")</f>
        <v>0.48618317713085968</v>
      </c>
      <c r="V54" s="686">
        <f>IF(Select2=1,Nappies!$W56,"")</f>
        <v>0</v>
      </c>
      <c r="W54" s="696">
        <f>IF(Select2=1,Garden!$W56,"")</f>
        <v>0</v>
      </c>
      <c r="X54" s="686">
        <f>IF(Select2=1,Wood!$W56,"")</f>
        <v>0.35020461405305503</v>
      </c>
      <c r="Y54" s="696">
        <f>IF(Select2=1,Textiles!$W56,"")</f>
        <v>6.1055561779224228E-2</v>
      </c>
      <c r="Z54" s="688">
        <f>Sludge!W56</f>
        <v>0</v>
      </c>
      <c r="AA54" s="688" t="str">
        <f>IF(Select2=2,MSW!$W56,"")</f>
        <v/>
      </c>
      <c r="AB54" s="697">
        <f>Industry!$W56</f>
        <v>0</v>
      </c>
      <c r="AC54" s="698">
        <f t="shared" si="4"/>
        <v>1.0093508275905378</v>
      </c>
      <c r="AD54" s="699">
        <f>Recovery_OX!R49</f>
        <v>0</v>
      </c>
      <c r="AE54" s="649"/>
      <c r="AF54" s="701">
        <f>(AC54-AD54)*(1-Recovery_OX!U49)</f>
        <v>1.0093508275905378</v>
      </c>
    </row>
    <row r="55" spans="2:32">
      <c r="B55" s="694">
        <f t="shared" si="1"/>
        <v>2038</v>
      </c>
      <c r="C55" s="695">
        <f>IF(Select2=1,Food!$K57,"")</f>
        <v>0.11212066159038739</v>
      </c>
      <c r="D55" s="696">
        <f>IF(Select2=1,Paper!$K57,"")</f>
        <v>0.21940406781434146</v>
      </c>
      <c r="E55" s="686">
        <f>IF(Select2=1,Nappies!$K57,"")</f>
        <v>0.18330369071967456</v>
      </c>
      <c r="F55" s="696">
        <f>IF(Select2=1,Garden!$K57,"")</f>
        <v>0</v>
      </c>
      <c r="G55" s="686">
        <f>IF(Select2=1,Wood!$K57,"")</f>
        <v>0</v>
      </c>
      <c r="H55" s="696">
        <f>IF(Select2=1,Textiles!$K57,"")</f>
        <v>5.1946643482374003E-2</v>
      </c>
      <c r="I55" s="697">
        <f>Sludge!K57</f>
        <v>0</v>
      </c>
      <c r="J55" s="697" t="str">
        <f>IF(Select2=2,MSW!$K57,"")</f>
        <v/>
      </c>
      <c r="K55" s="697">
        <f>Industry!$K57</f>
        <v>0</v>
      </c>
      <c r="L55" s="698">
        <f t="shared" si="3"/>
        <v>0.56677506360677743</v>
      </c>
      <c r="M55" s="699">
        <f>Recovery_OX!C50</f>
        <v>0</v>
      </c>
      <c r="N55" s="649"/>
      <c r="O55" s="700">
        <f>(L55-M55)*(1-Recovery_OX!F50)</f>
        <v>0.56677506360677743</v>
      </c>
      <c r="P55" s="640"/>
      <c r="Q55" s="651"/>
      <c r="S55" s="694">
        <f t="shared" si="2"/>
        <v>2038</v>
      </c>
      <c r="T55" s="695">
        <f>IF(Select2=1,Food!$W57,"")</f>
        <v>7.501382354397014E-2</v>
      </c>
      <c r="U55" s="696">
        <f>IF(Select2=1,Paper!$W57,"")</f>
        <v>0.45331418969905257</v>
      </c>
      <c r="V55" s="686">
        <f>IF(Select2=1,Nappies!$W57,"")</f>
        <v>0</v>
      </c>
      <c r="W55" s="696">
        <f>IF(Select2=1,Garden!$W57,"")</f>
        <v>0</v>
      </c>
      <c r="X55" s="686">
        <f>IF(Select2=1,Wood!$W57,"")</f>
        <v>0.33815947212802056</v>
      </c>
      <c r="Y55" s="696">
        <f>IF(Select2=1,Textiles!$W57,"")</f>
        <v>5.6927828473834492E-2</v>
      </c>
      <c r="Z55" s="688">
        <f>Sludge!W57</f>
        <v>0</v>
      </c>
      <c r="AA55" s="688" t="str">
        <f>IF(Select2=2,MSW!$W57,"")</f>
        <v/>
      </c>
      <c r="AB55" s="697">
        <f>Industry!$W57</f>
        <v>0</v>
      </c>
      <c r="AC55" s="698">
        <f t="shared" si="4"/>
        <v>0.92341531384487774</v>
      </c>
      <c r="AD55" s="699">
        <f>Recovery_OX!R50</f>
        <v>0</v>
      </c>
      <c r="AE55" s="649"/>
      <c r="AF55" s="701">
        <f>(AC55-AD55)*(1-Recovery_OX!U50)</f>
        <v>0.92341531384487774</v>
      </c>
    </row>
    <row r="56" spans="2:32">
      <c r="B56" s="694">
        <f t="shared" si="1"/>
        <v>2039</v>
      </c>
      <c r="C56" s="695">
        <f>IF(Select2=1,Food!$K58,"")</f>
        <v>7.5156727038814819E-2</v>
      </c>
      <c r="D56" s="696">
        <f>IF(Select2=1,Paper!$K58,"")</f>
        <v>0.20457099689231756</v>
      </c>
      <c r="E56" s="686">
        <f>IF(Select2=1,Nappies!$K58,"")</f>
        <v>0.15464687461245447</v>
      </c>
      <c r="F56" s="696">
        <f>IF(Select2=1,Garden!$K58,"")</f>
        <v>0</v>
      </c>
      <c r="G56" s="686">
        <f>IF(Select2=1,Wood!$K58,"")</f>
        <v>0</v>
      </c>
      <c r="H56" s="696">
        <f>IF(Select2=1,Textiles!$K58,"")</f>
        <v>4.8434729347823127E-2</v>
      </c>
      <c r="I56" s="697">
        <f>Sludge!K58</f>
        <v>0</v>
      </c>
      <c r="J56" s="697" t="str">
        <f>IF(Select2=2,MSW!$K58,"")</f>
        <v/>
      </c>
      <c r="K56" s="697">
        <f>Industry!$K58</f>
        <v>0</v>
      </c>
      <c r="L56" s="698">
        <f t="shared" si="3"/>
        <v>0.48280932789140996</v>
      </c>
      <c r="M56" s="699">
        <f>Recovery_OX!C51</f>
        <v>0</v>
      </c>
      <c r="N56" s="649"/>
      <c r="O56" s="700">
        <f>(L56-M56)*(1-Recovery_OX!F51)</f>
        <v>0.48280932789140996</v>
      </c>
      <c r="P56" s="640"/>
      <c r="Q56" s="651"/>
      <c r="S56" s="694">
        <f t="shared" si="2"/>
        <v>2039</v>
      </c>
      <c r="T56" s="695">
        <f>IF(Select2=1,Food!$W58,"")</f>
        <v>5.0283269651303399E-2</v>
      </c>
      <c r="U56" s="696">
        <f>IF(Select2=1,Paper!$W58,"")</f>
        <v>0.42266734895106933</v>
      </c>
      <c r="V56" s="686">
        <f>IF(Select2=1,Nappies!$W58,"")</f>
        <v>0</v>
      </c>
      <c r="W56" s="696">
        <f>IF(Select2=1,Garden!$W58,"")</f>
        <v>0</v>
      </c>
      <c r="X56" s="686">
        <f>IF(Select2=1,Wood!$W58,"")</f>
        <v>0.32652861784561626</v>
      </c>
      <c r="Y56" s="696">
        <f>IF(Select2=1,Textiles!$W58,"")</f>
        <v>5.3079155449669152E-2</v>
      </c>
      <c r="Z56" s="688">
        <f>Sludge!W58</f>
        <v>0</v>
      </c>
      <c r="AA56" s="688" t="str">
        <f>IF(Select2=2,MSW!$W58,"")</f>
        <v/>
      </c>
      <c r="AB56" s="697">
        <f>Industry!$W58</f>
        <v>0</v>
      </c>
      <c r="AC56" s="698">
        <f t="shared" si="4"/>
        <v>0.85255839189765814</v>
      </c>
      <c r="AD56" s="699">
        <f>Recovery_OX!R51</f>
        <v>0</v>
      </c>
      <c r="AE56" s="649"/>
      <c r="AF56" s="701">
        <f>(AC56-AD56)*(1-Recovery_OX!U51)</f>
        <v>0.85255839189765814</v>
      </c>
    </row>
    <row r="57" spans="2:32">
      <c r="B57" s="694">
        <f t="shared" si="1"/>
        <v>2040</v>
      </c>
      <c r="C57" s="695">
        <f>IF(Select2=1,Food!$K59,"")</f>
        <v>5.0379060728546324E-2</v>
      </c>
      <c r="D57" s="696">
        <f>IF(Select2=1,Paper!$K59,"")</f>
        <v>0.1907407332343958</v>
      </c>
      <c r="E57" s="686">
        <f>IF(Select2=1,Nappies!$K59,"")</f>
        <v>0.13047012710712033</v>
      </c>
      <c r="F57" s="696">
        <f>IF(Select2=1,Garden!$K59,"")</f>
        <v>0</v>
      </c>
      <c r="G57" s="686">
        <f>IF(Select2=1,Wood!$K59,"")</f>
        <v>0</v>
      </c>
      <c r="H57" s="696">
        <f>IF(Select2=1,Textiles!$K59,"")</f>
        <v>4.5160242312727542E-2</v>
      </c>
      <c r="I57" s="697">
        <f>Sludge!K59</f>
        <v>0</v>
      </c>
      <c r="J57" s="697" t="str">
        <f>IF(Select2=2,MSW!$K59,"")</f>
        <v/>
      </c>
      <c r="K57" s="697">
        <f>Industry!$K59</f>
        <v>0</v>
      </c>
      <c r="L57" s="698">
        <f t="shared" si="3"/>
        <v>0.41675016338279003</v>
      </c>
      <c r="M57" s="699">
        <f>Recovery_OX!C52</f>
        <v>0</v>
      </c>
      <c r="N57" s="649"/>
      <c r="O57" s="700">
        <f>(L57-M57)*(1-Recovery_OX!F52)</f>
        <v>0.41675016338279003</v>
      </c>
      <c r="P57" s="640"/>
      <c r="Q57" s="651"/>
      <c r="S57" s="694">
        <f t="shared" si="2"/>
        <v>2040</v>
      </c>
      <c r="T57" s="695">
        <f>IF(Select2=1,Food!$W59,"")</f>
        <v>3.3705883627484154E-2</v>
      </c>
      <c r="U57" s="696">
        <f>IF(Select2=1,Paper!$W59,"")</f>
        <v>0.39409242403800793</v>
      </c>
      <c r="V57" s="686">
        <f>IF(Select2=1,Nappies!$W59,"")</f>
        <v>0</v>
      </c>
      <c r="W57" s="696">
        <f>IF(Select2=1,Garden!$W59,"")</f>
        <v>0</v>
      </c>
      <c r="X57" s="686">
        <f>IF(Select2=1,Wood!$W59,"")</f>
        <v>0.3152978019548241</v>
      </c>
      <c r="Y57" s="696">
        <f>IF(Select2=1,Textiles!$W59,"")</f>
        <v>4.9490676507098652E-2</v>
      </c>
      <c r="Z57" s="688">
        <f>Sludge!W59</f>
        <v>0</v>
      </c>
      <c r="AA57" s="688" t="str">
        <f>IF(Select2=2,MSW!$W59,"")</f>
        <v/>
      </c>
      <c r="AB57" s="697">
        <f>Industry!$W59</f>
        <v>0</v>
      </c>
      <c r="AC57" s="698">
        <f t="shared" si="4"/>
        <v>0.79258678612741473</v>
      </c>
      <c r="AD57" s="699">
        <f>Recovery_OX!R52</f>
        <v>0</v>
      </c>
      <c r="AE57" s="649"/>
      <c r="AF57" s="701">
        <f>(AC57-AD57)*(1-Recovery_OX!U52)</f>
        <v>0.79258678612741473</v>
      </c>
    </row>
    <row r="58" spans="2:32">
      <c r="B58" s="694">
        <f t="shared" si="1"/>
        <v>2041</v>
      </c>
      <c r="C58" s="695">
        <f>IF(Select2=1,Food!$K60,"")</f>
        <v>3.3770094306791447E-2</v>
      </c>
      <c r="D58" s="696">
        <f>IF(Select2=1,Paper!$K60,"")</f>
        <v>0.17784548087207977</v>
      </c>
      <c r="E58" s="686">
        <f>IF(Select2=1,Nappies!$K60,"")</f>
        <v>0.11007305585713553</v>
      </c>
      <c r="F58" s="696">
        <f>IF(Select2=1,Garden!$K60,"")</f>
        <v>0</v>
      </c>
      <c r="G58" s="686">
        <f>IF(Select2=1,Wood!$K60,"")</f>
        <v>0</v>
      </c>
      <c r="H58" s="696">
        <f>IF(Select2=1,Textiles!$K60,"")</f>
        <v>4.2107130837842267E-2</v>
      </c>
      <c r="I58" s="697">
        <f>Sludge!K60</f>
        <v>0</v>
      </c>
      <c r="J58" s="697" t="str">
        <f>IF(Select2=2,MSW!$K60,"")</f>
        <v/>
      </c>
      <c r="K58" s="697">
        <f>Industry!$K60</f>
        <v>0</v>
      </c>
      <c r="L58" s="698">
        <f t="shared" si="3"/>
        <v>0.36379576187384904</v>
      </c>
      <c r="M58" s="699">
        <f>Recovery_OX!C53</f>
        <v>0</v>
      </c>
      <c r="N58" s="649"/>
      <c r="O58" s="700">
        <f>(L58-M58)*(1-Recovery_OX!F53)</f>
        <v>0.36379576187384904</v>
      </c>
      <c r="P58" s="640"/>
      <c r="Q58" s="651"/>
      <c r="S58" s="694">
        <f t="shared" si="2"/>
        <v>2041</v>
      </c>
      <c r="T58" s="695">
        <f>IF(Select2=1,Food!$W60,"")</f>
        <v>2.2593729464847084E-2</v>
      </c>
      <c r="U58" s="696">
        <f>IF(Select2=1,Paper!$W60,"")</f>
        <v>0.36744934064479295</v>
      </c>
      <c r="V58" s="686">
        <f>IF(Select2=1,Nappies!$W60,"")</f>
        <v>0</v>
      </c>
      <c r="W58" s="696">
        <f>IF(Select2=1,Garden!$W60,"")</f>
        <v>0</v>
      </c>
      <c r="X58" s="686">
        <f>IF(Select2=1,Wood!$W60,"")</f>
        <v>0.30445326530168371</v>
      </c>
      <c r="Y58" s="696">
        <f>IF(Select2=1,Textiles!$W60,"")</f>
        <v>4.6144800918183279E-2</v>
      </c>
      <c r="Z58" s="688">
        <f>Sludge!W60</f>
        <v>0</v>
      </c>
      <c r="AA58" s="688" t="str">
        <f>IF(Select2=2,MSW!$W60,"")</f>
        <v/>
      </c>
      <c r="AB58" s="697">
        <f>Industry!$W60</f>
        <v>0</v>
      </c>
      <c r="AC58" s="698">
        <f t="shared" si="4"/>
        <v>0.74064113632950701</v>
      </c>
      <c r="AD58" s="699">
        <f>Recovery_OX!R53</f>
        <v>0</v>
      </c>
      <c r="AE58" s="649"/>
      <c r="AF58" s="701">
        <f>(AC58-AD58)*(1-Recovery_OX!U53)</f>
        <v>0.74064113632950701</v>
      </c>
    </row>
    <row r="59" spans="2:32">
      <c r="B59" s="694">
        <f t="shared" si="1"/>
        <v>2042</v>
      </c>
      <c r="C59" s="695">
        <f>IF(Select2=1,Food!$K61,"")</f>
        <v>2.2636771170356326E-2</v>
      </c>
      <c r="D59" s="696">
        <f>IF(Select2=1,Paper!$K61,"")</f>
        <v>0.16582202726332873</v>
      </c>
      <c r="E59" s="686">
        <f>IF(Select2=1,Nappies!$K61,"")</f>
        <v>9.2864764481913775E-2</v>
      </c>
      <c r="F59" s="696">
        <f>IF(Select2=1,Garden!$K61,"")</f>
        <v>0</v>
      </c>
      <c r="G59" s="686">
        <f>IF(Select2=1,Wood!$K61,"")</f>
        <v>0</v>
      </c>
      <c r="H59" s="696">
        <f>IF(Select2=1,Textiles!$K61,"")</f>
        <v>3.9260428567175307E-2</v>
      </c>
      <c r="I59" s="697">
        <f>Sludge!K61</f>
        <v>0</v>
      </c>
      <c r="J59" s="697" t="str">
        <f>IF(Select2=2,MSW!$K61,"")</f>
        <v/>
      </c>
      <c r="K59" s="697">
        <f>Industry!$K61</f>
        <v>0</v>
      </c>
      <c r="L59" s="698">
        <f t="shared" si="3"/>
        <v>0.32058399148277417</v>
      </c>
      <c r="M59" s="699">
        <f>Recovery_OX!C54</f>
        <v>0</v>
      </c>
      <c r="N59" s="649"/>
      <c r="O59" s="700">
        <f>(L59-M59)*(1-Recovery_OX!F54)</f>
        <v>0.32058399148277417</v>
      </c>
      <c r="P59" s="640"/>
      <c r="Q59" s="651"/>
      <c r="S59" s="694">
        <f t="shared" si="2"/>
        <v>2042</v>
      </c>
      <c r="T59" s="695">
        <f>IF(Select2=1,Food!$W61,"")</f>
        <v>1.5145029774993076E-2</v>
      </c>
      <c r="U59" s="696">
        <f>IF(Select2=1,Paper!$W61,"")</f>
        <v>0.34260749434572052</v>
      </c>
      <c r="V59" s="686">
        <f>IF(Select2=1,Nappies!$W61,"")</f>
        <v>0</v>
      </c>
      <c r="W59" s="696">
        <f>IF(Select2=1,Garden!$W61,"")</f>
        <v>0</v>
      </c>
      <c r="X59" s="686">
        <f>IF(Select2=1,Wood!$W61,"")</f>
        <v>0.29398172197260758</v>
      </c>
      <c r="Y59" s="696">
        <f>IF(Select2=1,Textiles!$W61,"")</f>
        <v>4.302512719690442E-2</v>
      </c>
      <c r="Z59" s="688">
        <f>Sludge!W61</f>
        <v>0</v>
      </c>
      <c r="AA59" s="688" t="str">
        <f>IF(Select2=2,MSW!$W61,"")</f>
        <v/>
      </c>
      <c r="AB59" s="697">
        <f>Industry!$W61</f>
        <v>0</v>
      </c>
      <c r="AC59" s="698">
        <f t="shared" si="4"/>
        <v>0.69475937329022563</v>
      </c>
      <c r="AD59" s="699">
        <f>Recovery_OX!R54</f>
        <v>0</v>
      </c>
      <c r="AE59" s="649"/>
      <c r="AF59" s="701">
        <f>(AC59-AD59)*(1-Recovery_OX!U54)</f>
        <v>0.69475937329022563</v>
      </c>
    </row>
    <row r="60" spans="2:32">
      <c r="B60" s="694">
        <f t="shared" si="1"/>
        <v>2043</v>
      </c>
      <c r="C60" s="695">
        <f>IF(Select2=1,Food!$K62,"")</f>
        <v>1.5173881493011486E-2</v>
      </c>
      <c r="D60" s="696">
        <f>IF(Select2=1,Paper!$K62,"")</f>
        <v>0.15461143342460337</v>
      </c>
      <c r="E60" s="686">
        <f>IF(Select2=1,Nappies!$K62,"")</f>
        <v>7.834673449490015E-2</v>
      </c>
      <c r="F60" s="696">
        <f>IF(Select2=1,Garden!$K62,"")</f>
        <v>0</v>
      </c>
      <c r="G60" s="686">
        <f>IF(Select2=1,Wood!$K62,"")</f>
        <v>0</v>
      </c>
      <c r="H60" s="696">
        <f>IF(Select2=1,Textiles!$K62,"")</f>
        <v>3.6606180962893198E-2</v>
      </c>
      <c r="I60" s="697">
        <f>Sludge!K62</f>
        <v>0</v>
      </c>
      <c r="J60" s="697" t="str">
        <f>IF(Select2=2,MSW!$K62,"")</f>
        <v/>
      </c>
      <c r="K60" s="697">
        <f>Industry!$K62</f>
        <v>0</v>
      </c>
      <c r="L60" s="698">
        <f t="shared" si="3"/>
        <v>0.28473823037540824</v>
      </c>
      <c r="M60" s="699">
        <f>Recovery_OX!C55</f>
        <v>0</v>
      </c>
      <c r="N60" s="649"/>
      <c r="O60" s="700">
        <f>(L60-M60)*(1-Recovery_OX!F55)</f>
        <v>0.28473823037540824</v>
      </c>
      <c r="P60" s="640"/>
      <c r="Q60" s="651"/>
      <c r="S60" s="694">
        <f t="shared" si="2"/>
        <v>2043</v>
      </c>
      <c r="T60" s="695">
        <f>IF(Select2=1,Food!$W62,"")</f>
        <v>1.0152017055984485E-2</v>
      </c>
      <c r="U60" s="696">
        <f>IF(Select2=1,Paper!$W62,"")</f>
        <v>0.31944511038141188</v>
      </c>
      <c r="V60" s="686">
        <f>IF(Select2=1,Nappies!$W62,"")</f>
        <v>0</v>
      </c>
      <c r="W60" s="696">
        <f>IF(Select2=1,Garden!$W62,"")</f>
        <v>0</v>
      </c>
      <c r="X60" s="686">
        <f>IF(Select2=1,Wood!$W62,"")</f>
        <v>0.28387034301747593</v>
      </c>
      <c r="Y60" s="696">
        <f>IF(Select2=1,Textiles!$W62,"")</f>
        <v>4.011636269906102E-2</v>
      </c>
      <c r="Z60" s="688">
        <f>Sludge!W62</f>
        <v>0</v>
      </c>
      <c r="AA60" s="688" t="str">
        <f>IF(Select2=2,MSW!$W62,"")</f>
        <v/>
      </c>
      <c r="AB60" s="697">
        <f>Industry!$W62</f>
        <v>0</v>
      </c>
      <c r="AC60" s="698">
        <f t="shared" si="4"/>
        <v>0.65358383315393342</v>
      </c>
      <c r="AD60" s="699">
        <f>Recovery_OX!R55</f>
        <v>0</v>
      </c>
      <c r="AE60" s="649"/>
      <c r="AF60" s="701">
        <f>(AC60-AD60)*(1-Recovery_OX!U55)</f>
        <v>0.65358383315393342</v>
      </c>
    </row>
    <row r="61" spans="2:32">
      <c r="B61" s="694">
        <f t="shared" si="1"/>
        <v>2044</v>
      </c>
      <c r="C61" s="695">
        <f>IF(Select2=1,Food!$K63,"")</f>
        <v>1.0171356940934795E-2</v>
      </c>
      <c r="D61" s="696">
        <f>IF(Select2=1,Paper!$K63,"")</f>
        <v>0.14415874501190012</v>
      </c>
      <c r="E61" s="686">
        <f>IF(Select2=1,Nappies!$K63,"")</f>
        <v>6.6098383388565496E-2</v>
      </c>
      <c r="F61" s="696">
        <f>IF(Select2=1,Garden!$K63,"")</f>
        <v>0</v>
      </c>
      <c r="G61" s="686">
        <f>IF(Select2=1,Wood!$K63,"")</f>
        <v>0</v>
      </c>
      <c r="H61" s="696">
        <f>IF(Select2=1,Textiles!$K63,"")</f>
        <v>3.4131376900160396E-2</v>
      </c>
      <c r="I61" s="697">
        <f>Sludge!K63</f>
        <v>0</v>
      </c>
      <c r="J61" s="697" t="str">
        <f>IF(Select2=2,MSW!$K63,"")</f>
        <v/>
      </c>
      <c r="K61" s="697">
        <f>Industry!$K63</f>
        <v>0</v>
      </c>
      <c r="L61" s="698">
        <f t="shared" si="3"/>
        <v>0.2545598622415608</v>
      </c>
      <c r="M61" s="699">
        <f>Recovery_OX!C56</f>
        <v>0</v>
      </c>
      <c r="N61" s="649"/>
      <c r="O61" s="700">
        <f>(L61-M61)*(1-Recovery_OX!F56)</f>
        <v>0.2545598622415608</v>
      </c>
      <c r="P61" s="640"/>
      <c r="Q61" s="651"/>
      <c r="S61" s="694">
        <f t="shared" si="2"/>
        <v>2044</v>
      </c>
      <c r="T61" s="695">
        <f>IF(Select2=1,Food!$W63,"")</f>
        <v>6.8051005403221157E-3</v>
      </c>
      <c r="U61" s="696">
        <f>IF(Select2=1,Paper!$W63,"")</f>
        <v>0.29784864671880196</v>
      </c>
      <c r="V61" s="686">
        <f>IF(Select2=1,Nappies!$W63,"")</f>
        <v>0</v>
      </c>
      <c r="W61" s="696">
        <f>IF(Select2=1,Garden!$W63,"")</f>
        <v>0</v>
      </c>
      <c r="X61" s="686">
        <f>IF(Select2=1,Wood!$W63,"")</f>
        <v>0.27410674073256802</v>
      </c>
      <c r="Y61" s="696">
        <f>IF(Select2=1,Textiles!$W63,"")</f>
        <v>3.7404248657709999E-2</v>
      </c>
      <c r="Z61" s="688">
        <f>Sludge!W63</f>
        <v>0</v>
      </c>
      <c r="AA61" s="688" t="str">
        <f>IF(Select2=2,MSW!$W63,"")</f>
        <v/>
      </c>
      <c r="AB61" s="697">
        <f>Industry!$W63</f>
        <v>0</v>
      </c>
      <c r="AC61" s="698">
        <f t="shared" si="4"/>
        <v>0.61616473664940208</v>
      </c>
      <c r="AD61" s="699">
        <f>Recovery_OX!R56</f>
        <v>0</v>
      </c>
      <c r="AE61" s="649"/>
      <c r="AF61" s="701">
        <f>(AC61-AD61)*(1-Recovery_OX!U56)</f>
        <v>0.61616473664940208</v>
      </c>
    </row>
    <row r="62" spans="2:32">
      <c r="B62" s="694">
        <f t="shared" si="1"/>
        <v>2045</v>
      </c>
      <c r="C62" s="695">
        <f>IF(Select2=1,Food!$K64,"")</f>
        <v>6.8180644528923308E-3</v>
      </c>
      <c r="D62" s="696">
        <f>IF(Select2=1,Paper!$K64,"")</f>
        <v>0.13441272293449313</v>
      </c>
      <c r="E62" s="686">
        <f>IF(Select2=1,Nappies!$K64,"")</f>
        <v>5.5764880498831576E-2</v>
      </c>
      <c r="F62" s="696">
        <f>IF(Select2=1,Garden!$K64,"")</f>
        <v>0</v>
      </c>
      <c r="G62" s="686">
        <f>IF(Select2=1,Wood!$K64,"")</f>
        <v>0</v>
      </c>
      <c r="H62" s="696">
        <f>IF(Select2=1,Textiles!$K64,"")</f>
        <v>3.1823884886590194E-2</v>
      </c>
      <c r="I62" s="697">
        <f>Sludge!K64</f>
        <v>0</v>
      </c>
      <c r="J62" s="697" t="str">
        <f>IF(Select2=2,MSW!$K64,"")</f>
        <v/>
      </c>
      <c r="K62" s="697">
        <f>Industry!$K64</f>
        <v>0</v>
      </c>
      <c r="L62" s="698">
        <f t="shared" si="3"/>
        <v>0.22881955277280722</v>
      </c>
      <c r="M62" s="699">
        <f>Recovery_OX!C57</f>
        <v>0</v>
      </c>
      <c r="N62" s="649"/>
      <c r="O62" s="700">
        <f>(L62-M62)*(1-Recovery_OX!F57)</f>
        <v>0.22881955277280722</v>
      </c>
      <c r="P62" s="640"/>
      <c r="Q62" s="651"/>
      <c r="S62" s="694">
        <f t="shared" si="2"/>
        <v>2045</v>
      </c>
      <c r="T62" s="695">
        <f>IF(Select2=1,Food!$W64,"")</f>
        <v>4.5615953074658747E-3</v>
      </c>
      <c r="U62" s="696">
        <f>IF(Select2=1,Paper!$W64,"")</f>
        <v>0.27771223746796103</v>
      </c>
      <c r="V62" s="686">
        <f>IF(Select2=1,Nappies!$W64,"")</f>
        <v>0</v>
      </c>
      <c r="W62" s="696">
        <f>IF(Select2=1,Garden!$W64,"")</f>
        <v>0</v>
      </c>
      <c r="X62" s="686">
        <f>IF(Select2=1,Wood!$W64,"")</f>
        <v>0.26467895348407622</v>
      </c>
      <c r="Y62" s="696">
        <f>IF(Select2=1,Textiles!$W64,"")</f>
        <v>3.4875490286674166E-2</v>
      </c>
      <c r="Z62" s="688">
        <f>Sludge!W64</f>
        <v>0</v>
      </c>
      <c r="AA62" s="688" t="str">
        <f>IF(Select2=2,MSW!$W64,"")</f>
        <v/>
      </c>
      <c r="AB62" s="697">
        <f>Industry!$W64</f>
        <v>0</v>
      </c>
      <c r="AC62" s="698">
        <f t="shared" si="4"/>
        <v>0.5818282765461773</v>
      </c>
      <c r="AD62" s="699">
        <f>Recovery_OX!R57</f>
        <v>0</v>
      </c>
      <c r="AE62" s="649"/>
      <c r="AF62" s="701">
        <f>(AC62-AD62)*(1-Recovery_OX!U57)</f>
        <v>0.5818282765461773</v>
      </c>
    </row>
    <row r="63" spans="2:32">
      <c r="B63" s="694">
        <f t="shared" si="1"/>
        <v>2046</v>
      </c>
      <c r="C63" s="695">
        <f>IF(Select2=1,Food!$K65,"")</f>
        <v>4.5702852779367434E-3</v>
      </c>
      <c r="D63" s="696">
        <f>IF(Select2=1,Paper!$K65,"")</f>
        <v>0.1253255921808519</v>
      </c>
      <c r="E63" s="686">
        <f>IF(Select2=1,Nappies!$K65,"")</f>
        <v>4.7046867678565987E-2</v>
      </c>
      <c r="F63" s="696">
        <f>IF(Select2=1,Garden!$K65,"")</f>
        <v>0</v>
      </c>
      <c r="G63" s="686">
        <f>IF(Select2=1,Wood!$K65,"")</f>
        <v>0</v>
      </c>
      <c r="H63" s="696">
        <f>IF(Select2=1,Textiles!$K65,"")</f>
        <v>2.9672393593655009E-2</v>
      </c>
      <c r="I63" s="697">
        <f>Sludge!K65</f>
        <v>0</v>
      </c>
      <c r="J63" s="697" t="str">
        <f>IF(Select2=2,MSW!$K65,"")</f>
        <v/>
      </c>
      <c r="K63" s="697">
        <f>Industry!$K65</f>
        <v>0</v>
      </c>
      <c r="L63" s="698">
        <f t="shared" si="3"/>
        <v>0.20661513873100965</v>
      </c>
      <c r="M63" s="699">
        <f>Recovery_OX!C58</f>
        <v>0</v>
      </c>
      <c r="N63" s="649"/>
      <c r="O63" s="700">
        <f>(L63-M63)*(1-Recovery_OX!F58)</f>
        <v>0.20661513873100965</v>
      </c>
      <c r="P63" s="640"/>
      <c r="Q63" s="651"/>
      <c r="S63" s="694">
        <f t="shared" si="2"/>
        <v>2046</v>
      </c>
      <c r="T63" s="695">
        <f>IF(Select2=1,Food!$W65,"")</f>
        <v>3.0577287764964813E-3</v>
      </c>
      <c r="U63" s="696">
        <f>IF(Select2=1,Paper!$W65,"")</f>
        <v>0.25893717392738003</v>
      </c>
      <c r="V63" s="686">
        <f>IF(Select2=1,Nappies!$W65,"")</f>
        <v>0</v>
      </c>
      <c r="W63" s="696">
        <f>IF(Select2=1,Garden!$W65,"")</f>
        <v>0</v>
      </c>
      <c r="X63" s="686">
        <f>IF(Select2=1,Wood!$W65,"")</f>
        <v>0.25557543105360847</v>
      </c>
      <c r="Y63" s="696">
        <f>IF(Select2=1,Textiles!$W65,"")</f>
        <v>3.2517691609484922E-2</v>
      </c>
      <c r="Z63" s="688">
        <f>Sludge!W65</f>
        <v>0</v>
      </c>
      <c r="AA63" s="688" t="str">
        <f>IF(Select2=2,MSW!$W65,"")</f>
        <v/>
      </c>
      <c r="AB63" s="697">
        <f>Industry!$W65</f>
        <v>0</v>
      </c>
      <c r="AC63" s="698">
        <f t="shared" si="4"/>
        <v>0.55008802536696988</v>
      </c>
      <c r="AD63" s="699">
        <f>Recovery_OX!R58</f>
        <v>0</v>
      </c>
      <c r="AE63" s="649"/>
      <c r="AF63" s="701">
        <f>(AC63-AD63)*(1-Recovery_OX!U58)</f>
        <v>0.55008802536696988</v>
      </c>
    </row>
    <row r="64" spans="2:32">
      <c r="B64" s="694">
        <f t="shared" si="1"/>
        <v>2047</v>
      </c>
      <c r="C64" s="695">
        <f>IF(Select2=1,Food!$K66,"")</f>
        <v>3.0635538379025625E-3</v>
      </c>
      <c r="D64" s="696">
        <f>IF(Select2=1,Paper!$K66,"")</f>
        <v>0.11685280762547956</v>
      </c>
      <c r="E64" s="686">
        <f>IF(Select2=1,Nappies!$K66,"")</f>
        <v>3.969178699147171E-2</v>
      </c>
      <c r="F64" s="696">
        <f>IF(Select2=1,Garden!$K66,"")</f>
        <v>0</v>
      </c>
      <c r="G64" s="686">
        <f>IF(Select2=1,Wood!$K66,"")</f>
        <v>0</v>
      </c>
      <c r="H64" s="696">
        <f>IF(Select2=1,Textiles!$K66,"")</f>
        <v>2.7666356408540781E-2</v>
      </c>
      <c r="I64" s="697">
        <f>Sludge!K66</f>
        <v>0</v>
      </c>
      <c r="J64" s="697" t="str">
        <f>IF(Select2=2,MSW!$K66,"")</f>
        <v/>
      </c>
      <c r="K64" s="697">
        <f>Industry!$K66</f>
        <v>0</v>
      </c>
      <c r="L64" s="698">
        <f t="shared" si="3"/>
        <v>0.18727450486339461</v>
      </c>
      <c r="M64" s="699">
        <f>Recovery_OX!C59</f>
        <v>0</v>
      </c>
      <c r="N64" s="649"/>
      <c r="O64" s="700">
        <f>(L64-M64)*(1-Recovery_OX!F59)</f>
        <v>0.18727450486339461</v>
      </c>
      <c r="P64" s="640"/>
      <c r="Q64" s="651"/>
      <c r="S64" s="694">
        <f t="shared" si="2"/>
        <v>2047</v>
      </c>
      <c r="T64" s="695">
        <f>IF(Select2=1,Food!$W66,"")</f>
        <v>2.0496568942256202E-3</v>
      </c>
      <c r="U64" s="696">
        <f>IF(Select2=1,Paper!$W66,"")</f>
        <v>0.24143142071380078</v>
      </c>
      <c r="V64" s="686">
        <f>IF(Select2=1,Nappies!$W66,"")</f>
        <v>0</v>
      </c>
      <c r="W64" s="696">
        <f>IF(Select2=1,Garden!$W66,"")</f>
        <v>0</v>
      </c>
      <c r="X64" s="686">
        <f>IF(Select2=1,Wood!$W66,"")</f>
        <v>0.2467850204877266</v>
      </c>
      <c r="Y64" s="696">
        <f>IF(Select2=1,Textiles!$W66,"")</f>
        <v>3.031929469429125E-2</v>
      </c>
      <c r="Z64" s="688">
        <f>Sludge!W66</f>
        <v>0</v>
      </c>
      <c r="AA64" s="688" t="str">
        <f>IF(Select2=2,MSW!$W66,"")</f>
        <v/>
      </c>
      <c r="AB64" s="697">
        <f>Industry!$W66</f>
        <v>0</v>
      </c>
      <c r="AC64" s="698">
        <f t="shared" si="4"/>
        <v>0.52058539279004423</v>
      </c>
      <c r="AD64" s="699">
        <f>Recovery_OX!R59</f>
        <v>0</v>
      </c>
      <c r="AE64" s="649"/>
      <c r="AF64" s="701">
        <f>(AC64-AD64)*(1-Recovery_OX!U59)</f>
        <v>0.52058539279004423</v>
      </c>
    </row>
    <row r="65" spans="2:32">
      <c r="B65" s="694">
        <f t="shared" si="1"/>
        <v>2048</v>
      </c>
      <c r="C65" s="695">
        <f>IF(Select2=1,Food!$K67,"")</f>
        <v>2.0535615496555053E-3</v>
      </c>
      <c r="D65" s="696">
        <f>IF(Select2=1,Paper!$K67,"")</f>
        <v>0.10895283566865582</v>
      </c>
      <c r="E65" s="686">
        <f>IF(Select2=1,Nappies!$K67,"")</f>
        <v>3.3486564192542707E-2</v>
      </c>
      <c r="F65" s="696">
        <f>IF(Select2=1,Garden!$K67,"")</f>
        <v>0</v>
      </c>
      <c r="G65" s="686">
        <f>IF(Select2=1,Wood!$K67,"")</f>
        <v>0</v>
      </c>
      <c r="H65" s="696">
        <f>IF(Select2=1,Textiles!$K67,"")</f>
        <v>2.579593973463875E-2</v>
      </c>
      <c r="I65" s="697">
        <f>Sludge!K67</f>
        <v>0</v>
      </c>
      <c r="J65" s="697" t="str">
        <f>IF(Select2=2,MSW!$K67,"")</f>
        <v/>
      </c>
      <c r="K65" s="697">
        <f>Industry!$K67</f>
        <v>0</v>
      </c>
      <c r="L65" s="698">
        <f t="shared" si="3"/>
        <v>0.1702889011454928</v>
      </c>
      <c r="M65" s="699">
        <f>Recovery_OX!C60</f>
        <v>0</v>
      </c>
      <c r="N65" s="649"/>
      <c r="O65" s="700">
        <f>(L65-M65)*(1-Recovery_OX!F60)</f>
        <v>0.1702889011454928</v>
      </c>
      <c r="P65" s="640"/>
      <c r="Q65" s="651"/>
      <c r="S65" s="694">
        <f t="shared" si="2"/>
        <v>2048</v>
      </c>
      <c r="T65" s="695">
        <f>IF(Select2=1,Food!$W67,"")</f>
        <v>1.3739261036945834E-3</v>
      </c>
      <c r="U65" s="696">
        <f>IF(Select2=1,Paper!$W67,"")</f>
        <v>0.22510916460466079</v>
      </c>
      <c r="V65" s="686">
        <f>IF(Select2=1,Nappies!$W67,"")</f>
        <v>0</v>
      </c>
      <c r="W65" s="696">
        <f>IF(Select2=1,Garden!$W67,"")</f>
        <v>0</v>
      </c>
      <c r="X65" s="686">
        <f>IF(Select2=1,Wood!$W67,"")</f>
        <v>0.23829695243418331</v>
      </c>
      <c r="Y65" s="696">
        <f>IF(Select2=1,Textiles!$W67,"")</f>
        <v>2.8269522996864367E-2</v>
      </c>
      <c r="Z65" s="688">
        <f>Sludge!W67</f>
        <v>0</v>
      </c>
      <c r="AA65" s="688" t="str">
        <f>IF(Select2=2,MSW!$W67,"")</f>
        <v/>
      </c>
      <c r="AB65" s="697">
        <f>Industry!$W67</f>
        <v>0</v>
      </c>
      <c r="AC65" s="698">
        <f t="shared" si="4"/>
        <v>0.49304956613940304</v>
      </c>
      <c r="AD65" s="699">
        <f>Recovery_OX!R60</f>
        <v>0</v>
      </c>
      <c r="AE65" s="649"/>
      <c r="AF65" s="701">
        <f>(AC65-AD65)*(1-Recovery_OX!U60)</f>
        <v>0.49304956613940304</v>
      </c>
    </row>
    <row r="66" spans="2:32">
      <c r="B66" s="694">
        <f t="shared" si="1"/>
        <v>2049</v>
      </c>
      <c r="C66" s="695">
        <f>IF(Select2=1,Food!$K68,"")</f>
        <v>1.3765434725020969E-3</v>
      </c>
      <c r="D66" s="696">
        <f>IF(Select2=1,Paper!$K68,"")</f>
        <v>0.10158695063868303</v>
      </c>
      <c r="E66" s="686">
        <f>IF(Select2=1,Nappies!$K68,"")</f>
        <v>2.8251436037944576E-2</v>
      </c>
      <c r="F66" s="696">
        <f>IF(Select2=1,Garden!$K68,"")</f>
        <v>0</v>
      </c>
      <c r="G66" s="686">
        <f>IF(Select2=1,Wood!$K68,"")</f>
        <v>0</v>
      </c>
      <c r="H66" s="696">
        <f>IF(Select2=1,Textiles!$K68,"")</f>
        <v>2.4051974787243458E-2</v>
      </c>
      <c r="I66" s="697">
        <f>Sludge!K68</f>
        <v>0</v>
      </c>
      <c r="J66" s="697" t="str">
        <f>IF(Select2=2,MSW!$K68,"")</f>
        <v/>
      </c>
      <c r="K66" s="697">
        <f>Industry!$K68</f>
        <v>0</v>
      </c>
      <c r="L66" s="698">
        <f t="shared" si="3"/>
        <v>0.15526690493637318</v>
      </c>
      <c r="M66" s="699">
        <f>Recovery_OX!C61</f>
        <v>0</v>
      </c>
      <c r="N66" s="649"/>
      <c r="O66" s="700">
        <f>(L66-M66)*(1-Recovery_OX!F61)</f>
        <v>0.15526690493637318</v>
      </c>
      <c r="P66" s="640"/>
      <c r="Q66" s="651"/>
      <c r="S66" s="694">
        <f t="shared" si="2"/>
        <v>2049</v>
      </c>
      <c r="T66" s="695">
        <f>IF(Select2=1,Food!$W68,"")</f>
        <v>9.2097020907811974E-4</v>
      </c>
      <c r="U66" s="696">
        <f>IF(Select2=1,Paper!$W68,"")</f>
        <v>0.20989039388157654</v>
      </c>
      <c r="V66" s="686">
        <f>IF(Select2=1,Nappies!$W68,"")</f>
        <v>0</v>
      </c>
      <c r="W66" s="696">
        <f>IF(Select2=1,Garden!$W68,"")</f>
        <v>0</v>
      </c>
      <c r="X66" s="686">
        <f>IF(Select2=1,Wood!$W68,"")</f>
        <v>0.23010082794811909</v>
      </c>
      <c r="Y66" s="696">
        <f>IF(Select2=1,Textiles!$W68,"")</f>
        <v>2.6358328533965417E-2</v>
      </c>
      <c r="Z66" s="688">
        <f>Sludge!W68</f>
        <v>0</v>
      </c>
      <c r="AA66" s="688" t="str">
        <f>IF(Select2=2,MSW!$W68,"")</f>
        <v/>
      </c>
      <c r="AB66" s="697">
        <f>Industry!$W68</f>
        <v>0</v>
      </c>
      <c r="AC66" s="698">
        <f t="shared" si="4"/>
        <v>0.46727052057273916</v>
      </c>
      <c r="AD66" s="699">
        <f>Recovery_OX!R61</f>
        <v>0</v>
      </c>
      <c r="AE66" s="649"/>
      <c r="AF66" s="701">
        <f>(AC66-AD66)*(1-Recovery_OX!U61)</f>
        <v>0.46727052057273916</v>
      </c>
    </row>
    <row r="67" spans="2:32">
      <c r="B67" s="694">
        <f t="shared" si="1"/>
        <v>2050</v>
      </c>
      <c r="C67" s="695">
        <f>IF(Select2=1,Food!$K69,"")</f>
        <v>9.2272468385766449E-4</v>
      </c>
      <c r="D67" s="696">
        <f>IF(Select2=1,Paper!$K69,"")</f>
        <v>9.4719044958598703E-2</v>
      </c>
      <c r="E67" s="686">
        <f>IF(Select2=1,Nappies!$K69,"")</f>
        <v>2.3834742603536976E-2</v>
      </c>
      <c r="F67" s="696">
        <f>IF(Select2=1,Garden!$K69,"")</f>
        <v>0</v>
      </c>
      <c r="G67" s="686">
        <f>IF(Select2=1,Wood!$K69,"")</f>
        <v>0</v>
      </c>
      <c r="H67" s="696">
        <f>IF(Select2=1,Textiles!$K69,"")</f>
        <v>2.2425912648159484E-2</v>
      </c>
      <c r="I67" s="697">
        <f>Sludge!K69</f>
        <v>0</v>
      </c>
      <c r="J67" s="697" t="str">
        <f>IF(Select2=2,MSW!$K69,"")</f>
        <v/>
      </c>
      <c r="K67" s="697">
        <f>Industry!$K69</f>
        <v>0</v>
      </c>
      <c r="L67" s="698">
        <f t="shared" si="3"/>
        <v>0.14190242489415283</v>
      </c>
      <c r="M67" s="699">
        <f>Recovery_OX!C62</f>
        <v>0</v>
      </c>
      <c r="N67" s="649"/>
      <c r="O67" s="700">
        <f>(L67-M67)*(1-Recovery_OX!F62)</f>
        <v>0.14190242489415283</v>
      </c>
      <c r="P67" s="640"/>
      <c r="Q67" s="651"/>
      <c r="S67" s="694">
        <f t="shared" si="2"/>
        <v>2050</v>
      </c>
      <c r="T67" s="695">
        <f>IF(Select2=1,Food!$W69,"")</f>
        <v>6.1734479294669759E-4</v>
      </c>
      <c r="U67" s="696">
        <f>IF(Select2=1,Paper!$W69,"")</f>
        <v>0.19570050611280723</v>
      </c>
      <c r="V67" s="686">
        <f>IF(Select2=1,Nappies!$W69,"")</f>
        <v>0</v>
      </c>
      <c r="W67" s="696">
        <f>IF(Select2=1,Garden!$W69,"")</f>
        <v>0</v>
      </c>
      <c r="X67" s="686">
        <f>IF(Select2=1,Wood!$W69,"")</f>
        <v>0.22218660575205423</v>
      </c>
      <c r="Y67" s="696">
        <f>IF(Select2=1,Textiles!$W69,"")</f>
        <v>2.4576342628119974E-2</v>
      </c>
      <c r="Z67" s="688">
        <f>Sludge!W69</f>
        <v>0</v>
      </c>
      <c r="AA67" s="688" t="str">
        <f>IF(Select2=2,MSW!$W69,"")</f>
        <v/>
      </c>
      <c r="AB67" s="697">
        <f>Industry!$W69</f>
        <v>0</v>
      </c>
      <c r="AC67" s="698">
        <f t="shared" si="4"/>
        <v>0.44308079928592814</v>
      </c>
      <c r="AD67" s="699">
        <f>Recovery_OX!R62</f>
        <v>0</v>
      </c>
      <c r="AE67" s="649"/>
      <c r="AF67" s="701">
        <f>(AC67-AD67)*(1-Recovery_OX!U62)</f>
        <v>0.44308079928592814</v>
      </c>
    </row>
    <row r="68" spans="2:32">
      <c r="B68" s="694">
        <f t="shared" si="1"/>
        <v>2051</v>
      </c>
      <c r="C68" s="695">
        <f>IF(Select2=1,Food!$K70,"")</f>
        <v>6.1852085256169041E-4</v>
      </c>
      <c r="D68" s="696">
        <f>IF(Select2=1,Paper!$K70,"")</f>
        <v>8.8315452146791096E-2</v>
      </c>
      <c r="E68" s="686">
        <f>IF(Select2=1,Nappies!$K70,"")</f>
        <v>2.0108533747235036E-2</v>
      </c>
      <c r="F68" s="696">
        <f>IF(Select2=1,Garden!$K70,"")</f>
        <v>0</v>
      </c>
      <c r="G68" s="686">
        <f>IF(Select2=1,Wood!$K70,"")</f>
        <v>0</v>
      </c>
      <c r="H68" s="696">
        <f>IF(Select2=1,Textiles!$K70,"")</f>
        <v>2.0909782358894544E-2</v>
      </c>
      <c r="I68" s="697">
        <f>Sludge!K70</f>
        <v>0</v>
      </c>
      <c r="J68" s="697" t="str">
        <f>IF(Select2=2,MSW!$K70,"")</f>
        <v/>
      </c>
      <c r="K68" s="697">
        <f>Industry!$K70</f>
        <v>0</v>
      </c>
      <c r="L68" s="698">
        <f t="shared" si="3"/>
        <v>0.12995228910548237</v>
      </c>
      <c r="M68" s="699">
        <f>Recovery_OX!C63</f>
        <v>0</v>
      </c>
      <c r="N68" s="649"/>
      <c r="O68" s="700">
        <f>(L68-M68)*(1-Recovery_OX!F63)</f>
        <v>0.12995228910548237</v>
      </c>
      <c r="P68" s="640"/>
      <c r="Q68" s="651"/>
      <c r="S68" s="694">
        <f t="shared" si="2"/>
        <v>2051</v>
      </c>
      <c r="T68" s="695">
        <f>IF(Select2=1,Food!$W70,"")</f>
        <v>4.1381859002789258E-4</v>
      </c>
      <c r="U68" s="696">
        <f>IF(Select2=1,Paper!$W70,"")</f>
        <v>0.18246994245204773</v>
      </c>
      <c r="V68" s="686">
        <f>IF(Select2=1,Nappies!$W70,"")</f>
        <v>0</v>
      </c>
      <c r="W68" s="696">
        <f>IF(Select2=1,Garden!$W70,"")</f>
        <v>0</v>
      </c>
      <c r="X68" s="686">
        <f>IF(Select2=1,Wood!$W70,"")</f>
        <v>0.21454458993406811</v>
      </c>
      <c r="Y68" s="696">
        <f>IF(Select2=1,Textiles!$W70,"")</f>
        <v>2.2914829982350175E-2</v>
      </c>
      <c r="Z68" s="688">
        <f>Sludge!W70</f>
        <v>0</v>
      </c>
      <c r="AA68" s="688" t="str">
        <f>IF(Select2=2,MSW!$W70,"")</f>
        <v/>
      </c>
      <c r="AB68" s="697">
        <f>Industry!$W70</f>
        <v>0</v>
      </c>
      <c r="AC68" s="698">
        <f t="shared" si="4"/>
        <v>0.42034318095849388</v>
      </c>
      <c r="AD68" s="699">
        <f>Recovery_OX!R63</f>
        <v>0</v>
      </c>
      <c r="AE68" s="649"/>
      <c r="AF68" s="701">
        <f>(AC68-AD68)*(1-Recovery_OX!U63)</f>
        <v>0.42034318095849388</v>
      </c>
    </row>
    <row r="69" spans="2:32">
      <c r="B69" s="694">
        <f t="shared" si="1"/>
        <v>2052</v>
      </c>
      <c r="C69" s="695">
        <f>IF(Select2=1,Food!$K71,"")</f>
        <v>4.1460692636315516E-4</v>
      </c>
      <c r="D69" s="696">
        <f>IF(Select2=1,Paper!$K71,"")</f>
        <v>8.2344781783867518E-2</v>
      </c>
      <c r="E69" s="686">
        <f>IF(Select2=1,Nappies!$K71,"")</f>
        <v>1.6964862435883236E-2</v>
      </c>
      <c r="F69" s="696">
        <f>IF(Select2=1,Garden!$K71,"")</f>
        <v>0</v>
      </c>
      <c r="G69" s="686">
        <f>IF(Select2=1,Wood!$K71,"")</f>
        <v>0</v>
      </c>
      <c r="H69" s="696">
        <f>IF(Select2=1,Textiles!$K71,"")</f>
        <v>1.9496151847011693E-2</v>
      </c>
      <c r="I69" s="697">
        <f>Sludge!K71</f>
        <v>0</v>
      </c>
      <c r="J69" s="697" t="str">
        <f>IF(Select2=2,MSW!$K71,"")</f>
        <v/>
      </c>
      <c r="K69" s="697">
        <f>Industry!$K71</f>
        <v>0</v>
      </c>
      <c r="L69" s="698">
        <f t="shared" si="3"/>
        <v>0.11922040299312561</v>
      </c>
      <c r="M69" s="699">
        <f>Recovery_OX!C64</f>
        <v>0</v>
      </c>
      <c r="N69" s="649"/>
      <c r="O69" s="700">
        <f>(L69-M69)*(1-Recovery_OX!F64)</f>
        <v>0.11922040299312561</v>
      </c>
      <c r="P69" s="640"/>
      <c r="Q69" s="651"/>
      <c r="S69" s="694">
        <f t="shared" si="2"/>
        <v>2052</v>
      </c>
      <c r="T69" s="695">
        <f>IF(Select2=1,Food!$W71,"")</f>
        <v>2.773908963179003E-4</v>
      </c>
      <c r="U69" s="696">
        <f>IF(Select2=1,Paper!$W71,"")</f>
        <v>0.17013384666088333</v>
      </c>
      <c r="V69" s="686">
        <f>IF(Select2=1,Nappies!$W71,"")</f>
        <v>0</v>
      </c>
      <c r="W69" s="696">
        <f>IF(Select2=1,Garden!$W71,"")</f>
        <v>0</v>
      </c>
      <c r="X69" s="686">
        <f>IF(Select2=1,Wood!$W71,"")</f>
        <v>0.20716541806909475</v>
      </c>
      <c r="Y69" s="696">
        <f>IF(Select2=1,Textiles!$W71,"")</f>
        <v>2.1365645859738831E-2</v>
      </c>
      <c r="Z69" s="688">
        <f>Sludge!W71</f>
        <v>0</v>
      </c>
      <c r="AA69" s="688" t="str">
        <f>IF(Select2=2,MSW!$W71,"")</f>
        <v/>
      </c>
      <c r="AB69" s="697">
        <f>Industry!$W71</f>
        <v>0</v>
      </c>
      <c r="AC69" s="698">
        <f t="shared" si="4"/>
        <v>0.39894230148603477</v>
      </c>
      <c r="AD69" s="699">
        <f>Recovery_OX!R64</f>
        <v>0</v>
      </c>
      <c r="AE69" s="649"/>
      <c r="AF69" s="701">
        <f>(AC69-AD69)*(1-Recovery_OX!U64)</f>
        <v>0.39894230148603477</v>
      </c>
    </row>
    <row r="70" spans="2:32">
      <c r="B70" s="694">
        <f t="shared" si="1"/>
        <v>2053</v>
      </c>
      <c r="C70" s="695">
        <f>IF(Select2=1,Food!$K72,"")</f>
        <v>2.7791933396644511E-4</v>
      </c>
      <c r="D70" s="696">
        <f>IF(Select2=1,Paper!$K72,"")</f>
        <v>7.6777765636781986E-2</v>
      </c>
      <c r="E70" s="686">
        <f>IF(Select2=1,Nappies!$K72,"")</f>
        <v>1.4312657555552312E-2</v>
      </c>
      <c r="F70" s="696">
        <f>IF(Select2=1,Garden!$K72,"")</f>
        <v>0</v>
      </c>
      <c r="G70" s="686">
        <f>IF(Select2=1,Wood!$K72,"")</f>
        <v>0</v>
      </c>
      <c r="H70" s="696">
        <f>IF(Select2=1,Textiles!$K72,"")</f>
        <v>1.8178091494101638E-2</v>
      </c>
      <c r="I70" s="697">
        <f>Sludge!K72</f>
        <v>0</v>
      </c>
      <c r="J70" s="697" t="str">
        <f>IF(Select2=2,MSW!$K72,"")</f>
        <v/>
      </c>
      <c r="K70" s="697">
        <f>Industry!$K72</f>
        <v>0</v>
      </c>
      <c r="L70" s="698">
        <f t="shared" si="3"/>
        <v>0.10954643402040239</v>
      </c>
      <c r="M70" s="699">
        <f>Recovery_OX!C65</f>
        <v>0</v>
      </c>
      <c r="N70" s="649"/>
      <c r="O70" s="700">
        <f>(L70-M70)*(1-Recovery_OX!F65)</f>
        <v>0.10954643402040239</v>
      </c>
      <c r="P70" s="640"/>
      <c r="Q70" s="651"/>
      <c r="S70" s="694">
        <f t="shared" si="2"/>
        <v>2053</v>
      </c>
      <c r="T70" s="695">
        <f>IF(Select2=1,Food!$W72,"")</f>
        <v>1.8594067838968221E-4</v>
      </c>
      <c r="U70" s="696">
        <f>IF(Select2=1,Paper!$W72,"")</f>
        <v>0.15863174718343387</v>
      </c>
      <c r="V70" s="686">
        <f>IF(Select2=1,Nappies!$W72,"")</f>
        <v>0</v>
      </c>
      <c r="W70" s="696">
        <f>IF(Select2=1,Garden!$W72,"")</f>
        <v>0</v>
      </c>
      <c r="X70" s="686">
        <f>IF(Select2=1,Wood!$W72,"")</f>
        <v>0.20004004974878103</v>
      </c>
      <c r="Y70" s="696">
        <f>IF(Select2=1,Textiles!$W72,"")</f>
        <v>1.9921196157919596E-2</v>
      </c>
      <c r="Z70" s="688">
        <f>Sludge!W72</f>
        <v>0</v>
      </c>
      <c r="AA70" s="688" t="str">
        <f>IF(Select2=2,MSW!$W72,"")</f>
        <v/>
      </c>
      <c r="AB70" s="697">
        <f>Industry!$W72</f>
        <v>0</v>
      </c>
      <c r="AC70" s="698">
        <f t="shared" si="4"/>
        <v>0.37877893376852417</v>
      </c>
      <c r="AD70" s="699">
        <f>Recovery_OX!R65</f>
        <v>0</v>
      </c>
      <c r="AE70" s="649"/>
      <c r="AF70" s="701">
        <f>(AC70-AD70)*(1-Recovery_OX!U65)</f>
        <v>0.37877893376852417</v>
      </c>
    </row>
    <row r="71" spans="2:32">
      <c r="B71" s="694">
        <f t="shared" si="1"/>
        <v>2054</v>
      </c>
      <c r="C71" s="695">
        <f>IF(Select2=1,Food!$K73,"")</f>
        <v>1.8629490073858169E-4</v>
      </c>
      <c r="D71" s="696">
        <f>IF(Select2=1,Paper!$K73,"")</f>
        <v>7.1587114185922812E-2</v>
      </c>
      <c r="E71" s="686">
        <f>IF(Select2=1,Nappies!$K73,"")</f>
        <v>1.2075085611611887E-2</v>
      </c>
      <c r="F71" s="696">
        <f>IF(Select2=1,Garden!$K73,"")</f>
        <v>0</v>
      </c>
      <c r="G71" s="686">
        <f>IF(Select2=1,Wood!$K73,"")</f>
        <v>0</v>
      </c>
      <c r="H71" s="696">
        <f>IF(Select2=1,Textiles!$K73,"")</f>
        <v>1.6949140166785254E-2</v>
      </c>
      <c r="I71" s="697">
        <f>Sludge!K73</f>
        <v>0</v>
      </c>
      <c r="J71" s="697" t="str">
        <f>IF(Select2=2,MSW!$K73,"")</f>
        <v/>
      </c>
      <c r="K71" s="697">
        <f>Industry!$K73</f>
        <v>0</v>
      </c>
      <c r="L71" s="698">
        <f t="shared" si="3"/>
        <v>0.10079763486505854</v>
      </c>
      <c r="M71" s="699">
        <f>Recovery_OX!C66</f>
        <v>0</v>
      </c>
      <c r="N71" s="649"/>
      <c r="O71" s="700">
        <f>(L71-M71)*(1-Recovery_OX!F66)</f>
        <v>0.10079763486505854</v>
      </c>
      <c r="P71" s="640"/>
      <c r="Q71" s="651"/>
      <c r="S71" s="694">
        <f t="shared" si="2"/>
        <v>2054</v>
      </c>
      <c r="T71" s="695">
        <f>IF(Select2=1,Food!$W73,"")</f>
        <v>1.2463976409806977E-4</v>
      </c>
      <c r="U71" s="696">
        <f>IF(Select2=1,Paper!$W73,"")</f>
        <v>0.14790726071471655</v>
      </c>
      <c r="V71" s="686">
        <f>IF(Select2=1,Nappies!$W73,"")</f>
        <v>0</v>
      </c>
      <c r="W71" s="696">
        <f>IF(Select2=1,Garden!$W73,"")</f>
        <v>0</v>
      </c>
      <c r="X71" s="686">
        <f>IF(Select2=1,Wood!$W73,"")</f>
        <v>0.19315975550585601</v>
      </c>
      <c r="Y71" s="696">
        <f>IF(Select2=1,Textiles!$W73,"")</f>
        <v>1.8574400182778353E-2</v>
      </c>
      <c r="Z71" s="688">
        <f>Sludge!W73</f>
        <v>0</v>
      </c>
      <c r="AA71" s="688" t="str">
        <f>IF(Select2=2,MSW!$W73,"")</f>
        <v/>
      </c>
      <c r="AB71" s="697">
        <f>Industry!$W73</f>
        <v>0</v>
      </c>
      <c r="AC71" s="698">
        <f t="shared" si="4"/>
        <v>0.35976605616744894</v>
      </c>
      <c r="AD71" s="699">
        <f>Recovery_OX!R66</f>
        <v>0</v>
      </c>
      <c r="AE71" s="649"/>
      <c r="AF71" s="701">
        <f>(AC71-AD71)*(1-Recovery_OX!U66)</f>
        <v>0.35976605616744894</v>
      </c>
    </row>
    <row r="72" spans="2:32">
      <c r="B72" s="694">
        <f t="shared" si="1"/>
        <v>2055</v>
      </c>
      <c r="C72" s="695">
        <f>IF(Select2=1,Food!$K74,"")</f>
        <v>1.2487720643929095E-4</v>
      </c>
      <c r="D72" s="696">
        <f>IF(Select2=1,Paper!$K74,"")</f>
        <v>6.6747382851855858E-2</v>
      </c>
      <c r="E72" s="686">
        <f>IF(Select2=1,Nappies!$K74,"")</f>
        <v>1.0187324887906173E-2</v>
      </c>
      <c r="F72" s="696">
        <f>IF(Select2=1,Garden!$K74,"")</f>
        <v>0</v>
      </c>
      <c r="G72" s="686">
        <f>IF(Select2=1,Wood!$K74,"")</f>
        <v>0</v>
      </c>
      <c r="H72" s="696">
        <f>IF(Select2=1,Textiles!$K74,"")</f>
        <v>1.5803273544230244E-2</v>
      </c>
      <c r="I72" s="697">
        <f>Sludge!K74</f>
        <v>0</v>
      </c>
      <c r="J72" s="697" t="str">
        <f>IF(Select2=2,MSW!$K74,"")</f>
        <v/>
      </c>
      <c r="K72" s="697">
        <f>Industry!$K74</f>
        <v>0</v>
      </c>
      <c r="L72" s="698">
        <f t="shared" si="3"/>
        <v>9.2862858490431577E-2</v>
      </c>
      <c r="M72" s="699">
        <f>Recovery_OX!C67</f>
        <v>0</v>
      </c>
      <c r="N72" s="649"/>
      <c r="O72" s="700">
        <f>(L72-M72)*(1-Recovery_OX!F67)</f>
        <v>9.2862858490431577E-2</v>
      </c>
      <c r="P72" s="640"/>
      <c r="Q72" s="651"/>
      <c r="S72" s="694">
        <f t="shared" si="2"/>
        <v>2055</v>
      </c>
      <c r="T72" s="695">
        <f>IF(Select2=1,Food!$W74,"")</f>
        <v>8.3548532408089343E-5</v>
      </c>
      <c r="U72" s="696">
        <f>IF(Select2=1,Paper!$W74,"")</f>
        <v>0.13790781580961955</v>
      </c>
      <c r="V72" s="686">
        <f>IF(Select2=1,Nappies!$W74,"")</f>
        <v>0</v>
      </c>
      <c r="W72" s="696">
        <f>IF(Select2=1,Garden!$W74,"")</f>
        <v>0</v>
      </c>
      <c r="X72" s="686">
        <f>IF(Select2=1,Wood!$W74,"")</f>
        <v>0.18651610611944186</v>
      </c>
      <c r="Y72" s="696">
        <f>IF(Select2=1,Textiles!$W74,"")</f>
        <v>1.7318655938882453E-2</v>
      </c>
      <c r="Z72" s="688">
        <f>Sludge!W74</f>
        <v>0</v>
      </c>
      <c r="AA72" s="688" t="str">
        <f>IF(Select2=2,MSW!$W74,"")</f>
        <v/>
      </c>
      <c r="AB72" s="697">
        <f>Industry!$W74</f>
        <v>0</v>
      </c>
      <c r="AC72" s="698">
        <f t="shared" si="4"/>
        <v>0.34182612640035193</v>
      </c>
      <c r="AD72" s="699">
        <f>Recovery_OX!R67</f>
        <v>0</v>
      </c>
      <c r="AE72" s="649"/>
      <c r="AF72" s="701">
        <f>(AC72-AD72)*(1-Recovery_OX!U67)</f>
        <v>0.34182612640035193</v>
      </c>
    </row>
    <row r="73" spans="2:32">
      <c r="B73" s="694">
        <f t="shared" si="1"/>
        <v>2056</v>
      </c>
      <c r="C73" s="695">
        <f>IF(Select2=1,Food!$K75,"")</f>
        <v>8.3707694769187552E-5</v>
      </c>
      <c r="D73" s="696">
        <f>IF(Select2=1,Paper!$K75,"")</f>
        <v>6.2234847265966675E-2</v>
      </c>
      <c r="E73" s="686">
        <f>IF(Select2=1,Nappies!$K75,"")</f>
        <v>8.5946875831631377E-3</v>
      </c>
      <c r="F73" s="696">
        <f>IF(Select2=1,Garden!$K75,"")</f>
        <v>0</v>
      </c>
      <c r="G73" s="686">
        <f>IF(Select2=1,Wood!$K75,"")</f>
        <v>0</v>
      </c>
      <c r="H73" s="696">
        <f>IF(Select2=1,Textiles!$K75,"")</f>
        <v>1.4734874586923451E-2</v>
      </c>
      <c r="I73" s="697">
        <f>Sludge!K75</f>
        <v>0</v>
      </c>
      <c r="J73" s="697" t="str">
        <f>IF(Select2=2,MSW!$K75,"")</f>
        <v/>
      </c>
      <c r="K73" s="697">
        <f>Industry!$K75</f>
        <v>0</v>
      </c>
      <c r="L73" s="698">
        <f t="shared" si="3"/>
        <v>8.5648117130822446E-2</v>
      </c>
      <c r="M73" s="699">
        <f>Recovery_OX!C68</f>
        <v>0</v>
      </c>
      <c r="N73" s="649"/>
      <c r="O73" s="700">
        <f>(L73-M73)*(1-Recovery_OX!F68)</f>
        <v>8.5648117130822446E-2</v>
      </c>
      <c r="P73" s="640"/>
      <c r="Q73" s="651"/>
      <c r="S73" s="694">
        <f t="shared" si="2"/>
        <v>2056</v>
      </c>
      <c r="T73" s="695">
        <f>IF(Select2=1,Food!$W75,"")</f>
        <v>5.6004256090000552E-5</v>
      </c>
      <c r="U73" s="696">
        <f>IF(Select2=1,Paper!$W75,"")</f>
        <v>0.12858439517761711</v>
      </c>
      <c r="V73" s="686">
        <f>IF(Select2=1,Nappies!$W75,"")</f>
        <v>0</v>
      </c>
      <c r="W73" s="696">
        <f>IF(Select2=1,Garden!$W75,"")</f>
        <v>0</v>
      </c>
      <c r="X73" s="686">
        <f>IF(Select2=1,Wood!$W75,"")</f>
        <v>0.1801009622882041</v>
      </c>
      <c r="Y73" s="696">
        <f>IF(Select2=1,Textiles!$W75,"")</f>
        <v>1.6147807766491447E-2</v>
      </c>
      <c r="Z73" s="688">
        <f>Sludge!W75</f>
        <v>0</v>
      </c>
      <c r="AA73" s="688" t="str">
        <f>IF(Select2=2,MSW!$W75,"")</f>
        <v/>
      </c>
      <c r="AB73" s="697">
        <f>Industry!$W75</f>
        <v>0</v>
      </c>
      <c r="AC73" s="698">
        <f t="shared" si="4"/>
        <v>0.32488916948840268</v>
      </c>
      <c r="AD73" s="699">
        <f>Recovery_OX!R68</f>
        <v>0</v>
      </c>
      <c r="AE73" s="649"/>
      <c r="AF73" s="701">
        <f>(AC73-AD73)*(1-Recovery_OX!U68)</f>
        <v>0.32488916948840268</v>
      </c>
    </row>
    <row r="74" spans="2:32">
      <c r="B74" s="694">
        <f t="shared" si="1"/>
        <v>2057</v>
      </c>
      <c r="C74" s="695">
        <f>IF(Select2=1,Food!$K76,"")</f>
        <v>5.6110945811219047E-5</v>
      </c>
      <c r="D74" s="696">
        <f>IF(Select2=1,Paper!$K76,"")</f>
        <v>5.8027386973577927E-2</v>
      </c>
      <c r="E74" s="686">
        <f>IF(Select2=1,Nappies!$K76,"")</f>
        <v>7.2510355235525454E-3</v>
      </c>
      <c r="F74" s="696">
        <f>IF(Select2=1,Garden!$K76,"")</f>
        <v>0</v>
      </c>
      <c r="G74" s="686">
        <f>IF(Select2=1,Wood!$K76,"")</f>
        <v>0</v>
      </c>
      <c r="H74" s="696">
        <f>IF(Select2=1,Textiles!$K76,"")</f>
        <v>1.3738706001936638E-2</v>
      </c>
      <c r="I74" s="697">
        <f>Sludge!K76</f>
        <v>0</v>
      </c>
      <c r="J74" s="697" t="str">
        <f>IF(Select2=2,MSW!$K76,"")</f>
        <v/>
      </c>
      <c r="K74" s="697">
        <f>Industry!$K76</f>
        <v>0</v>
      </c>
      <c r="L74" s="698">
        <f t="shared" si="3"/>
        <v>7.9073239444878332E-2</v>
      </c>
      <c r="M74" s="699">
        <f>Recovery_OX!C69</f>
        <v>0</v>
      </c>
      <c r="N74" s="649"/>
      <c r="O74" s="700">
        <f>(L74-M74)*(1-Recovery_OX!F69)</f>
        <v>7.9073239444878332E-2</v>
      </c>
      <c r="P74" s="640"/>
      <c r="Q74" s="651"/>
      <c r="S74" s="694">
        <f t="shared" si="2"/>
        <v>2057</v>
      </c>
      <c r="T74" s="695">
        <f>IF(Select2=1,Food!$W76,"")</f>
        <v>3.7540775520440905E-5</v>
      </c>
      <c r="U74" s="696">
        <f>IF(Select2=1,Paper!$W76,"")</f>
        <v>0.11989129539995441</v>
      </c>
      <c r="V74" s="686">
        <f>IF(Select2=1,Nappies!$W76,"")</f>
        <v>0</v>
      </c>
      <c r="W74" s="696">
        <f>IF(Select2=1,Garden!$W76,"")</f>
        <v>0</v>
      </c>
      <c r="X74" s="686">
        <f>IF(Select2=1,Wood!$W76,"")</f>
        <v>0.17390646465868959</v>
      </c>
      <c r="Y74" s="696">
        <f>IF(Select2=1,Textiles!$W76,"")</f>
        <v>1.5056116166505897E-2</v>
      </c>
      <c r="Z74" s="688">
        <f>Sludge!W76</f>
        <v>0</v>
      </c>
      <c r="AA74" s="688" t="str">
        <f>IF(Select2=2,MSW!$W76,"")</f>
        <v/>
      </c>
      <c r="AB74" s="697">
        <f>Industry!$W76</f>
        <v>0</v>
      </c>
      <c r="AC74" s="698">
        <f t="shared" si="4"/>
        <v>0.3088914170006703</v>
      </c>
      <c r="AD74" s="699">
        <f>Recovery_OX!R69</f>
        <v>0</v>
      </c>
      <c r="AE74" s="649"/>
      <c r="AF74" s="701">
        <f>(AC74-AD74)*(1-Recovery_OX!U69)</f>
        <v>0.3088914170006703</v>
      </c>
    </row>
    <row r="75" spans="2:32">
      <c r="B75" s="694">
        <f t="shared" si="1"/>
        <v>2058</v>
      </c>
      <c r="C75" s="695">
        <f>IF(Select2=1,Food!$K77,"")</f>
        <v>3.7612291779279616E-5</v>
      </c>
      <c r="D75" s="696">
        <f>IF(Select2=1,Paper!$K77,"")</f>
        <v>5.410437699945498E-2</v>
      </c>
      <c r="E75" s="686">
        <f>IF(Select2=1,Nappies!$K77,"")</f>
        <v>6.1174435551118213E-3</v>
      </c>
      <c r="F75" s="696">
        <f>IF(Select2=1,Garden!$K77,"")</f>
        <v>0</v>
      </c>
      <c r="G75" s="686">
        <f>IF(Select2=1,Wood!$K77,"")</f>
        <v>0</v>
      </c>
      <c r="H75" s="696">
        <f>IF(Select2=1,Textiles!$K77,"")</f>
        <v>1.2809884569710481E-2</v>
      </c>
      <c r="I75" s="697">
        <f>Sludge!K77</f>
        <v>0</v>
      </c>
      <c r="J75" s="697" t="str">
        <f>IF(Select2=2,MSW!$K77,"")</f>
        <v/>
      </c>
      <c r="K75" s="697">
        <f>Industry!$K77</f>
        <v>0</v>
      </c>
      <c r="L75" s="698">
        <f t="shared" si="3"/>
        <v>7.3069317416056559E-2</v>
      </c>
      <c r="M75" s="699">
        <f>Recovery_OX!C70</f>
        <v>0</v>
      </c>
      <c r="N75" s="649"/>
      <c r="O75" s="700">
        <f>(L75-M75)*(1-Recovery_OX!F70)</f>
        <v>7.3069317416056559E-2</v>
      </c>
      <c r="P75" s="640"/>
      <c r="Q75" s="651"/>
      <c r="S75" s="694">
        <f t="shared" si="2"/>
        <v>2058</v>
      </c>
      <c r="T75" s="695">
        <f>IF(Select2=1,Food!$W77,"")</f>
        <v>2.5164334375075552E-5</v>
      </c>
      <c r="U75" s="696">
        <f>IF(Select2=1,Paper!$W77,"")</f>
        <v>0.11178590289143593</v>
      </c>
      <c r="V75" s="686">
        <f>IF(Select2=1,Nappies!$W77,"")</f>
        <v>0</v>
      </c>
      <c r="W75" s="696">
        <f>IF(Select2=1,Garden!$W77,"")</f>
        <v>0</v>
      </c>
      <c r="X75" s="686">
        <f>IF(Select2=1,Wood!$W77,"")</f>
        <v>0.16792502419663574</v>
      </c>
      <c r="Y75" s="696">
        <f>IF(Select2=1,Textiles!$W77,"")</f>
        <v>1.4038229665436138E-2</v>
      </c>
      <c r="Z75" s="688">
        <f>Sludge!W77</f>
        <v>0</v>
      </c>
      <c r="AA75" s="688" t="str">
        <f>IF(Select2=2,MSW!$W77,"")</f>
        <v/>
      </c>
      <c r="AB75" s="697">
        <f>Industry!$W77</f>
        <v>0</v>
      </c>
      <c r="AC75" s="698">
        <f t="shared" si="4"/>
        <v>0.29377432108788293</v>
      </c>
      <c r="AD75" s="699">
        <f>Recovery_OX!R70</f>
        <v>0</v>
      </c>
      <c r="AE75" s="649"/>
      <c r="AF75" s="701">
        <f>(AC75-AD75)*(1-Recovery_OX!U70)</f>
        <v>0.29377432108788293</v>
      </c>
    </row>
    <row r="76" spans="2:32">
      <c r="B76" s="694">
        <f t="shared" si="1"/>
        <v>2059</v>
      </c>
      <c r="C76" s="695">
        <f>IF(Select2=1,Food!$K78,"")</f>
        <v>2.5212273156992609E-5</v>
      </c>
      <c r="D76" s="696">
        <f>IF(Select2=1,Paper!$K78,"")</f>
        <v>5.0446586744153366E-2</v>
      </c>
      <c r="E76" s="686">
        <f>IF(Select2=1,Nappies!$K78,"")</f>
        <v>5.1610718949621432E-3</v>
      </c>
      <c r="F76" s="696">
        <f>IF(Select2=1,Garden!$K78,"")</f>
        <v>0</v>
      </c>
      <c r="G76" s="686">
        <f>IF(Select2=1,Wood!$K78,"")</f>
        <v>0</v>
      </c>
      <c r="H76" s="696">
        <f>IF(Select2=1,Textiles!$K78,"")</f>
        <v>1.194385720650662E-2</v>
      </c>
      <c r="I76" s="697">
        <f>Sludge!K78</f>
        <v>0</v>
      </c>
      <c r="J76" s="697" t="str">
        <f>IF(Select2=2,MSW!$K78,"")</f>
        <v/>
      </c>
      <c r="K76" s="697">
        <f>Industry!$K78</f>
        <v>0</v>
      </c>
      <c r="L76" s="698">
        <f t="shared" si="3"/>
        <v>6.7576728118779128E-2</v>
      </c>
      <c r="M76" s="699">
        <f>Recovery_OX!C71</f>
        <v>0</v>
      </c>
      <c r="N76" s="649"/>
      <c r="O76" s="700">
        <f>(L76-M76)*(1-Recovery_OX!F71)</f>
        <v>6.7576728118779128E-2</v>
      </c>
      <c r="P76" s="640"/>
      <c r="Q76" s="651"/>
      <c r="S76" s="694">
        <f t="shared" si="2"/>
        <v>2059</v>
      </c>
      <c r="T76" s="695">
        <f>IF(Select2=1,Food!$W78,"")</f>
        <v>1.6868157776756864E-5</v>
      </c>
      <c r="U76" s="696">
        <f>IF(Select2=1,Paper!$W78,"")</f>
        <v>0.10422848500858134</v>
      </c>
      <c r="V76" s="686">
        <f>IF(Select2=1,Nappies!$W78,"")</f>
        <v>0</v>
      </c>
      <c r="W76" s="696">
        <f>IF(Select2=1,Garden!$W78,"")</f>
        <v>0</v>
      </c>
      <c r="X76" s="686">
        <f>IF(Select2=1,Wood!$W78,"")</f>
        <v>0.16214931288945439</v>
      </c>
      <c r="Y76" s="696">
        <f>IF(Select2=1,Textiles!$W78,"")</f>
        <v>1.3089158582473E-2</v>
      </c>
      <c r="Z76" s="688">
        <f>Sludge!W78</f>
        <v>0</v>
      </c>
      <c r="AA76" s="688" t="str">
        <f>IF(Select2=2,MSW!$W78,"")</f>
        <v/>
      </c>
      <c r="AB76" s="697">
        <f>Industry!$W78</f>
        <v>0</v>
      </c>
      <c r="AC76" s="698">
        <f t="shared" si="4"/>
        <v>0.27948382463828547</v>
      </c>
      <c r="AD76" s="699">
        <f>Recovery_OX!R71</f>
        <v>0</v>
      </c>
      <c r="AE76" s="649"/>
      <c r="AF76" s="701">
        <f>(AC76-AD76)*(1-Recovery_OX!U71)</f>
        <v>0.27948382463828547</v>
      </c>
    </row>
    <row r="77" spans="2:32">
      <c r="B77" s="694">
        <f t="shared" si="1"/>
        <v>2060</v>
      </c>
      <c r="C77" s="695">
        <f>IF(Select2=1,Food!$K79,"")</f>
        <v>1.6900292103258401E-5</v>
      </c>
      <c r="D77" s="696">
        <f>IF(Select2=1,Paper!$K79,"")</f>
        <v>4.7036085715597926E-2</v>
      </c>
      <c r="E77" s="686">
        <f>IF(Select2=1,Nappies!$K79,"")</f>
        <v>4.3542147737039866E-3</v>
      </c>
      <c r="F77" s="696">
        <f>IF(Select2=1,Garden!$K79,"")</f>
        <v>0</v>
      </c>
      <c r="G77" s="686">
        <f>IF(Select2=1,Wood!$K79,"")</f>
        <v>0</v>
      </c>
      <c r="H77" s="696">
        <f>IF(Select2=1,Textiles!$K79,"")</f>
        <v>1.1136378645185895E-2</v>
      </c>
      <c r="I77" s="697">
        <f>Sludge!K79</f>
        <v>0</v>
      </c>
      <c r="J77" s="697" t="str">
        <f>IF(Select2=2,MSW!$K79,"")</f>
        <v/>
      </c>
      <c r="K77" s="697">
        <f>Industry!$K79</f>
        <v>0</v>
      </c>
      <c r="L77" s="698">
        <f t="shared" si="3"/>
        <v>6.254357942659107E-2</v>
      </c>
      <c r="M77" s="699">
        <f>Recovery_OX!C72</f>
        <v>0</v>
      </c>
      <c r="N77" s="649"/>
      <c r="O77" s="700">
        <f>(L77-M77)*(1-Recovery_OX!F72)</f>
        <v>6.254357942659107E-2</v>
      </c>
      <c r="P77" s="640"/>
      <c r="Q77" s="651"/>
      <c r="S77" s="694">
        <f t="shared" si="2"/>
        <v>2060</v>
      </c>
      <c r="T77" s="695">
        <f>IF(Select2=1,Food!$W79,"")</f>
        <v>1.1307064297452088E-5</v>
      </c>
      <c r="U77" s="696">
        <f>IF(Select2=1,Paper!$W79,"")</f>
        <v>9.7181995280160999E-2</v>
      </c>
      <c r="V77" s="686">
        <f>IF(Select2=1,Nappies!$W79,"")</f>
        <v>0</v>
      </c>
      <c r="W77" s="696">
        <f>IF(Select2=1,Garden!$W79,"")</f>
        <v>0</v>
      </c>
      <c r="X77" s="686">
        <f>IF(Select2=1,Wood!$W79,"")</f>
        <v>0.15657225476850001</v>
      </c>
      <c r="Y77" s="696">
        <f>IF(Select2=1,Textiles!$W79,"")</f>
        <v>1.220425057006673E-2</v>
      </c>
      <c r="Z77" s="688">
        <f>Sludge!W79</f>
        <v>0</v>
      </c>
      <c r="AA77" s="688" t="str">
        <f>IF(Select2=2,MSW!$W79,"")</f>
        <v/>
      </c>
      <c r="AB77" s="697">
        <f>Industry!$W79</f>
        <v>0</v>
      </c>
      <c r="AC77" s="698">
        <f t="shared" si="4"/>
        <v>0.26596980768302519</v>
      </c>
      <c r="AD77" s="699">
        <f>Recovery_OX!R72</f>
        <v>0</v>
      </c>
      <c r="AE77" s="649"/>
      <c r="AF77" s="701">
        <f>(AC77-AD77)*(1-Recovery_OX!U72)</f>
        <v>0.26596980768302519</v>
      </c>
    </row>
    <row r="78" spans="2:32">
      <c r="B78" s="694">
        <f t="shared" si="1"/>
        <v>2061</v>
      </c>
      <c r="C78" s="695">
        <f>IF(Select2=1,Food!$K80,"")</f>
        <v>1.1328604580671922E-5</v>
      </c>
      <c r="D78" s="696">
        <f>IF(Select2=1,Paper!$K80,"")</f>
        <v>4.3856155633789952E-2</v>
      </c>
      <c r="E78" s="686">
        <f>IF(Select2=1,Nappies!$K80,"")</f>
        <v>3.6734978084782387E-3</v>
      </c>
      <c r="F78" s="696">
        <f>IF(Select2=1,Garden!$K80,"")</f>
        <v>0</v>
      </c>
      <c r="G78" s="686">
        <f>IF(Select2=1,Wood!$K80,"")</f>
        <v>0</v>
      </c>
      <c r="H78" s="696">
        <f>IF(Select2=1,Textiles!$K80,"")</f>
        <v>1.0383490624903905E-2</v>
      </c>
      <c r="I78" s="697">
        <f>Sludge!K80</f>
        <v>0</v>
      </c>
      <c r="J78" s="697" t="str">
        <f>IF(Select2=2,MSW!$K80,"")</f>
        <v/>
      </c>
      <c r="K78" s="697">
        <f>Industry!$K80</f>
        <v>0</v>
      </c>
      <c r="L78" s="698">
        <f t="shared" si="3"/>
        <v>5.7924472671752769E-2</v>
      </c>
      <c r="M78" s="699">
        <f>Recovery_OX!C73</f>
        <v>0</v>
      </c>
      <c r="N78" s="649"/>
      <c r="O78" s="700">
        <f>(L78-M78)*(1-Recovery_OX!F73)</f>
        <v>5.7924472671752769E-2</v>
      </c>
      <c r="P78" s="640"/>
      <c r="Q78" s="651"/>
      <c r="S78" s="694">
        <f t="shared" si="2"/>
        <v>2061</v>
      </c>
      <c r="T78" s="695">
        <f>IF(Select2=1,Food!$W80,"")</f>
        <v>7.5793518603960176E-6</v>
      </c>
      <c r="U78" s="696">
        <f>IF(Select2=1,Paper!$W80,"")</f>
        <v>9.0611891805351147E-2</v>
      </c>
      <c r="V78" s="686">
        <f>IF(Select2=1,Nappies!$W80,"")</f>
        <v>0</v>
      </c>
      <c r="W78" s="696">
        <f>IF(Select2=1,Garden!$W80,"")</f>
        <v>0</v>
      </c>
      <c r="X78" s="686">
        <f>IF(Select2=1,Wood!$W80,"")</f>
        <v>0.15118701724012318</v>
      </c>
      <c r="Y78" s="696">
        <f>IF(Select2=1,Textiles!$W80,"")</f>
        <v>1.1379167808113865E-2</v>
      </c>
      <c r="Z78" s="688">
        <f>Sludge!W80</f>
        <v>0</v>
      </c>
      <c r="AA78" s="688" t="str">
        <f>IF(Select2=2,MSW!$W80,"")</f>
        <v/>
      </c>
      <c r="AB78" s="697">
        <f>Industry!$W80</f>
        <v>0</v>
      </c>
      <c r="AC78" s="698">
        <f t="shared" si="4"/>
        <v>0.25318565620544858</v>
      </c>
      <c r="AD78" s="699">
        <f>Recovery_OX!R73</f>
        <v>0</v>
      </c>
      <c r="AE78" s="649"/>
      <c r="AF78" s="701">
        <f>(AC78-AD78)*(1-Recovery_OX!U73)</f>
        <v>0.25318565620544858</v>
      </c>
    </row>
    <row r="79" spans="2:32">
      <c r="B79" s="694">
        <f t="shared" si="1"/>
        <v>2062</v>
      </c>
      <c r="C79" s="695">
        <f>IF(Select2=1,Food!$K81,"")</f>
        <v>7.5937907440355579E-6</v>
      </c>
      <c r="D79" s="696">
        <f>IF(Select2=1,Paper!$K81,"")</f>
        <v>4.089120847777919E-2</v>
      </c>
      <c r="E79" s="686">
        <f>IF(Select2=1,Nappies!$K81,"")</f>
        <v>3.0992008548570106E-3</v>
      </c>
      <c r="F79" s="696">
        <f>IF(Select2=1,Garden!$K81,"")</f>
        <v>0</v>
      </c>
      <c r="G79" s="686">
        <f>IF(Select2=1,Wood!$K81,"")</f>
        <v>0</v>
      </c>
      <c r="H79" s="696">
        <f>IF(Select2=1,Textiles!$K81,"")</f>
        <v>9.6815024877117545E-3</v>
      </c>
      <c r="I79" s="697">
        <f>Sludge!K81</f>
        <v>0</v>
      </c>
      <c r="J79" s="697" t="str">
        <f>IF(Select2=2,MSW!$K81,"")</f>
        <v/>
      </c>
      <c r="K79" s="697">
        <f>Industry!$K81</f>
        <v>0</v>
      </c>
      <c r="L79" s="698">
        <f t="shared" si="3"/>
        <v>5.3679505611091985E-2</v>
      </c>
      <c r="M79" s="699">
        <f>Recovery_OX!C74</f>
        <v>0</v>
      </c>
      <c r="N79" s="649"/>
      <c r="O79" s="700">
        <f>(L79-M79)*(1-Recovery_OX!F74)</f>
        <v>5.3679505611091985E-2</v>
      </c>
      <c r="P79" s="640"/>
      <c r="Q79" s="651"/>
      <c r="S79" s="694">
        <f t="shared" si="2"/>
        <v>2062</v>
      </c>
      <c r="T79" s="695">
        <f>IF(Select2=1,Food!$W81,"")</f>
        <v>5.0805914879809669E-6</v>
      </c>
      <c r="U79" s="696">
        <f>IF(Select2=1,Paper!$W81,"")</f>
        <v>8.4485967929295858E-2</v>
      </c>
      <c r="V79" s="686">
        <f>IF(Select2=1,Nappies!$W81,"")</f>
        <v>0</v>
      </c>
      <c r="W79" s="696">
        <f>IF(Select2=1,Garden!$W81,"")</f>
        <v>0</v>
      </c>
      <c r="X79" s="686">
        <f>IF(Select2=1,Wood!$W81,"")</f>
        <v>0.14598700271488901</v>
      </c>
      <c r="Y79" s="696">
        <f>IF(Select2=1,Textiles!$W81,"")</f>
        <v>1.0609865739958084E-2</v>
      </c>
      <c r="Z79" s="688">
        <f>Sludge!W81</f>
        <v>0</v>
      </c>
      <c r="AA79" s="688" t="str">
        <f>IF(Select2=2,MSW!$W81,"")</f>
        <v/>
      </c>
      <c r="AB79" s="697">
        <f>Industry!$W81</f>
        <v>0</v>
      </c>
      <c r="AC79" s="698">
        <f t="shared" si="4"/>
        <v>0.24108791697563092</v>
      </c>
      <c r="AD79" s="699">
        <f>Recovery_OX!R74</f>
        <v>0</v>
      </c>
      <c r="AE79" s="649"/>
      <c r="AF79" s="701">
        <f>(AC79-AD79)*(1-Recovery_OX!U74)</f>
        <v>0.24108791697563092</v>
      </c>
    </row>
    <row r="80" spans="2:32">
      <c r="B80" s="694">
        <f t="shared" si="1"/>
        <v>2063</v>
      </c>
      <c r="C80" s="695">
        <f>IF(Select2=1,Food!$K82,"")</f>
        <v>5.0902701611269269E-6</v>
      </c>
      <c r="D80" s="696">
        <f>IF(Select2=1,Paper!$K82,"")</f>
        <v>3.8126710073167036E-2</v>
      </c>
      <c r="E80" s="686">
        <f>IF(Select2=1,Nappies!$K82,"")</f>
        <v>2.6146867208082952E-3</v>
      </c>
      <c r="F80" s="696">
        <f>IF(Select2=1,Garden!$K82,"")</f>
        <v>0</v>
      </c>
      <c r="G80" s="686">
        <f>IF(Select2=1,Wood!$K82,"")</f>
        <v>0</v>
      </c>
      <c r="H80" s="696">
        <f>IF(Select2=1,Textiles!$K82,"")</f>
        <v>9.0269730869465045E-3</v>
      </c>
      <c r="I80" s="697">
        <f>Sludge!K82</f>
        <v>0</v>
      </c>
      <c r="J80" s="697" t="str">
        <f>IF(Select2=2,MSW!$K82,"")</f>
        <v/>
      </c>
      <c r="K80" s="697">
        <f>Industry!$K82</f>
        <v>0</v>
      </c>
      <c r="L80" s="698">
        <f t="shared" si="3"/>
        <v>4.9773460151082964E-2</v>
      </c>
      <c r="M80" s="699">
        <f>Recovery_OX!C75</f>
        <v>0</v>
      </c>
      <c r="N80" s="649"/>
      <c r="O80" s="700">
        <f>(L80-M80)*(1-Recovery_OX!F75)</f>
        <v>4.9773460151082964E-2</v>
      </c>
      <c r="P80" s="640"/>
      <c r="Q80" s="651"/>
      <c r="S80" s="694">
        <f t="shared" si="2"/>
        <v>2063</v>
      </c>
      <c r="T80" s="695">
        <f>IF(Select2=1,Food!$W82,"")</f>
        <v>3.4056223201116793E-6</v>
      </c>
      <c r="U80" s="696">
        <f>IF(Select2=1,Paper!$W82,"")</f>
        <v>7.8774194366047601E-2</v>
      </c>
      <c r="V80" s="686">
        <f>IF(Select2=1,Nappies!$W82,"")</f>
        <v>0</v>
      </c>
      <c r="W80" s="696">
        <f>IF(Select2=1,Garden!$W82,"")</f>
        <v>0</v>
      </c>
      <c r="X80" s="686">
        <f>IF(Select2=1,Wood!$W82,"")</f>
        <v>0.1409658405247049</v>
      </c>
      <c r="Y80" s="696">
        <f>IF(Select2=1,Textiles!$W82,"")</f>
        <v>9.8925732459687679E-3</v>
      </c>
      <c r="Z80" s="688">
        <f>Sludge!W82</f>
        <v>0</v>
      </c>
      <c r="AA80" s="688" t="str">
        <f>IF(Select2=2,MSW!$W82,"")</f>
        <v/>
      </c>
      <c r="AB80" s="697">
        <f>Industry!$W82</f>
        <v>0</v>
      </c>
      <c r="AC80" s="698">
        <f t="shared" si="4"/>
        <v>0.22963601375904136</v>
      </c>
      <c r="AD80" s="699">
        <f>Recovery_OX!R75</f>
        <v>0</v>
      </c>
      <c r="AE80" s="649"/>
      <c r="AF80" s="701">
        <f>(AC80-AD80)*(1-Recovery_OX!U75)</f>
        <v>0.22963601375904136</v>
      </c>
    </row>
    <row r="81" spans="2:32">
      <c r="B81" s="694">
        <f t="shared" si="1"/>
        <v>2064</v>
      </c>
      <c r="C81" s="695">
        <f>IF(Select2=1,Food!$K83,"")</f>
        <v>3.4121101287404425E-6</v>
      </c>
      <c r="D81" s="696">
        <f>IF(Select2=1,Paper!$K83,"")</f>
        <v>3.5549108845566807E-2</v>
      </c>
      <c r="E81" s="686">
        <f>IF(Select2=1,Nappies!$K83,"")</f>
        <v>2.2059191927677304E-3</v>
      </c>
      <c r="F81" s="696">
        <f>IF(Select2=1,Garden!$K83,"")</f>
        <v>0</v>
      </c>
      <c r="G81" s="686">
        <f>IF(Select2=1,Wood!$K83,"")</f>
        <v>0</v>
      </c>
      <c r="H81" s="696">
        <f>IF(Select2=1,Textiles!$K83,"")</f>
        <v>8.4166939187262403E-3</v>
      </c>
      <c r="I81" s="697">
        <f>Sludge!K83</f>
        <v>0</v>
      </c>
      <c r="J81" s="697" t="str">
        <f>IF(Select2=2,MSW!$K83,"")</f>
        <v/>
      </c>
      <c r="K81" s="697">
        <f>Industry!$K83</f>
        <v>0</v>
      </c>
      <c r="L81" s="698">
        <f t="shared" si="3"/>
        <v>4.6175134067189524E-2</v>
      </c>
      <c r="M81" s="699">
        <f>Recovery_OX!C76</f>
        <v>0</v>
      </c>
      <c r="N81" s="649"/>
      <c r="O81" s="700">
        <f>(L81-M81)*(1-Recovery_OX!F76)</f>
        <v>4.6175134067189524E-2</v>
      </c>
      <c r="P81" s="640"/>
      <c r="Q81" s="651"/>
      <c r="S81" s="694">
        <f t="shared" si="2"/>
        <v>2064</v>
      </c>
      <c r="T81" s="695">
        <f>IF(Select2=1,Food!$W83,"")</f>
        <v>2.2828569103972614E-6</v>
      </c>
      <c r="U81" s="696">
        <f>IF(Select2=1,Paper!$W83,"")</f>
        <v>7.3448571994972747E-2</v>
      </c>
      <c r="V81" s="686">
        <f>IF(Select2=1,Nappies!$W83,"")</f>
        <v>0</v>
      </c>
      <c r="W81" s="696">
        <f>IF(Select2=1,Garden!$W83,"")</f>
        <v>0</v>
      </c>
      <c r="X81" s="686">
        <f>IF(Select2=1,Wood!$W83,"")</f>
        <v>0.13611737911795541</v>
      </c>
      <c r="Y81" s="696">
        <f>IF(Select2=1,Textiles!$W83,"")</f>
        <v>9.223774157508205E-3</v>
      </c>
      <c r="Z81" s="688">
        <f>Sludge!W83</f>
        <v>0</v>
      </c>
      <c r="AA81" s="688" t="str">
        <f>IF(Select2=2,MSW!$W83,"")</f>
        <v/>
      </c>
      <c r="AB81" s="697">
        <f>Industry!$W83</f>
        <v>0</v>
      </c>
      <c r="AC81" s="698">
        <f t="shared" ref="AC81:AC97" si="5">SUM(T81:AA81)</f>
        <v>0.21879200812734673</v>
      </c>
      <c r="AD81" s="699">
        <f>Recovery_OX!R76</f>
        <v>0</v>
      </c>
      <c r="AE81" s="649"/>
      <c r="AF81" s="701">
        <f>(AC81-AD81)*(1-Recovery_OX!U76)</f>
        <v>0.21879200812734673</v>
      </c>
    </row>
    <row r="82" spans="2:32">
      <c r="B82" s="694">
        <f t="shared" ref="B82:B97" si="6">B81+1</f>
        <v>2065</v>
      </c>
      <c r="C82" s="695">
        <f>IF(Select2=1,Food!$K84,"")</f>
        <v>2.2872058185759642E-6</v>
      </c>
      <c r="D82" s="696">
        <f>IF(Select2=1,Paper!$K84,"")</f>
        <v>3.3145769390770366E-2</v>
      </c>
      <c r="E82" s="686">
        <f>IF(Select2=1,Nappies!$K84,"")</f>
        <v>1.86105641119283E-3</v>
      </c>
      <c r="F82" s="696">
        <f>IF(Select2=1,Garden!$K84,"")</f>
        <v>0</v>
      </c>
      <c r="G82" s="686">
        <f>IF(Select2=1,Wood!$K84,"")</f>
        <v>0</v>
      </c>
      <c r="H82" s="696">
        <f>IF(Select2=1,Textiles!$K84,"")</f>
        <v>7.8476733938603258E-3</v>
      </c>
      <c r="I82" s="697">
        <f>Sludge!K84</f>
        <v>0</v>
      </c>
      <c r="J82" s="697" t="str">
        <f>IF(Select2=2,MSW!$K84,"")</f>
        <v/>
      </c>
      <c r="K82" s="697">
        <f>Industry!$K84</f>
        <v>0</v>
      </c>
      <c r="L82" s="698">
        <f t="shared" si="3"/>
        <v>4.2856786401642095E-2</v>
      </c>
      <c r="M82" s="699">
        <f>Recovery_OX!C77</f>
        <v>0</v>
      </c>
      <c r="N82" s="649"/>
      <c r="O82" s="700">
        <f>(L82-M82)*(1-Recovery_OX!F77)</f>
        <v>4.2856786401642095E-2</v>
      </c>
      <c r="P82" s="640"/>
      <c r="Q82" s="651"/>
      <c r="S82" s="694">
        <f t="shared" ref="S82:S97" si="7">S81+1</f>
        <v>2065</v>
      </c>
      <c r="T82" s="695">
        <f>IF(Select2=1,Food!$W84,"")</f>
        <v>1.5302447492702698E-6</v>
      </c>
      <c r="U82" s="696">
        <f>IF(Select2=1,Paper!$W84,"")</f>
        <v>6.8482994609029693E-2</v>
      </c>
      <c r="V82" s="686">
        <f>IF(Select2=1,Nappies!$W84,"")</f>
        <v>0</v>
      </c>
      <c r="W82" s="696">
        <f>IF(Select2=1,Garden!$W84,"")</f>
        <v>0</v>
      </c>
      <c r="X82" s="686">
        <f>IF(Select2=1,Wood!$W84,"")</f>
        <v>0.13143567852308233</v>
      </c>
      <c r="Y82" s="696">
        <f>IF(Select2=1,Textiles!$W84,"")</f>
        <v>8.6001900206688457E-3</v>
      </c>
      <c r="Z82" s="688">
        <f>Sludge!W84</f>
        <v>0</v>
      </c>
      <c r="AA82" s="688" t="str">
        <f>IF(Select2=2,MSW!$W84,"")</f>
        <v/>
      </c>
      <c r="AB82" s="697">
        <f>Industry!$W84</f>
        <v>0</v>
      </c>
      <c r="AC82" s="698">
        <f t="shared" si="5"/>
        <v>0.20852039339753012</v>
      </c>
      <c r="AD82" s="699">
        <f>Recovery_OX!R77</f>
        <v>0</v>
      </c>
      <c r="AE82" s="649"/>
      <c r="AF82" s="701">
        <f>(AC82-AD82)*(1-Recovery_OX!U77)</f>
        <v>0.20852039339753012</v>
      </c>
    </row>
    <row r="83" spans="2:32">
      <c r="B83" s="694">
        <f t="shared" si="6"/>
        <v>2066</v>
      </c>
      <c r="C83" s="695">
        <f>IF(Select2=1,Food!$K85,"")</f>
        <v>1.5331599096008226E-6</v>
      </c>
      <c r="D83" s="696">
        <f>IF(Select2=1,Paper!$K85,"")</f>
        <v>3.0904910535982044E-2</v>
      </c>
      <c r="E83" s="686">
        <f>IF(Select2=1,Nappies!$K85,"")</f>
        <v>1.570107815824523E-3</v>
      </c>
      <c r="F83" s="696">
        <f>IF(Select2=1,Garden!$K85,"")</f>
        <v>0</v>
      </c>
      <c r="G83" s="686">
        <f>IF(Select2=1,Wood!$K85,"")</f>
        <v>0</v>
      </c>
      <c r="H83" s="696">
        <f>IF(Select2=1,Textiles!$K85,"")</f>
        <v>7.3171221730757062E-3</v>
      </c>
      <c r="I83" s="697">
        <f>Sludge!K85</f>
        <v>0</v>
      </c>
      <c r="J83" s="697" t="str">
        <f>IF(Select2=2,MSW!$K85,"")</f>
        <v/>
      </c>
      <c r="K83" s="697">
        <f>Industry!$K85</f>
        <v>0</v>
      </c>
      <c r="L83" s="698">
        <f t="shared" ref="L83:L97" si="8">SUM(C83:K83)</f>
        <v>3.9793673684791878E-2</v>
      </c>
      <c r="M83" s="699">
        <f>Recovery_OX!C78</f>
        <v>0</v>
      </c>
      <c r="N83" s="649"/>
      <c r="O83" s="700">
        <f>(L83-M83)*(1-Recovery_OX!F78)</f>
        <v>3.9793673684791878E-2</v>
      </c>
      <c r="P83" s="640"/>
      <c r="Q83" s="651"/>
      <c r="S83" s="694">
        <f t="shared" si="7"/>
        <v>2066</v>
      </c>
      <c r="T83" s="695">
        <f>IF(Select2=1,Food!$W85,"")</f>
        <v>1.0257537307766425E-6</v>
      </c>
      <c r="U83" s="696">
        <f>IF(Select2=1,Paper!$W85,"")</f>
        <v>6.3853120942111652E-2</v>
      </c>
      <c r="V83" s="686">
        <f>IF(Select2=1,Nappies!$W85,"")</f>
        <v>0</v>
      </c>
      <c r="W83" s="696">
        <f>IF(Select2=1,Garden!$W85,"")</f>
        <v>0</v>
      </c>
      <c r="X83" s="686">
        <f>IF(Select2=1,Wood!$W85,"")</f>
        <v>0.1269150030713766</v>
      </c>
      <c r="Y83" s="696">
        <f>IF(Select2=1,Textiles!$W85,"")</f>
        <v>8.0187640252884409E-3</v>
      </c>
      <c r="Z83" s="688">
        <f>Sludge!W85</f>
        <v>0</v>
      </c>
      <c r="AA83" s="688" t="str">
        <f>IF(Select2=2,MSW!$W85,"")</f>
        <v/>
      </c>
      <c r="AB83" s="697">
        <f>Industry!$W85</f>
        <v>0</v>
      </c>
      <c r="AC83" s="698">
        <f t="shared" si="5"/>
        <v>0.19878791379250749</v>
      </c>
      <c r="AD83" s="699">
        <f>Recovery_OX!R78</f>
        <v>0</v>
      </c>
      <c r="AE83" s="649"/>
      <c r="AF83" s="701">
        <f>(AC83-AD83)*(1-Recovery_OX!U78)</f>
        <v>0.19878791379250749</v>
      </c>
    </row>
    <row r="84" spans="2:32">
      <c r="B84" s="694">
        <f t="shared" si="6"/>
        <v>2067</v>
      </c>
      <c r="C84" s="695">
        <f>IF(Select2=1,Food!$K86,"")</f>
        <v>1.02770782118362E-6</v>
      </c>
      <c r="D84" s="696">
        <f>IF(Select2=1,Paper!$K86,"")</f>
        <v>2.8815547588495881E-2</v>
      </c>
      <c r="E84" s="686">
        <f>IF(Select2=1,Nappies!$K86,"")</f>
        <v>1.3246447224741448E-3</v>
      </c>
      <c r="F84" s="696">
        <f>IF(Select2=1,Garden!$K86,"")</f>
        <v>0</v>
      </c>
      <c r="G84" s="686">
        <f>IF(Select2=1,Wood!$K86,"")</f>
        <v>0</v>
      </c>
      <c r="H84" s="696">
        <f>IF(Select2=1,Textiles!$K86,"")</f>
        <v>6.8224394936725694E-3</v>
      </c>
      <c r="I84" s="697">
        <f>Sludge!K86</f>
        <v>0</v>
      </c>
      <c r="J84" s="697" t="str">
        <f>IF(Select2=2,MSW!$K86,"")</f>
        <v/>
      </c>
      <c r="K84" s="697">
        <f>Industry!$K86</f>
        <v>0</v>
      </c>
      <c r="L84" s="698">
        <f t="shared" si="8"/>
        <v>3.6963659512463783E-2</v>
      </c>
      <c r="M84" s="699">
        <f>Recovery_OX!C79</f>
        <v>0</v>
      </c>
      <c r="N84" s="649"/>
      <c r="O84" s="700">
        <f>(L84-M84)*(1-Recovery_OX!F79)</f>
        <v>3.6963659512463783E-2</v>
      </c>
      <c r="P84" s="640"/>
      <c r="Q84" s="651"/>
      <c r="S84" s="694">
        <f t="shared" si="7"/>
        <v>2067</v>
      </c>
      <c r="T84" s="695">
        <f>IF(Select2=1,Food!$W86,"")</f>
        <v>6.8758328803542793E-7</v>
      </c>
      <c r="U84" s="696">
        <f>IF(Select2=1,Paper!$W86,"")</f>
        <v>5.9536255348131992E-2</v>
      </c>
      <c r="V84" s="686">
        <f>IF(Select2=1,Nappies!$W86,"")</f>
        <v>0</v>
      </c>
      <c r="W84" s="696">
        <f>IF(Select2=1,Garden!$W86,"")</f>
        <v>0</v>
      </c>
      <c r="X84" s="686">
        <f>IF(Select2=1,Wood!$W86,"")</f>
        <v>0.12254981437006696</v>
      </c>
      <c r="Y84" s="696">
        <f>IF(Select2=1,Textiles!$W86,"")</f>
        <v>7.4766460204630878E-3</v>
      </c>
      <c r="Z84" s="688">
        <f>Sludge!W86</f>
        <v>0</v>
      </c>
      <c r="AA84" s="688" t="str">
        <f>IF(Select2=2,MSW!$W86,"")</f>
        <v/>
      </c>
      <c r="AB84" s="697">
        <f>Industry!$W86</f>
        <v>0</v>
      </c>
      <c r="AC84" s="698">
        <f t="shared" si="5"/>
        <v>0.18956340332195007</v>
      </c>
      <c r="AD84" s="699">
        <f>Recovery_OX!R79</f>
        <v>0</v>
      </c>
      <c r="AE84" s="649"/>
      <c r="AF84" s="701">
        <f>(AC84-AD84)*(1-Recovery_OX!U79)</f>
        <v>0.18956340332195007</v>
      </c>
    </row>
    <row r="85" spans="2:32">
      <c r="B85" s="694">
        <f t="shared" si="6"/>
        <v>2068</v>
      </c>
      <c r="C85" s="695">
        <f>IF(Select2=1,Food!$K87,"")</f>
        <v>6.888931540069908E-7</v>
      </c>
      <c r="D85" s="696">
        <f>IF(Select2=1,Paper!$K87,"")</f>
        <v>2.6867438488719312E-2</v>
      </c>
      <c r="E85" s="686">
        <f>IF(Select2=1,Nappies!$K87,"")</f>
        <v>1.117556146841517E-3</v>
      </c>
      <c r="F85" s="696">
        <f>IF(Select2=1,Garden!$K87,"")</f>
        <v>0</v>
      </c>
      <c r="G85" s="686">
        <f>IF(Select2=1,Wood!$K87,"")</f>
        <v>0</v>
      </c>
      <c r="H85" s="696">
        <f>IF(Select2=1,Textiles!$K87,"")</f>
        <v>6.3612004205825705E-3</v>
      </c>
      <c r="I85" s="697">
        <f>Sludge!K87</f>
        <v>0</v>
      </c>
      <c r="J85" s="697" t="str">
        <f>IF(Select2=2,MSW!$K87,"")</f>
        <v/>
      </c>
      <c r="K85" s="697">
        <f>Industry!$K87</f>
        <v>0</v>
      </c>
      <c r="L85" s="698">
        <f t="shared" si="8"/>
        <v>3.4346883949297406E-2</v>
      </c>
      <c r="M85" s="699">
        <f>Recovery_OX!C80</f>
        <v>0</v>
      </c>
      <c r="N85" s="649"/>
      <c r="O85" s="700">
        <f>(L85-M85)*(1-Recovery_OX!F80)</f>
        <v>3.4346883949297406E-2</v>
      </c>
      <c r="P85" s="640"/>
      <c r="Q85" s="651"/>
      <c r="S85" s="694">
        <f t="shared" si="7"/>
        <v>2068</v>
      </c>
      <c r="T85" s="695">
        <f>IF(Select2=1,Food!$W87,"")</f>
        <v>4.6090086128924434E-7</v>
      </c>
      <c r="U85" s="696">
        <f>IF(Select2=1,Paper!$W87,"")</f>
        <v>5.5511236546940734E-2</v>
      </c>
      <c r="V85" s="686">
        <f>IF(Select2=1,Nappies!$W87,"")</f>
        <v>0</v>
      </c>
      <c r="W85" s="696">
        <f>IF(Select2=1,Garden!$W87,"")</f>
        <v>0</v>
      </c>
      <c r="X85" s="686">
        <f>IF(Select2=1,Wood!$W87,"")</f>
        <v>0.11833476451709599</v>
      </c>
      <c r="Y85" s="696">
        <f>IF(Select2=1,Textiles!$W87,"")</f>
        <v>6.9711785431041846E-3</v>
      </c>
      <c r="Z85" s="688">
        <f>Sludge!W87</f>
        <v>0</v>
      </c>
      <c r="AA85" s="688" t="str">
        <f>IF(Select2=2,MSW!$W87,"")</f>
        <v/>
      </c>
      <c r="AB85" s="697">
        <f>Industry!$W87</f>
        <v>0</v>
      </c>
      <c r="AC85" s="698">
        <f t="shared" si="5"/>
        <v>0.1808176405080022</v>
      </c>
      <c r="AD85" s="699">
        <f>Recovery_OX!R80</f>
        <v>0</v>
      </c>
      <c r="AE85" s="649"/>
      <c r="AF85" s="701">
        <f>(AC85-AD85)*(1-Recovery_OX!U80)</f>
        <v>0.1808176405080022</v>
      </c>
    </row>
    <row r="86" spans="2:32">
      <c r="B86" s="694">
        <f t="shared" si="6"/>
        <v>2069</v>
      </c>
      <c r="C86" s="695">
        <f>IF(Select2=1,Food!$K88,"")</f>
        <v>4.617788907076029E-7</v>
      </c>
      <c r="D86" s="696">
        <f>IF(Select2=1,Paper!$K88,"")</f>
        <v>2.5051033603585099E-2</v>
      </c>
      <c r="E86" s="686">
        <f>IF(Select2=1,Nappies!$K88,"")</f>
        <v>9.428428016612098E-4</v>
      </c>
      <c r="F86" s="696">
        <f>IF(Select2=1,Garden!$K88,"")</f>
        <v>0</v>
      </c>
      <c r="G86" s="686">
        <f>IF(Select2=1,Wood!$K88,"")</f>
        <v>0</v>
      </c>
      <c r="H86" s="696">
        <f>IF(Select2=1,Textiles!$K88,"")</f>
        <v>5.9311439593343071E-3</v>
      </c>
      <c r="I86" s="697">
        <f>Sludge!K88</f>
        <v>0</v>
      </c>
      <c r="J86" s="697" t="str">
        <f>IF(Select2=2,MSW!$K88,"")</f>
        <v/>
      </c>
      <c r="K86" s="697">
        <f>Industry!$K88</f>
        <v>0</v>
      </c>
      <c r="L86" s="698">
        <f t="shared" si="8"/>
        <v>3.1925482143471323E-2</v>
      </c>
      <c r="M86" s="699">
        <f>Recovery_OX!C81</f>
        <v>0</v>
      </c>
      <c r="N86" s="649"/>
      <c r="O86" s="700">
        <f>(L86-M86)*(1-Recovery_OX!F81)</f>
        <v>3.1925482143471323E-2</v>
      </c>
      <c r="P86" s="640"/>
      <c r="Q86" s="651"/>
      <c r="S86" s="694">
        <f t="shared" si="7"/>
        <v>2069</v>
      </c>
      <c r="T86" s="695">
        <f>IF(Select2=1,Food!$W88,"")</f>
        <v>3.0895108655727207E-7</v>
      </c>
      <c r="U86" s="696">
        <f>IF(Select2=1,Paper!$W88,"")</f>
        <v>5.1758333891704741E-2</v>
      </c>
      <c r="V86" s="686">
        <f>IF(Select2=1,Nappies!$W88,"")</f>
        <v>0</v>
      </c>
      <c r="W86" s="696">
        <f>IF(Select2=1,Garden!$W88,"")</f>
        <v>0</v>
      </c>
      <c r="X86" s="686">
        <f>IF(Select2=1,Wood!$W88,"")</f>
        <v>0.11426468954927158</v>
      </c>
      <c r="Y86" s="696">
        <f>IF(Select2=1,Textiles!$W88,"")</f>
        <v>6.4998837910512954E-3</v>
      </c>
      <c r="Z86" s="688">
        <f>Sludge!W88</f>
        <v>0</v>
      </c>
      <c r="AA86" s="688" t="str">
        <f>IF(Select2=2,MSW!$W88,"")</f>
        <v/>
      </c>
      <c r="AB86" s="697">
        <f>Industry!$W88</f>
        <v>0</v>
      </c>
      <c r="AC86" s="698">
        <f t="shared" si="5"/>
        <v>0.17252321618311417</v>
      </c>
      <c r="AD86" s="699">
        <f>Recovery_OX!R81</f>
        <v>0</v>
      </c>
      <c r="AE86" s="649"/>
      <c r="AF86" s="701">
        <f>(AC86-AD86)*(1-Recovery_OX!U81)</f>
        <v>0.17252321618311417</v>
      </c>
    </row>
    <row r="87" spans="2:32">
      <c r="B87" s="694">
        <f t="shared" si="6"/>
        <v>2070</v>
      </c>
      <c r="C87" s="695">
        <f>IF(Select2=1,Food!$K89,"")</f>
        <v>3.0953964727740683E-7</v>
      </c>
      <c r="D87" s="696">
        <f>IF(Select2=1,Paper!$K89,"")</f>
        <v>2.3357428914238979E-2</v>
      </c>
      <c r="E87" s="686">
        <f>IF(Select2=1,Nappies!$K89,"")</f>
        <v>7.9544329934272515E-4</v>
      </c>
      <c r="F87" s="696">
        <f>IF(Select2=1,Garden!$K89,"")</f>
        <v>0</v>
      </c>
      <c r="G87" s="686">
        <f>IF(Select2=1,Wood!$K89,"")</f>
        <v>0</v>
      </c>
      <c r="H87" s="696">
        <f>IF(Select2=1,Textiles!$K89,"")</f>
        <v>5.5301619726558053E-3</v>
      </c>
      <c r="I87" s="697">
        <f>Sludge!K89</f>
        <v>0</v>
      </c>
      <c r="J87" s="697" t="str">
        <f>IF(Select2=2,MSW!$K89,"")</f>
        <v/>
      </c>
      <c r="K87" s="697">
        <f>Industry!$K89</f>
        <v>0</v>
      </c>
      <c r="L87" s="698">
        <f t="shared" si="8"/>
        <v>2.9683343725884787E-2</v>
      </c>
      <c r="M87" s="699">
        <f>Recovery_OX!C82</f>
        <v>0</v>
      </c>
      <c r="N87" s="649"/>
      <c r="O87" s="700">
        <f>(L87-M87)*(1-Recovery_OX!F82)</f>
        <v>2.9683343725884787E-2</v>
      </c>
      <c r="P87" s="640"/>
      <c r="Q87" s="651"/>
      <c r="S87" s="694">
        <f t="shared" si="7"/>
        <v>2070</v>
      </c>
      <c r="T87" s="695">
        <f>IF(Select2=1,Food!$W89,"")</f>
        <v>2.070961065638314E-7</v>
      </c>
      <c r="U87" s="696">
        <f>IF(Select2=1,Paper!$W89,"")</f>
        <v>4.8259150649254096E-2</v>
      </c>
      <c r="V87" s="686">
        <f>IF(Select2=1,Nappies!$W89,"")</f>
        <v>0</v>
      </c>
      <c r="W87" s="696">
        <f>IF(Select2=1,Garden!$W89,"")</f>
        <v>0</v>
      </c>
      <c r="X87" s="686">
        <f>IF(Select2=1,Wood!$W89,"")</f>
        <v>0.110334603115766</v>
      </c>
      <c r="Y87" s="696">
        <f>IF(Select2=1,Textiles!$W89,"")</f>
        <v>6.0604514768830726E-3</v>
      </c>
      <c r="Z87" s="688">
        <f>Sludge!W89</f>
        <v>0</v>
      </c>
      <c r="AA87" s="688" t="str">
        <f>IF(Select2=2,MSW!$W89,"")</f>
        <v/>
      </c>
      <c r="AB87" s="697">
        <f>Industry!$W89</f>
        <v>0</v>
      </c>
      <c r="AC87" s="698">
        <f t="shared" si="5"/>
        <v>0.16465441233800973</v>
      </c>
      <c r="AD87" s="699">
        <f>Recovery_OX!R82</f>
        <v>0</v>
      </c>
      <c r="AE87" s="649"/>
      <c r="AF87" s="701">
        <f>(AC87-AD87)*(1-Recovery_OX!U82)</f>
        <v>0.16465441233800973</v>
      </c>
    </row>
    <row r="88" spans="2:32">
      <c r="B88" s="694">
        <f t="shared" si="6"/>
        <v>2071</v>
      </c>
      <c r="C88" s="695">
        <f>IF(Select2=1,Food!$K90,"")</f>
        <v>2.0749063061284692E-7</v>
      </c>
      <c r="D88" s="696">
        <f>IF(Select2=1,Paper!$K90,"")</f>
        <v>2.1778322368528925E-2</v>
      </c>
      <c r="E88" s="686">
        <f>IF(Select2=1,Nappies!$K90,"")</f>
        <v>6.7108752525280252E-4</v>
      </c>
      <c r="F88" s="696">
        <f>IF(Select2=1,Garden!$K90,"")</f>
        <v>0</v>
      </c>
      <c r="G88" s="686">
        <f>IF(Select2=1,Wood!$K90,"")</f>
        <v>0</v>
      </c>
      <c r="H88" s="696">
        <f>IF(Select2=1,Textiles!$K90,"")</f>
        <v>5.1562888463831599E-3</v>
      </c>
      <c r="I88" s="697">
        <f>Sludge!K90</f>
        <v>0</v>
      </c>
      <c r="J88" s="697" t="str">
        <f>IF(Select2=2,MSW!$K90,"")</f>
        <v/>
      </c>
      <c r="K88" s="697">
        <f>Industry!$K90</f>
        <v>0</v>
      </c>
      <c r="L88" s="698">
        <f t="shared" si="8"/>
        <v>2.76059062307955E-2</v>
      </c>
      <c r="M88" s="699">
        <f>Recovery_OX!C83</f>
        <v>0</v>
      </c>
      <c r="N88" s="649"/>
      <c r="O88" s="700">
        <f>(L88-M88)*(1-Recovery_OX!F83)</f>
        <v>2.76059062307955E-2</v>
      </c>
      <c r="P88" s="640"/>
      <c r="Q88" s="651"/>
      <c r="S88" s="694">
        <f t="shared" si="7"/>
        <v>2071</v>
      </c>
      <c r="T88" s="695">
        <f>IF(Select2=1,Food!$W90,"")</f>
        <v>1.3882067168566914E-7</v>
      </c>
      <c r="U88" s="696">
        <f>IF(Select2=1,Paper!$W90,"")</f>
        <v>4.4996533819274639E-2</v>
      </c>
      <c r="V88" s="686">
        <f>IF(Select2=1,Nappies!$W90,"")</f>
        <v>0</v>
      </c>
      <c r="W88" s="696">
        <f>IF(Select2=1,Garden!$W90,"")</f>
        <v>0</v>
      </c>
      <c r="X88" s="686">
        <f>IF(Select2=1,Wood!$W90,"")</f>
        <v>0.10653969036921263</v>
      </c>
      <c r="Y88" s="696">
        <f>IF(Select2=1,Textiles!$W90,"")</f>
        <v>5.6507275028856545E-3</v>
      </c>
      <c r="Z88" s="688">
        <f>Sludge!W90</f>
        <v>0</v>
      </c>
      <c r="AA88" s="688" t="str">
        <f>IF(Select2=2,MSW!$W90,"")</f>
        <v/>
      </c>
      <c r="AB88" s="697">
        <f>Industry!$W90</f>
        <v>0</v>
      </c>
      <c r="AC88" s="698">
        <f t="shared" si="5"/>
        <v>0.1571870905120446</v>
      </c>
      <c r="AD88" s="699">
        <f>Recovery_OX!R83</f>
        <v>0</v>
      </c>
      <c r="AE88" s="649"/>
      <c r="AF88" s="701">
        <f>(AC88-AD88)*(1-Recovery_OX!U83)</f>
        <v>0.1571870905120446</v>
      </c>
    </row>
    <row r="89" spans="2:32">
      <c r="B89" s="694">
        <f t="shared" si="6"/>
        <v>2072</v>
      </c>
      <c r="C89" s="695">
        <f>IF(Select2=1,Food!$K91,"")</f>
        <v>1.3908512906436738E-7</v>
      </c>
      <c r="D89" s="696">
        <f>IF(Select2=1,Paper!$K91,"")</f>
        <v>2.0305973184335843E-2</v>
      </c>
      <c r="E89" s="686">
        <f>IF(Select2=1,Nappies!$K91,"")</f>
        <v>5.6617293391252662E-4</v>
      </c>
      <c r="F89" s="696">
        <f>IF(Select2=1,Garden!$K91,"")</f>
        <v>0</v>
      </c>
      <c r="G89" s="686">
        <f>IF(Select2=1,Wood!$K91,"")</f>
        <v>0</v>
      </c>
      <c r="H89" s="696">
        <f>IF(Select2=1,Textiles!$K91,"")</f>
        <v>4.8076918540176303E-3</v>
      </c>
      <c r="I89" s="697">
        <f>Sludge!K91</f>
        <v>0</v>
      </c>
      <c r="J89" s="697" t="str">
        <f>IF(Select2=2,MSW!$K91,"")</f>
        <v/>
      </c>
      <c r="K89" s="697">
        <f>Industry!$K91</f>
        <v>0</v>
      </c>
      <c r="L89" s="698">
        <f t="shared" si="8"/>
        <v>2.5679977057395064E-2</v>
      </c>
      <c r="M89" s="699">
        <f>Recovery_OX!C84</f>
        <v>0</v>
      </c>
      <c r="N89" s="649"/>
      <c r="O89" s="700">
        <f>(L89-M89)*(1-Recovery_OX!F84)</f>
        <v>2.5679977057395064E-2</v>
      </c>
      <c r="P89" s="640"/>
      <c r="Q89" s="651"/>
      <c r="S89" s="694">
        <f t="shared" si="7"/>
        <v>2072</v>
      </c>
      <c r="T89" s="695">
        <f>IF(Select2=1,Food!$W91,"")</f>
        <v>9.3054279035036115E-8</v>
      </c>
      <c r="U89" s="696">
        <f>IF(Select2=1,Paper!$W91,"")</f>
        <v>4.1954490050280666E-2</v>
      </c>
      <c r="V89" s="686">
        <f>IF(Select2=1,Nappies!$W91,"")</f>
        <v>0</v>
      </c>
      <c r="W89" s="696">
        <f>IF(Select2=1,Garden!$W91,"")</f>
        <v>0</v>
      </c>
      <c r="X89" s="686">
        <f>IF(Select2=1,Wood!$W91,"")</f>
        <v>0.10287530206691578</v>
      </c>
      <c r="Y89" s="696">
        <f>IF(Select2=1,Textiles!$W91,"")</f>
        <v>5.2687034016631554E-3</v>
      </c>
      <c r="Z89" s="688">
        <f>Sludge!W91</f>
        <v>0</v>
      </c>
      <c r="AA89" s="688" t="str">
        <f>IF(Select2=2,MSW!$W91,"")</f>
        <v/>
      </c>
      <c r="AB89" s="697">
        <f>Industry!$W91</f>
        <v>0</v>
      </c>
      <c r="AC89" s="698">
        <f t="shared" si="5"/>
        <v>0.15009858857313865</v>
      </c>
      <c r="AD89" s="699">
        <f>Recovery_OX!R84</f>
        <v>0</v>
      </c>
      <c r="AE89" s="649"/>
      <c r="AF89" s="701">
        <f>(AC89-AD89)*(1-Recovery_OX!U84)</f>
        <v>0.15009858857313865</v>
      </c>
    </row>
    <row r="90" spans="2:32">
      <c r="B90" s="694">
        <f t="shared" si="6"/>
        <v>2073</v>
      </c>
      <c r="C90" s="695">
        <f>IF(Select2=1,Food!$K92,"")</f>
        <v>9.3231550117299577E-8</v>
      </c>
      <c r="D90" s="696">
        <f>IF(Select2=1,Paper!$K92,"")</f>
        <v>1.8933163904250649E-2</v>
      </c>
      <c r="E90" s="686">
        <f>IF(Select2=1,Nappies!$K92,"")</f>
        <v>4.7766018445114823E-4</v>
      </c>
      <c r="F90" s="696">
        <f>IF(Select2=1,Garden!$K92,"")</f>
        <v>0</v>
      </c>
      <c r="G90" s="686">
        <f>IF(Select2=1,Wood!$K92,"")</f>
        <v>0</v>
      </c>
      <c r="H90" s="696">
        <f>IF(Select2=1,Textiles!$K92,"")</f>
        <v>4.4826621726982091E-3</v>
      </c>
      <c r="I90" s="697">
        <f>Sludge!K92</f>
        <v>0</v>
      </c>
      <c r="J90" s="697" t="str">
        <f>IF(Select2=2,MSW!$K92,"")</f>
        <v/>
      </c>
      <c r="K90" s="697">
        <f>Industry!$K92</f>
        <v>0</v>
      </c>
      <c r="L90" s="698">
        <f t="shared" si="8"/>
        <v>2.3893579492950123E-2</v>
      </c>
      <c r="M90" s="699">
        <f>Recovery_OX!C85</f>
        <v>0</v>
      </c>
      <c r="N90" s="649"/>
      <c r="O90" s="700">
        <f>(L90-M90)*(1-Recovery_OX!F85)</f>
        <v>2.3893579492950123E-2</v>
      </c>
      <c r="P90" s="640"/>
      <c r="Q90" s="651"/>
      <c r="S90" s="694">
        <f t="shared" si="7"/>
        <v>2073</v>
      </c>
      <c r="T90" s="695">
        <f>IF(Select2=1,Food!$W92,"")</f>
        <v>6.2376148606578647E-8</v>
      </c>
      <c r="U90" s="696">
        <f>IF(Select2=1,Paper!$W92,"")</f>
        <v>3.9118107240187293E-2</v>
      </c>
      <c r="V90" s="686">
        <f>IF(Select2=1,Nappies!$W92,"")</f>
        <v>0</v>
      </c>
      <c r="W90" s="696">
        <f>IF(Select2=1,Garden!$W92,"")</f>
        <v>0</v>
      </c>
      <c r="X90" s="686">
        <f>IF(Select2=1,Wood!$W92,"")</f>
        <v>9.9336948874947109E-2</v>
      </c>
      <c r="Y90" s="696">
        <f>IF(Select2=1,Textiles!$W92,"")</f>
        <v>4.9125064906281731E-3</v>
      </c>
      <c r="Z90" s="688">
        <f>Sludge!W92</f>
        <v>0</v>
      </c>
      <c r="AA90" s="688" t="str">
        <f>IF(Select2=2,MSW!$W92,"")</f>
        <v/>
      </c>
      <c r="AB90" s="697">
        <f>Industry!$W92</f>
        <v>0</v>
      </c>
      <c r="AC90" s="698">
        <f t="shared" si="5"/>
        <v>0.14336762498191116</v>
      </c>
      <c r="AD90" s="699">
        <f>Recovery_OX!R85</f>
        <v>0</v>
      </c>
      <c r="AE90" s="649"/>
      <c r="AF90" s="701">
        <f>(AC90-AD90)*(1-Recovery_OX!U85)</f>
        <v>0.14336762498191116</v>
      </c>
    </row>
    <row r="91" spans="2:32">
      <c r="B91" s="694">
        <f t="shared" si="6"/>
        <v>2074</v>
      </c>
      <c r="C91" s="695">
        <f>IF(Select2=1,Food!$K93,"")</f>
        <v>6.2494976966602259E-8</v>
      </c>
      <c r="D91" s="696">
        <f>IF(Select2=1,Paper!$K93,"")</f>
        <v>1.7653165015589681E-2</v>
      </c>
      <c r="E91" s="686">
        <f>IF(Select2=1,Nappies!$K93,"")</f>
        <v>4.0298509191037278E-4</v>
      </c>
      <c r="F91" s="696">
        <f>IF(Select2=1,Garden!$K93,"")</f>
        <v>0</v>
      </c>
      <c r="G91" s="686">
        <f>IF(Select2=1,Wood!$K93,"")</f>
        <v>0</v>
      </c>
      <c r="H91" s="696">
        <f>IF(Select2=1,Textiles!$K93,"")</f>
        <v>4.1796065065499814E-3</v>
      </c>
      <c r="I91" s="697">
        <f>Sludge!K93</f>
        <v>0</v>
      </c>
      <c r="J91" s="697" t="str">
        <f>IF(Select2=2,MSW!$K93,"")</f>
        <v/>
      </c>
      <c r="K91" s="697">
        <f>Industry!$K93</f>
        <v>0</v>
      </c>
      <c r="L91" s="698">
        <f t="shared" si="8"/>
        <v>2.2235819109027003E-2</v>
      </c>
      <c r="M91" s="699">
        <f>Recovery_OX!C86</f>
        <v>0</v>
      </c>
      <c r="N91" s="649"/>
      <c r="O91" s="700">
        <f>(L91-M91)*(1-Recovery_OX!F86)</f>
        <v>2.2235819109027003E-2</v>
      </c>
      <c r="P91" s="640"/>
      <c r="Q91" s="651"/>
      <c r="S91" s="694">
        <f t="shared" si="7"/>
        <v>2074</v>
      </c>
      <c r="T91" s="695">
        <f>IF(Select2=1,Food!$W93,"")</f>
        <v>4.1811982805487674E-8</v>
      </c>
      <c r="U91" s="696">
        <f>IF(Select2=1,Paper!$W93,"")</f>
        <v>3.6473481437168762E-2</v>
      </c>
      <c r="V91" s="686">
        <f>IF(Select2=1,Nappies!$W93,"")</f>
        <v>0</v>
      </c>
      <c r="W91" s="696">
        <f>IF(Select2=1,Garden!$W93,"")</f>
        <v>0</v>
      </c>
      <c r="X91" s="686">
        <f>IF(Select2=1,Wood!$W93,"")</f>
        <v>9.5920295868149902E-2</v>
      </c>
      <c r="Y91" s="696">
        <f>IF(Select2=1,Textiles!$W93,"")</f>
        <v>4.5803906921095677E-3</v>
      </c>
      <c r="Z91" s="688">
        <f>Sludge!W93</f>
        <v>0</v>
      </c>
      <c r="AA91" s="688" t="str">
        <f>IF(Select2=2,MSW!$W93,"")</f>
        <v/>
      </c>
      <c r="AB91" s="697">
        <f>Industry!$W93</f>
        <v>0</v>
      </c>
      <c r="AC91" s="698">
        <f t="shared" si="5"/>
        <v>0.13697420980941105</v>
      </c>
      <c r="AD91" s="699">
        <f>Recovery_OX!R86</f>
        <v>0</v>
      </c>
      <c r="AE91" s="649"/>
      <c r="AF91" s="701">
        <f>(AC91-AD91)*(1-Recovery_OX!U86)</f>
        <v>0.13697420980941105</v>
      </c>
    </row>
    <row r="92" spans="2:32">
      <c r="B92" s="694">
        <f t="shared" si="6"/>
        <v>2075</v>
      </c>
      <c r="C92" s="695">
        <f>IF(Select2=1,Food!$K94,"")</f>
        <v>4.189163583724905E-8</v>
      </c>
      <c r="D92" s="696">
        <f>IF(Select2=1,Paper!$K94,"")</f>
        <v>1.6459701962315713E-2</v>
      </c>
      <c r="E92" s="686">
        <f>IF(Select2=1,Nappies!$K94,"")</f>
        <v>3.3998434365764145E-4</v>
      </c>
      <c r="F92" s="696">
        <f>IF(Select2=1,Garden!$K94,"")</f>
        <v>0</v>
      </c>
      <c r="G92" s="686">
        <f>IF(Select2=1,Wood!$K94,"")</f>
        <v>0</v>
      </c>
      <c r="H92" s="696">
        <f>IF(Select2=1,Textiles!$K94,"")</f>
        <v>3.8970392763458929E-3</v>
      </c>
      <c r="I92" s="697">
        <f>Sludge!K94</f>
        <v>0</v>
      </c>
      <c r="J92" s="697" t="str">
        <f>IF(Select2=2,MSW!$K94,"")</f>
        <v/>
      </c>
      <c r="K92" s="697">
        <f>Industry!$K94</f>
        <v>0</v>
      </c>
      <c r="L92" s="698">
        <f t="shared" si="8"/>
        <v>2.0696767473955085E-2</v>
      </c>
      <c r="M92" s="699">
        <f>Recovery_OX!C87</f>
        <v>0</v>
      </c>
      <c r="N92" s="649"/>
      <c r="O92" s="700">
        <f>(L92-M92)*(1-Recovery_OX!F87)</f>
        <v>2.0696767473955085E-2</v>
      </c>
      <c r="P92" s="640"/>
      <c r="Q92" s="651"/>
      <c r="S92" s="694">
        <f t="shared" si="7"/>
        <v>2075</v>
      </c>
      <c r="T92" s="695">
        <f>IF(Select2=1,Food!$W94,"")</f>
        <v>2.8027410239015861E-8</v>
      </c>
      <c r="U92" s="696">
        <f>IF(Select2=1,Paper!$W94,"")</f>
        <v>3.4007648682470477E-2</v>
      </c>
      <c r="V92" s="686">
        <f>IF(Select2=1,Nappies!$W94,"")</f>
        <v>0</v>
      </c>
      <c r="W92" s="696">
        <f>IF(Select2=1,Garden!$W94,"")</f>
        <v>0</v>
      </c>
      <c r="X92" s="686">
        <f>IF(Select2=1,Wood!$W94,"")</f>
        <v>9.2621157219313827E-2</v>
      </c>
      <c r="Y92" s="696">
        <f>IF(Select2=1,Textiles!$W94,"")</f>
        <v>4.2707279740776902E-3</v>
      </c>
      <c r="Z92" s="688">
        <f>Sludge!W94</f>
        <v>0</v>
      </c>
      <c r="AA92" s="688" t="str">
        <f>IF(Select2=2,MSW!$W94,"")</f>
        <v/>
      </c>
      <c r="AB92" s="697">
        <f>Industry!$W94</f>
        <v>0</v>
      </c>
      <c r="AC92" s="698">
        <f t="shared" si="5"/>
        <v>0.13089956190327223</v>
      </c>
      <c r="AD92" s="699">
        <f>Recovery_OX!R87</f>
        <v>0</v>
      </c>
      <c r="AE92" s="649"/>
      <c r="AF92" s="701">
        <f>(AC92-AD92)*(1-Recovery_OX!U87)</f>
        <v>0.13089956190327223</v>
      </c>
    </row>
    <row r="93" spans="2:32">
      <c r="B93" s="694">
        <f t="shared" si="6"/>
        <v>2076</v>
      </c>
      <c r="C93" s="695">
        <f>IF(Select2=1,Food!$K95,"")</f>
        <v>2.8080803262933021E-8</v>
      </c>
      <c r="D93" s="696">
        <f>IF(Select2=1,Paper!$K95,"")</f>
        <v>1.534692438715698E-2</v>
      </c>
      <c r="E93" s="686">
        <f>IF(Select2=1,Nappies!$K95,"")</f>
        <v>2.8683282893756599E-4</v>
      </c>
      <c r="F93" s="696">
        <f>IF(Select2=1,Garden!$K95,"")</f>
        <v>0</v>
      </c>
      <c r="G93" s="686">
        <f>IF(Select2=1,Wood!$K95,"")</f>
        <v>0</v>
      </c>
      <c r="H93" s="696">
        <f>IF(Select2=1,Textiles!$K95,"")</f>
        <v>3.6335753371956594E-3</v>
      </c>
      <c r="I93" s="697">
        <f>Sludge!K95</f>
        <v>0</v>
      </c>
      <c r="J93" s="697" t="str">
        <f>IF(Select2=2,MSW!$K95,"")</f>
        <v/>
      </c>
      <c r="K93" s="697">
        <f>Industry!$K95</f>
        <v>0</v>
      </c>
      <c r="L93" s="698">
        <f t="shared" si="8"/>
        <v>1.9267360634093469E-2</v>
      </c>
      <c r="M93" s="699">
        <f>Recovery_OX!C88</f>
        <v>0</v>
      </c>
      <c r="N93" s="649"/>
      <c r="O93" s="700">
        <f>(L93-M93)*(1-Recovery_OX!F88)</f>
        <v>1.9267360634093469E-2</v>
      </c>
      <c r="P93" s="640"/>
      <c r="Q93" s="651"/>
      <c r="S93" s="694">
        <f t="shared" si="7"/>
        <v>2076</v>
      </c>
      <c r="T93" s="695">
        <f>IF(Select2=1,Food!$W95,"")</f>
        <v>1.8787334921676861E-8</v>
      </c>
      <c r="U93" s="696">
        <f>IF(Select2=1,Paper!$W95,"")</f>
        <v>3.1708521461068138E-2</v>
      </c>
      <c r="V93" s="686">
        <f>IF(Select2=1,Nappies!$W95,"")</f>
        <v>0</v>
      </c>
      <c r="W93" s="696">
        <f>IF(Select2=1,Garden!$W95,"")</f>
        <v>0</v>
      </c>
      <c r="X93" s="686">
        <f>IF(Select2=1,Wood!$W95,"")</f>
        <v>8.9435491071013035E-2</v>
      </c>
      <c r="Y93" s="696">
        <f>IF(Select2=1,Textiles!$W95,"")</f>
        <v>3.9820003695294889E-3</v>
      </c>
      <c r="Z93" s="688">
        <f>Sludge!W95</f>
        <v>0</v>
      </c>
      <c r="AA93" s="688" t="str">
        <f>IF(Select2=2,MSW!$W95,"")</f>
        <v/>
      </c>
      <c r="AB93" s="697">
        <f>Industry!$W95</f>
        <v>0</v>
      </c>
      <c r="AC93" s="698">
        <f t="shared" si="5"/>
        <v>0.12512603168894557</v>
      </c>
      <c r="AD93" s="699">
        <f>Recovery_OX!R88</f>
        <v>0</v>
      </c>
      <c r="AE93" s="649"/>
      <c r="AF93" s="701">
        <f>(AC93-AD93)*(1-Recovery_OX!U88)</f>
        <v>0.12512603168894557</v>
      </c>
    </row>
    <row r="94" spans="2:32">
      <c r="B94" s="694">
        <f t="shared" si="6"/>
        <v>2077</v>
      </c>
      <c r="C94" s="695">
        <f>IF(Select2=1,Food!$K96,"")</f>
        <v>1.8823125335926993E-8</v>
      </c>
      <c r="D94" s="696">
        <f>IF(Select2=1,Paper!$K96,"")</f>
        <v>1.4309377453149051E-2</v>
      </c>
      <c r="E94" s="686">
        <f>IF(Select2=1,Nappies!$K96,"")</f>
        <v>2.4199076601943352E-4</v>
      </c>
      <c r="F94" s="696">
        <f>IF(Select2=1,Garden!$K96,"")</f>
        <v>0</v>
      </c>
      <c r="G94" s="686">
        <f>IF(Select2=1,Wood!$K96,"")</f>
        <v>0</v>
      </c>
      <c r="H94" s="696">
        <f>IF(Select2=1,Textiles!$K96,"")</f>
        <v>3.3879231885639051E-3</v>
      </c>
      <c r="I94" s="697">
        <f>Sludge!K96</f>
        <v>0</v>
      </c>
      <c r="J94" s="697" t="str">
        <f>IF(Select2=2,MSW!$K96,"")</f>
        <v/>
      </c>
      <c r="K94" s="697">
        <f>Industry!$K96</f>
        <v>0</v>
      </c>
      <c r="L94" s="698">
        <f t="shared" si="8"/>
        <v>1.7939310230857725E-2</v>
      </c>
      <c r="M94" s="699">
        <f>Recovery_OX!C89</f>
        <v>0</v>
      </c>
      <c r="N94" s="649"/>
      <c r="O94" s="700">
        <f>(L94-M94)*(1-Recovery_OX!F89)</f>
        <v>1.7939310230857725E-2</v>
      </c>
      <c r="P94" s="640"/>
      <c r="Q94" s="651"/>
      <c r="S94" s="694">
        <f t="shared" si="7"/>
        <v>2077</v>
      </c>
      <c r="T94" s="695">
        <f>IF(Select2=1,Food!$W96,"")</f>
        <v>1.2593527209585407E-8</v>
      </c>
      <c r="U94" s="696">
        <f>IF(Select2=1,Paper!$W96,"")</f>
        <v>2.9564829448655062E-2</v>
      </c>
      <c r="V94" s="686">
        <f>IF(Select2=1,Nappies!$W96,"")</f>
        <v>0</v>
      </c>
      <c r="W94" s="696">
        <f>IF(Select2=1,Garden!$W96,"")</f>
        <v>0</v>
      </c>
      <c r="X94" s="686">
        <f>IF(Select2=1,Wood!$W96,"")</f>
        <v>8.6359394583825425E-2</v>
      </c>
      <c r="Y94" s="696">
        <f>IF(Select2=1,Textiles!$W96,"")</f>
        <v>3.7127925354124985E-3</v>
      </c>
      <c r="Z94" s="688">
        <f>Sludge!W96</f>
        <v>0</v>
      </c>
      <c r="AA94" s="688" t="str">
        <f>IF(Select2=2,MSW!$W96,"")</f>
        <v/>
      </c>
      <c r="AB94" s="697">
        <f>Industry!$W96</f>
        <v>0</v>
      </c>
      <c r="AC94" s="698">
        <f t="shared" si="5"/>
        <v>0.1196370291614202</v>
      </c>
      <c r="AD94" s="699">
        <f>Recovery_OX!R89</f>
        <v>0</v>
      </c>
      <c r="AE94" s="649"/>
      <c r="AF94" s="701">
        <f>(AC94-AD94)*(1-Recovery_OX!U89)</f>
        <v>0.1196370291614202</v>
      </c>
    </row>
    <row r="95" spans="2:32">
      <c r="B95" s="694">
        <f t="shared" si="6"/>
        <v>2078</v>
      </c>
      <c r="C95" s="695">
        <f>IF(Select2=1,Food!$K97,"")</f>
        <v>1.2617518241713192E-8</v>
      </c>
      <c r="D95" s="696">
        <f>IF(Select2=1,Paper!$K97,"")</f>
        <v>1.3341975104017693E-2</v>
      </c>
      <c r="E95" s="686">
        <f>IF(Select2=1,Nappies!$K97,"")</f>
        <v>2.0415909523180379E-4</v>
      </c>
      <c r="F95" s="696">
        <f>IF(Select2=1,Garden!$K97,"")</f>
        <v>0</v>
      </c>
      <c r="G95" s="686">
        <f>IF(Select2=1,Wood!$K97,"")</f>
        <v>0</v>
      </c>
      <c r="H95" s="696">
        <f>IF(Select2=1,Textiles!$K97,"")</f>
        <v>3.15887864333304E-3</v>
      </c>
      <c r="I95" s="697">
        <f>Sludge!K97</f>
        <v>0</v>
      </c>
      <c r="J95" s="697" t="str">
        <f>IF(Select2=2,MSW!$K97,"")</f>
        <v/>
      </c>
      <c r="K95" s="697">
        <f>Industry!$K97</f>
        <v>0</v>
      </c>
      <c r="L95" s="698">
        <f t="shared" si="8"/>
        <v>1.6705025460100779E-2</v>
      </c>
      <c r="M95" s="699">
        <f>Recovery_OX!C90</f>
        <v>0</v>
      </c>
      <c r="N95" s="649"/>
      <c r="O95" s="700">
        <f>(L95-M95)*(1-Recovery_OX!F90)</f>
        <v>1.6705025460100779E-2</v>
      </c>
      <c r="P95" s="640"/>
      <c r="Q95" s="651"/>
      <c r="S95" s="694">
        <f t="shared" si="7"/>
        <v>2078</v>
      </c>
      <c r="T95" s="695">
        <f>IF(Select2=1,Food!$W97,"")</f>
        <v>8.4416937388803678E-9</v>
      </c>
      <c r="U95" s="696">
        <f>IF(Select2=1,Paper!$W97,"")</f>
        <v>2.7566064264499358E-2</v>
      </c>
      <c r="V95" s="686">
        <f>IF(Select2=1,Nappies!$W97,"")</f>
        <v>0</v>
      </c>
      <c r="W95" s="696">
        <f>IF(Select2=1,Garden!$W97,"")</f>
        <v>0</v>
      </c>
      <c r="X95" s="686">
        <f>IF(Select2=1,Wood!$W97,"")</f>
        <v>8.338909915486617E-2</v>
      </c>
      <c r="Y95" s="696">
        <f>IF(Select2=1,Textiles!$W97,"")</f>
        <v>3.46178481461155E-3</v>
      </c>
      <c r="Z95" s="688">
        <f>Sludge!W97</f>
        <v>0</v>
      </c>
      <c r="AA95" s="688" t="str">
        <f>IF(Select2=2,MSW!$W97,"")</f>
        <v/>
      </c>
      <c r="AB95" s="697">
        <f>Industry!$W97</f>
        <v>0</v>
      </c>
      <c r="AC95" s="698">
        <f t="shared" si="5"/>
        <v>0.11441695667567083</v>
      </c>
      <c r="AD95" s="699">
        <f>Recovery_OX!R90</f>
        <v>0</v>
      </c>
      <c r="AE95" s="649"/>
      <c r="AF95" s="701">
        <f>(AC95-AD95)*(1-Recovery_OX!U90)</f>
        <v>0.11441695667567083</v>
      </c>
    </row>
    <row r="96" spans="2:32">
      <c r="B96" s="694">
        <f t="shared" si="6"/>
        <v>2079</v>
      </c>
      <c r="C96" s="695">
        <f>IF(Select2=1,Food!$K98,"")</f>
        <v>8.4577754086407054E-9</v>
      </c>
      <c r="D96" s="696">
        <f>IF(Select2=1,Paper!$K98,"")</f>
        <v>1.2439975132325119E-2</v>
      </c>
      <c r="E96" s="686">
        <f>IF(Select2=1,Nappies!$K98,"")</f>
        <v>1.7224184563522336E-4</v>
      </c>
      <c r="F96" s="696">
        <f>IF(Select2=1,Garden!$K98,"")</f>
        <v>0</v>
      </c>
      <c r="G96" s="686">
        <f>IF(Select2=1,Wood!$K98,"")</f>
        <v>0</v>
      </c>
      <c r="H96" s="696">
        <f>IF(Select2=1,Textiles!$K98,"")</f>
        <v>2.9453189248766125E-3</v>
      </c>
      <c r="I96" s="697">
        <f>Sludge!K98</f>
        <v>0</v>
      </c>
      <c r="J96" s="697" t="str">
        <f>IF(Select2=2,MSW!$K98,"")</f>
        <v/>
      </c>
      <c r="K96" s="697">
        <f>Industry!$K98</f>
        <v>0</v>
      </c>
      <c r="L96" s="698">
        <f t="shared" si="8"/>
        <v>1.5557544360612362E-2</v>
      </c>
      <c r="M96" s="699">
        <f>Recovery_OX!C91</f>
        <v>0</v>
      </c>
      <c r="N96" s="649"/>
      <c r="O96" s="700">
        <f>(L96-M96)*(1-Recovery_OX!F91)</f>
        <v>1.5557544360612362E-2</v>
      </c>
      <c r="P96" s="638"/>
      <c r="S96" s="694">
        <f t="shared" si="7"/>
        <v>2079</v>
      </c>
      <c r="T96" s="695">
        <f>IF(Select2=1,Food!$W98,"")</f>
        <v>5.6586365356650563E-9</v>
      </c>
      <c r="U96" s="696">
        <f>IF(Select2=1,Paper!$W98,"")</f>
        <v>2.5702427959349412E-2</v>
      </c>
      <c r="V96" s="686">
        <f>IF(Select2=1,Nappies!$W98,"")</f>
        <v>0</v>
      </c>
      <c r="W96" s="696">
        <f>IF(Select2=1,Garden!$W98,"")</f>
        <v>0</v>
      </c>
      <c r="X96" s="686">
        <f>IF(Select2=1,Wood!$W98,"")</f>
        <v>8.0520965800778027E-2</v>
      </c>
      <c r="Y96" s="696">
        <f>IF(Select2=1,Textiles!$W98,"")</f>
        <v>3.2277467669880686E-3</v>
      </c>
      <c r="Z96" s="688">
        <f>Sludge!W98</f>
        <v>0</v>
      </c>
      <c r="AA96" s="688" t="str">
        <f>IF(Select2=2,MSW!$W98,"")</f>
        <v/>
      </c>
      <c r="AB96" s="697">
        <f>Industry!$W98</f>
        <v>0</v>
      </c>
      <c r="AC96" s="698">
        <f t="shared" si="5"/>
        <v>0.10945114618575205</v>
      </c>
      <c r="AD96" s="699">
        <f>Recovery_OX!R91</f>
        <v>0</v>
      </c>
      <c r="AE96" s="649"/>
      <c r="AF96" s="701">
        <f>(AC96-AD96)*(1-Recovery_OX!U91)</f>
        <v>0.10945114618575205</v>
      </c>
    </row>
    <row r="97" spans="2:32" ht="13.5" thickBot="1">
      <c r="B97" s="702">
        <f t="shared" si="6"/>
        <v>2080</v>
      </c>
      <c r="C97" s="703">
        <f>IF(Select2=1,Food!$K99,"")</f>
        <v>5.6694164012791361E-9</v>
      </c>
      <c r="D97" s="704">
        <f>IF(Select2=1,Paper!$K99,"")</f>
        <v>1.159895593316362E-2</v>
      </c>
      <c r="E97" s="704">
        <f>IF(Select2=1,Nappies!$K99,"")</f>
        <v>1.4531438510806334E-4</v>
      </c>
      <c r="F97" s="704">
        <f>IF(Select2=1,Garden!$K99,"")</f>
        <v>0</v>
      </c>
      <c r="G97" s="704">
        <f>IF(Select2=1,Wood!$K99,"")</f>
        <v>0</v>
      </c>
      <c r="H97" s="704">
        <f>IF(Select2=1,Textiles!$K99,"")</f>
        <v>2.7461971632069858E-3</v>
      </c>
      <c r="I97" s="705">
        <f>Sludge!K99</f>
        <v>0</v>
      </c>
      <c r="J97" s="705" t="str">
        <f>IF(Select2=2,MSW!$K99,"")</f>
        <v/>
      </c>
      <c r="K97" s="697">
        <f>Industry!$K99</f>
        <v>0</v>
      </c>
      <c r="L97" s="698">
        <f t="shared" si="8"/>
        <v>1.4490473150895071E-2</v>
      </c>
      <c r="M97" s="706">
        <f>Recovery_OX!C92</f>
        <v>0</v>
      </c>
      <c r="N97" s="649"/>
      <c r="O97" s="707">
        <f>(L97-M97)*(1-Recovery_OX!F92)</f>
        <v>1.4490473150895071E-2</v>
      </c>
      <c r="S97" s="702">
        <f t="shared" si="7"/>
        <v>2080</v>
      </c>
      <c r="T97" s="703">
        <f>IF(Select2=1,Food!$W99,"")</f>
        <v>3.7930975030859504E-9</v>
      </c>
      <c r="U97" s="704">
        <f>IF(Select2=1,Paper!$W99,"")</f>
        <v>2.3964784985875249E-2</v>
      </c>
      <c r="V97" s="704">
        <f>IF(Select2=1,Nappies!$W99,"")</f>
        <v>0</v>
      </c>
      <c r="W97" s="704">
        <f>IF(Select2=1,Garden!$W99,"")</f>
        <v>0</v>
      </c>
      <c r="X97" s="704">
        <f>IF(Select2=1,Wood!$W99,"")</f>
        <v>7.775148069952155E-2</v>
      </c>
      <c r="Y97" s="704">
        <f>IF(Select2=1,Textiles!$W99,"")</f>
        <v>3.0095311377610796E-3</v>
      </c>
      <c r="Z97" s="705">
        <f>Sludge!W99</f>
        <v>0</v>
      </c>
      <c r="AA97" s="705" t="str">
        <f>IF(Select2=2,MSW!$W99,"")</f>
        <v/>
      </c>
      <c r="AB97" s="697">
        <f>Industry!$W99</f>
        <v>0</v>
      </c>
      <c r="AC97" s="708">
        <f t="shared" si="5"/>
        <v>0.10472580061625537</v>
      </c>
      <c r="AD97" s="706">
        <f>Recovery_OX!R92</f>
        <v>0</v>
      </c>
      <c r="AE97" s="649"/>
      <c r="AF97" s="709">
        <f>(AC97-AD97)*(1-Recovery_OX!U92)</f>
        <v>0.10472580061625537</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51" t="s">
        <v>284</v>
      </c>
      <c r="D8" s="852"/>
      <c r="E8" s="853"/>
      <c r="F8" s="851" t="s">
        <v>285</v>
      </c>
      <c r="G8" s="852"/>
      <c r="H8" s="854"/>
      <c r="I8" s="435"/>
      <c r="J8" s="851" t="s">
        <v>286</v>
      </c>
      <c r="K8" s="852"/>
      <c r="L8" s="854"/>
      <c r="M8" s="855" t="s">
        <v>287</v>
      </c>
      <c r="N8" s="856"/>
      <c r="O8" s="857"/>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0.72993309653880001</v>
      </c>
      <c r="E12" s="464">
        <f>Stored_C!G18+Stored_C!M18</f>
        <v>0.60219480464451003</v>
      </c>
      <c r="F12" s="465">
        <f>F11+HWP!C12</f>
        <v>0</v>
      </c>
      <c r="G12" s="463">
        <f>G11+HWP!D12</f>
        <v>0.72993309653880001</v>
      </c>
      <c r="H12" s="464">
        <f>H11+HWP!E12</f>
        <v>0.60219480464451003</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0.73928438146199993</v>
      </c>
      <c r="E13" s="473">
        <f>Stored_C!G19+Stored_C!M19</f>
        <v>0.60990961470614991</v>
      </c>
      <c r="F13" s="474">
        <f>F12+HWP!C13</f>
        <v>0</v>
      </c>
      <c r="G13" s="472">
        <f>G12+HWP!D13</f>
        <v>1.4692174780007998</v>
      </c>
      <c r="H13" s="473">
        <f>H12+HWP!E13</f>
        <v>1.21210441935066</v>
      </c>
      <c r="I13" s="456"/>
      <c r="J13" s="475">
        <f>Garden!J20</f>
        <v>0</v>
      </c>
      <c r="K13" s="476">
        <f>Paper!J20</f>
        <v>2.3884426376506104E-2</v>
      </c>
      <c r="L13" s="477">
        <f>Wood!J20</f>
        <v>0</v>
      </c>
      <c r="M13" s="478">
        <f>J13*(1-Recovery_OX!E13)*(1-Recovery_OX!F13)</f>
        <v>0</v>
      </c>
      <c r="N13" s="476">
        <f>K13*(1-Recovery_OX!E13)*(1-Recovery_OX!F13)</f>
        <v>2.3884426376506104E-2</v>
      </c>
      <c r="O13" s="477">
        <f>L13*(1-Recovery_OX!E13)*(1-Recovery_OX!F13)</f>
        <v>0</v>
      </c>
    </row>
    <row r="14" spans="2:15">
      <c r="B14" s="470">
        <f t="shared" ref="B14:B77" si="0">B13+1</f>
        <v>1952</v>
      </c>
      <c r="C14" s="471">
        <f>Stored_C!E20</f>
        <v>0</v>
      </c>
      <c r="D14" s="472">
        <f>Stored_C!F20+Stored_C!L20</f>
        <v>0.75594337618800012</v>
      </c>
      <c r="E14" s="473">
        <f>Stored_C!G20+Stored_C!M20</f>
        <v>0.62365328535510001</v>
      </c>
      <c r="F14" s="474">
        <f>F13+HWP!C14</f>
        <v>0</v>
      </c>
      <c r="G14" s="472">
        <f>G13+HWP!D14</f>
        <v>2.2251608541887999</v>
      </c>
      <c r="H14" s="473">
        <f>H13+HWP!E14</f>
        <v>1.8357577047057601</v>
      </c>
      <c r="I14" s="456"/>
      <c r="J14" s="475">
        <f>Garden!J21</f>
        <v>0</v>
      </c>
      <c r="K14" s="476">
        <f>Paper!J21</f>
        <v>4.6460104973831275E-2</v>
      </c>
      <c r="L14" s="477">
        <f>Wood!J21</f>
        <v>0</v>
      </c>
      <c r="M14" s="478">
        <f>J14*(1-Recovery_OX!E14)*(1-Recovery_OX!F14)</f>
        <v>0</v>
      </c>
      <c r="N14" s="476">
        <f>K14*(1-Recovery_OX!E14)*(1-Recovery_OX!F14)</f>
        <v>4.6460104973831275E-2</v>
      </c>
      <c r="O14" s="477">
        <f>L14*(1-Recovery_OX!E14)*(1-Recovery_OX!F14)</f>
        <v>0</v>
      </c>
    </row>
    <row r="15" spans="2:15">
      <c r="B15" s="470">
        <f t="shared" si="0"/>
        <v>1953</v>
      </c>
      <c r="C15" s="471">
        <f>Stored_C!E21</f>
        <v>0</v>
      </c>
      <c r="D15" s="472">
        <f>Stored_C!F21+Stored_C!L21</f>
        <v>0.76938001716839999</v>
      </c>
      <c r="E15" s="473">
        <f>Stored_C!G21+Stored_C!M21</f>
        <v>0.63473851416393001</v>
      </c>
      <c r="F15" s="474">
        <f>F14+HWP!C15</f>
        <v>0</v>
      </c>
      <c r="G15" s="472">
        <f>G14+HWP!D15</f>
        <v>2.9945408713571999</v>
      </c>
      <c r="H15" s="473">
        <f>H14+HWP!E15</f>
        <v>2.4704962188696902</v>
      </c>
      <c r="I15" s="456"/>
      <c r="J15" s="475">
        <f>Garden!J22</f>
        <v>0</v>
      </c>
      <c r="K15" s="476">
        <f>Paper!J22</f>
        <v>6.8054633661014066E-2</v>
      </c>
      <c r="L15" s="477">
        <f>Wood!J22</f>
        <v>0</v>
      </c>
      <c r="M15" s="478">
        <f>J15*(1-Recovery_OX!E15)*(1-Recovery_OX!F15)</f>
        <v>0</v>
      </c>
      <c r="N15" s="476">
        <f>K15*(1-Recovery_OX!E15)*(1-Recovery_OX!F15)</f>
        <v>6.8054633661014066E-2</v>
      </c>
      <c r="O15" s="477">
        <f>L15*(1-Recovery_OX!E15)*(1-Recovery_OX!F15)</f>
        <v>0</v>
      </c>
    </row>
    <row r="16" spans="2:15">
      <c r="B16" s="470">
        <f t="shared" si="0"/>
        <v>1954</v>
      </c>
      <c r="C16" s="471">
        <f>Stored_C!E22</f>
        <v>0</v>
      </c>
      <c r="D16" s="472">
        <f>Stored_C!F22+Stored_C!L22</f>
        <v>0.77349587434680001</v>
      </c>
      <c r="E16" s="473">
        <f>Stored_C!G22+Stored_C!M22</f>
        <v>0.63813409633611007</v>
      </c>
      <c r="F16" s="474">
        <f>F15+HWP!C16</f>
        <v>0</v>
      </c>
      <c r="G16" s="472">
        <f>G15+HWP!D16</f>
        <v>3.7680367457039998</v>
      </c>
      <c r="H16" s="473">
        <f>H15+HWP!E16</f>
        <v>3.1086303152058004</v>
      </c>
      <c r="I16" s="456"/>
      <c r="J16" s="475">
        <f>Garden!J23</f>
        <v>0</v>
      </c>
      <c r="K16" s="476">
        <f>Paper!J23</f>
        <v>8.8628904338195341E-2</v>
      </c>
      <c r="L16" s="477">
        <f>Wood!J23</f>
        <v>0</v>
      </c>
      <c r="M16" s="478">
        <f>J16*(1-Recovery_OX!E16)*(1-Recovery_OX!F16)</f>
        <v>0</v>
      </c>
      <c r="N16" s="476">
        <f>K16*(1-Recovery_OX!E16)*(1-Recovery_OX!F16)</f>
        <v>8.8628904338195341E-2</v>
      </c>
      <c r="O16" s="477">
        <f>L16*(1-Recovery_OX!E16)*(1-Recovery_OX!F16)</f>
        <v>0</v>
      </c>
    </row>
    <row r="17" spans="2:15">
      <c r="B17" s="470">
        <f t="shared" si="0"/>
        <v>1955</v>
      </c>
      <c r="C17" s="471">
        <f>Stored_C!E23</f>
        <v>0</v>
      </c>
      <c r="D17" s="472">
        <f>Stored_C!F23+Stored_C!L23</f>
        <v>0.85677649450800009</v>
      </c>
      <c r="E17" s="473">
        <f>Stored_C!G23+Stored_C!M23</f>
        <v>0.70684060796909998</v>
      </c>
      <c r="F17" s="474">
        <f>F16+HWP!C17</f>
        <v>0</v>
      </c>
      <c r="G17" s="472">
        <f>G16+HWP!D17</f>
        <v>4.6248132402120001</v>
      </c>
      <c r="H17" s="473">
        <f>H16+HWP!E17</f>
        <v>3.8154709231749004</v>
      </c>
      <c r="I17" s="456"/>
      <c r="J17" s="475">
        <f>Garden!J24</f>
        <v>0</v>
      </c>
      <c r="K17" s="476">
        <f>Paper!J24</f>
        <v>0.10794690373938719</v>
      </c>
      <c r="L17" s="477">
        <f>Wood!J24</f>
        <v>0</v>
      </c>
      <c r="M17" s="478">
        <f>J17*(1-Recovery_OX!E17)*(1-Recovery_OX!F17)</f>
        <v>0</v>
      </c>
      <c r="N17" s="476">
        <f>K17*(1-Recovery_OX!E17)*(1-Recovery_OX!F17)</f>
        <v>0.10794690373938719</v>
      </c>
      <c r="O17" s="477">
        <f>L17*(1-Recovery_OX!E17)*(1-Recovery_OX!F17)</f>
        <v>0</v>
      </c>
    </row>
    <row r="18" spans="2:15">
      <c r="B18" s="470">
        <f t="shared" si="0"/>
        <v>1956</v>
      </c>
      <c r="C18" s="471">
        <f>Stored_C!E24</f>
        <v>0</v>
      </c>
      <c r="D18" s="472">
        <f>Stored_C!F24+Stored_C!L24</f>
        <v>0.87440076001080014</v>
      </c>
      <c r="E18" s="473">
        <f>Stored_C!G24+Stored_C!M24</f>
        <v>0.72138062700891004</v>
      </c>
      <c r="F18" s="474">
        <f>F17+HWP!C18</f>
        <v>0</v>
      </c>
      <c r="G18" s="472">
        <f>G17+HWP!D18</f>
        <v>5.4992140002227998</v>
      </c>
      <c r="H18" s="473">
        <f>H17+HWP!E18</f>
        <v>4.53685155018381</v>
      </c>
      <c r="I18" s="456"/>
      <c r="J18" s="475">
        <f>Garden!J25</f>
        <v>0</v>
      </c>
      <c r="K18" s="476">
        <f>Paper!J25</f>
        <v>0.12868394474280706</v>
      </c>
      <c r="L18" s="477">
        <f>Wood!J25</f>
        <v>0</v>
      </c>
      <c r="M18" s="478">
        <f>J18*(1-Recovery_OX!E18)*(1-Recovery_OX!F18)</f>
        <v>0</v>
      </c>
      <c r="N18" s="476">
        <f>K18*(1-Recovery_OX!E18)*(1-Recovery_OX!F18)</f>
        <v>0.12868394474280706</v>
      </c>
      <c r="O18" s="477">
        <f>L18*(1-Recovery_OX!E18)*(1-Recovery_OX!F18)</f>
        <v>0</v>
      </c>
    </row>
    <row r="19" spans="2:15">
      <c r="B19" s="470">
        <f t="shared" si="0"/>
        <v>1957</v>
      </c>
      <c r="C19" s="471">
        <f>Stored_C!E25</f>
        <v>0</v>
      </c>
      <c r="D19" s="472">
        <f>Stored_C!F25+Stored_C!L25</f>
        <v>0.89201067204480011</v>
      </c>
      <c r="E19" s="473">
        <f>Stored_C!G25+Stored_C!M25</f>
        <v>0.73590880443696005</v>
      </c>
      <c r="F19" s="474">
        <f>F18+HWP!C19</f>
        <v>0</v>
      </c>
      <c r="G19" s="472">
        <f>G18+HWP!D19</f>
        <v>6.3912246722676</v>
      </c>
      <c r="H19" s="473">
        <f>H18+HWP!E19</f>
        <v>5.27276035462077</v>
      </c>
      <c r="I19" s="456"/>
      <c r="J19" s="475">
        <f>Garden!J26</f>
        <v>0</v>
      </c>
      <c r="K19" s="476">
        <f>Paper!J26</f>
        <v>0.14859572410305411</v>
      </c>
      <c r="L19" s="477">
        <f>Wood!J26</f>
        <v>0</v>
      </c>
      <c r="M19" s="478">
        <f>J19*(1-Recovery_OX!E19)*(1-Recovery_OX!F19)</f>
        <v>0</v>
      </c>
      <c r="N19" s="476">
        <f>K19*(1-Recovery_OX!E19)*(1-Recovery_OX!F19)</f>
        <v>0.14859572410305411</v>
      </c>
      <c r="O19" s="477">
        <f>L19*(1-Recovery_OX!E19)*(1-Recovery_OX!F19)</f>
        <v>0</v>
      </c>
    </row>
    <row r="20" spans="2:15">
      <c r="B20" s="470">
        <f t="shared" si="0"/>
        <v>1958</v>
      </c>
      <c r="C20" s="471">
        <f>Stored_C!E26</f>
        <v>0</v>
      </c>
      <c r="D20" s="472">
        <f>Stored_C!F26+Stored_C!L26</f>
        <v>0.90949857959400005</v>
      </c>
      <c r="E20" s="473">
        <f>Stored_C!G26+Stored_C!M26</f>
        <v>0.75033632816505003</v>
      </c>
      <c r="F20" s="474">
        <f>F19+HWP!C20</f>
        <v>0</v>
      </c>
      <c r="G20" s="472">
        <f>G19+HWP!D20</f>
        <v>7.3007232518615996</v>
      </c>
      <c r="H20" s="473">
        <f>H19+HWP!E20</f>
        <v>6.0230966827858197</v>
      </c>
      <c r="I20" s="456"/>
      <c r="J20" s="475">
        <f>Garden!J27</f>
        <v>0</v>
      </c>
      <c r="K20" s="476">
        <f>Paper!J27</f>
        <v>0.1677375649419342</v>
      </c>
      <c r="L20" s="477">
        <f>Wood!J27</f>
        <v>0</v>
      </c>
      <c r="M20" s="478">
        <f>J20*(1-Recovery_OX!E20)*(1-Recovery_OX!F20)</f>
        <v>0</v>
      </c>
      <c r="N20" s="476">
        <f>K20*(1-Recovery_OX!E20)*(1-Recovery_OX!F20)</f>
        <v>0.1677375649419342</v>
      </c>
      <c r="O20" s="477">
        <f>L20*(1-Recovery_OX!E20)*(1-Recovery_OX!F20)</f>
        <v>0</v>
      </c>
    </row>
    <row r="21" spans="2:15">
      <c r="B21" s="470">
        <f t="shared" si="0"/>
        <v>1959</v>
      </c>
      <c r="C21" s="471">
        <f>Stored_C!E27</f>
        <v>0</v>
      </c>
      <c r="D21" s="472">
        <f>Stored_C!F27+Stored_C!L27</f>
        <v>0.92673530143920013</v>
      </c>
      <c r="E21" s="473">
        <f>Stored_C!G27+Stored_C!M27</f>
        <v>0.76455662368734001</v>
      </c>
      <c r="F21" s="474">
        <f>F20+HWP!C21</f>
        <v>0</v>
      </c>
      <c r="G21" s="472">
        <f>G20+HWP!D21</f>
        <v>8.2274585533007993</v>
      </c>
      <c r="H21" s="473">
        <f>H20+HWP!E21</f>
        <v>6.7876533064731595</v>
      </c>
      <c r="I21" s="456"/>
      <c r="J21" s="475">
        <f>Garden!J28</f>
        <v>0</v>
      </c>
      <c r="K21" s="476">
        <f>Paper!J28</f>
        <v>0.18615752770531313</v>
      </c>
      <c r="L21" s="477">
        <f>Wood!J28</f>
        <v>0</v>
      </c>
      <c r="M21" s="478">
        <f>J21*(1-Recovery_OX!E21)*(1-Recovery_OX!F21)</f>
        <v>0</v>
      </c>
      <c r="N21" s="476">
        <f>K21*(1-Recovery_OX!E21)*(1-Recovery_OX!F21)</f>
        <v>0.18615752770531313</v>
      </c>
      <c r="O21" s="477">
        <f>L21*(1-Recovery_OX!E21)*(1-Recovery_OX!F21)</f>
        <v>0</v>
      </c>
    </row>
    <row r="22" spans="2:15">
      <c r="B22" s="470">
        <f t="shared" si="0"/>
        <v>1960</v>
      </c>
      <c r="C22" s="471">
        <f>Stored_C!E28</f>
        <v>0</v>
      </c>
      <c r="D22" s="472">
        <f>Stored_C!F28+Stored_C!L28</f>
        <v>1.0003990975044001</v>
      </c>
      <c r="E22" s="473">
        <f>Stored_C!G28+Stored_C!M28</f>
        <v>0.82532925544113012</v>
      </c>
      <c r="F22" s="474">
        <f>F21+HWP!C22</f>
        <v>0</v>
      </c>
      <c r="G22" s="472">
        <f>G21+HWP!D22</f>
        <v>9.2278576508052002</v>
      </c>
      <c r="H22" s="473">
        <f>H21+HWP!E22</f>
        <v>7.6129825619142899</v>
      </c>
      <c r="I22" s="456"/>
      <c r="J22" s="475">
        <f>Garden!J29</f>
        <v>0</v>
      </c>
      <c r="K22" s="476">
        <f>Paper!J29</f>
        <v>0.20389619666669342</v>
      </c>
      <c r="L22" s="477">
        <f>Wood!J29</f>
        <v>0</v>
      </c>
      <c r="M22" s="478">
        <f>J22*(1-Recovery_OX!E22)*(1-Recovery_OX!F22)</f>
        <v>0</v>
      </c>
      <c r="N22" s="476">
        <f>K22*(1-Recovery_OX!E22)*(1-Recovery_OX!F22)</f>
        <v>0.20389619666669342</v>
      </c>
      <c r="O22" s="477">
        <f>L22*(1-Recovery_OX!E22)*(1-Recovery_OX!F22)</f>
        <v>0</v>
      </c>
    </row>
    <row r="23" spans="2:15">
      <c r="B23" s="470">
        <f t="shared" si="0"/>
        <v>1961</v>
      </c>
      <c r="C23" s="471">
        <f>Stored_C!E29</f>
        <v>0</v>
      </c>
      <c r="D23" s="472">
        <f>Stored_C!F29+Stored_C!L29</f>
        <v>1.0266031489824001</v>
      </c>
      <c r="E23" s="473">
        <f>Stored_C!G29+Stored_C!M29</f>
        <v>0.84694759791047991</v>
      </c>
      <c r="F23" s="474">
        <f>F22+HWP!C23</f>
        <v>0</v>
      </c>
      <c r="G23" s="472">
        <f>G22+HWP!D23</f>
        <v>10.2544607997876</v>
      </c>
      <c r="H23" s="473">
        <f>H22+HWP!E23</f>
        <v>8.4599301598247703</v>
      </c>
      <c r="I23" s="456"/>
      <c r="J23" s="475">
        <f>Garden!J30</f>
        <v>0</v>
      </c>
      <c r="K23" s="476">
        <f>Paper!J30</f>
        <v>0.22284600386542847</v>
      </c>
      <c r="L23" s="477">
        <f>Wood!J30</f>
        <v>0</v>
      </c>
      <c r="M23" s="478">
        <f>J23*(1-Recovery_OX!E23)*(1-Recovery_OX!F23)</f>
        <v>0</v>
      </c>
      <c r="N23" s="476">
        <f>K23*(1-Recovery_OX!E23)*(1-Recovery_OX!F23)</f>
        <v>0.22284600386542847</v>
      </c>
      <c r="O23" s="477">
        <f>L23*(1-Recovery_OX!E23)*(1-Recovery_OX!F23)</f>
        <v>0</v>
      </c>
    </row>
    <row r="24" spans="2:15">
      <c r="B24" s="470">
        <f t="shared" si="0"/>
        <v>1962</v>
      </c>
      <c r="C24" s="471">
        <f>Stored_C!E30</f>
        <v>0</v>
      </c>
      <c r="D24" s="472">
        <f>Stored_C!F30+Stored_C!L30</f>
        <v>1.0464970567392</v>
      </c>
      <c r="E24" s="473">
        <f>Stored_C!G30+Stored_C!M30</f>
        <v>0.86336007180984009</v>
      </c>
      <c r="F24" s="474">
        <f>F23+HWP!C24</f>
        <v>0</v>
      </c>
      <c r="G24" s="472">
        <f>G23+HWP!D24</f>
        <v>11.3009578565268</v>
      </c>
      <c r="H24" s="473">
        <f>H23+HWP!E24</f>
        <v>9.3232902316346102</v>
      </c>
      <c r="I24" s="456"/>
      <c r="J24" s="475">
        <f>Garden!J31</f>
        <v>0</v>
      </c>
      <c r="K24" s="476">
        <f>Paper!J31</f>
        <v>0.24137212000447134</v>
      </c>
      <c r="L24" s="477">
        <f>Wood!J31</f>
        <v>0</v>
      </c>
      <c r="M24" s="478">
        <f>J24*(1-Recovery_OX!E24)*(1-Recovery_OX!F24)</f>
        <v>0</v>
      </c>
      <c r="N24" s="476">
        <f>K24*(1-Recovery_OX!E24)*(1-Recovery_OX!F24)</f>
        <v>0.24137212000447134</v>
      </c>
      <c r="O24" s="477">
        <f>L24*(1-Recovery_OX!E24)*(1-Recovery_OX!F24)</f>
        <v>0</v>
      </c>
    </row>
    <row r="25" spans="2:15">
      <c r="B25" s="470">
        <f t="shared" si="0"/>
        <v>1963</v>
      </c>
      <c r="C25" s="471">
        <f>Stored_C!E31</f>
        <v>0</v>
      </c>
      <c r="D25" s="472">
        <f>Stored_C!F31+Stored_C!L31</f>
        <v>1.0663227855191999</v>
      </c>
      <c r="E25" s="473">
        <f>Stored_C!G31+Stored_C!M31</f>
        <v>0.87971629805333995</v>
      </c>
      <c r="F25" s="474">
        <f>F24+HWP!C25</f>
        <v>0</v>
      </c>
      <c r="G25" s="472">
        <f>G24+HWP!D25</f>
        <v>12.367280642046</v>
      </c>
      <c r="H25" s="473">
        <f>H24+HWP!E25</f>
        <v>10.203006529687951</v>
      </c>
      <c r="I25" s="456"/>
      <c r="J25" s="475">
        <f>Garden!J32</f>
        <v>0</v>
      </c>
      <c r="K25" s="476">
        <f>Paper!J32</f>
        <v>0.25929671253689579</v>
      </c>
      <c r="L25" s="477">
        <f>Wood!J32</f>
        <v>0</v>
      </c>
      <c r="M25" s="478">
        <f>J25*(1-Recovery_OX!E25)*(1-Recovery_OX!F25)</f>
        <v>0</v>
      </c>
      <c r="N25" s="476">
        <f>K25*(1-Recovery_OX!E25)*(1-Recovery_OX!F25)</f>
        <v>0.25929671253689579</v>
      </c>
      <c r="O25" s="477">
        <f>L25*(1-Recovery_OX!E25)*(1-Recovery_OX!F25)</f>
        <v>0</v>
      </c>
    </row>
    <row r="26" spans="2:15">
      <c r="B26" s="470">
        <f t="shared" si="0"/>
        <v>1964</v>
      </c>
      <c r="C26" s="471">
        <f>Stored_C!E32</f>
        <v>0</v>
      </c>
      <c r="D26" s="472">
        <f>Stored_C!F32+Stored_C!L32</f>
        <v>1.0856533196256</v>
      </c>
      <c r="E26" s="473">
        <f>Stored_C!G32+Stored_C!M32</f>
        <v>0.89566398869111996</v>
      </c>
      <c r="F26" s="474">
        <f>F25+HWP!C26</f>
        <v>0</v>
      </c>
      <c r="G26" s="472">
        <f>G25+HWP!D26</f>
        <v>13.452933961671599</v>
      </c>
      <c r="H26" s="473">
        <f>H25+HWP!E26</f>
        <v>11.09867051837907</v>
      </c>
      <c r="I26" s="456"/>
      <c r="J26" s="475">
        <f>Garden!J33</f>
        <v>0</v>
      </c>
      <c r="K26" s="476">
        <f>Paper!J33</f>
        <v>0.27665821726501261</v>
      </c>
      <c r="L26" s="477">
        <f>Wood!J33</f>
        <v>0</v>
      </c>
      <c r="M26" s="478">
        <f>J26*(1-Recovery_OX!E26)*(1-Recovery_OX!F26)</f>
        <v>0</v>
      </c>
      <c r="N26" s="476">
        <f>K26*(1-Recovery_OX!E26)*(1-Recovery_OX!F26)</f>
        <v>0.27665821726501261</v>
      </c>
      <c r="O26" s="477">
        <f>L26*(1-Recovery_OX!E26)*(1-Recovery_OX!F26)</f>
        <v>0</v>
      </c>
    </row>
    <row r="27" spans="2:15">
      <c r="B27" s="470">
        <f t="shared" si="0"/>
        <v>1965</v>
      </c>
      <c r="C27" s="471">
        <f>Stored_C!E33</f>
        <v>0</v>
      </c>
      <c r="D27" s="472">
        <f>Stored_C!F33+Stored_C!L33</f>
        <v>1.1044527753864</v>
      </c>
      <c r="E27" s="473">
        <f>Stored_C!G33+Stored_C!M33</f>
        <v>0.9111735396937799</v>
      </c>
      <c r="F27" s="474">
        <f>F26+HWP!C27</f>
        <v>0</v>
      </c>
      <c r="G27" s="472">
        <f>G26+HWP!D27</f>
        <v>14.557386737058</v>
      </c>
      <c r="H27" s="473">
        <f>H26+HWP!E27</f>
        <v>12.009844058072849</v>
      </c>
      <c r="I27" s="456"/>
      <c r="J27" s="475">
        <f>Garden!J34</f>
        <v>0</v>
      </c>
      <c r="K27" s="476">
        <f>Paper!J34</f>
        <v>0.2934784989457106</v>
      </c>
      <c r="L27" s="477">
        <f>Wood!J34</f>
        <v>0</v>
      </c>
      <c r="M27" s="478">
        <f>J27*(1-Recovery_OX!E27)*(1-Recovery_OX!F27)</f>
        <v>0</v>
      </c>
      <c r="N27" s="476">
        <f>K27*(1-Recovery_OX!E27)*(1-Recovery_OX!F27)</f>
        <v>0.2934784989457106</v>
      </c>
      <c r="O27" s="477">
        <f>L27*(1-Recovery_OX!E27)*(1-Recovery_OX!F27)</f>
        <v>0</v>
      </c>
    </row>
    <row r="28" spans="2:15">
      <c r="B28" s="470">
        <f t="shared" si="0"/>
        <v>1966</v>
      </c>
      <c r="C28" s="471">
        <f>Stored_C!E34</f>
        <v>0</v>
      </c>
      <c r="D28" s="472">
        <f>Stored_C!F34+Stored_C!L34</f>
        <v>1.1231015197248</v>
      </c>
      <c r="E28" s="473">
        <f>Stored_C!G34+Stored_C!M34</f>
        <v>0.92655875377295993</v>
      </c>
      <c r="F28" s="474">
        <f>F27+HWP!C28</f>
        <v>0</v>
      </c>
      <c r="G28" s="472">
        <f>G27+HWP!D28</f>
        <v>15.6804882567828</v>
      </c>
      <c r="H28" s="473">
        <f>H27+HWP!E28</f>
        <v>12.936402811845809</v>
      </c>
      <c r="I28" s="456"/>
      <c r="J28" s="475">
        <f>Garden!J35</f>
        <v>0</v>
      </c>
      <c r="K28" s="476">
        <f>Paper!J35</f>
        <v>0.30977676997951864</v>
      </c>
      <c r="L28" s="477">
        <f>Wood!J35</f>
        <v>0</v>
      </c>
      <c r="M28" s="478">
        <f>J28*(1-Recovery_OX!E28)*(1-Recovery_OX!F28)</f>
        <v>0</v>
      </c>
      <c r="N28" s="476">
        <f>K28*(1-Recovery_OX!E28)*(1-Recovery_OX!F28)</f>
        <v>0.30977676997951864</v>
      </c>
      <c r="O28" s="477">
        <f>L28*(1-Recovery_OX!E28)*(1-Recovery_OX!F28)</f>
        <v>0</v>
      </c>
    </row>
    <row r="29" spans="2:15">
      <c r="B29" s="470">
        <f t="shared" si="0"/>
        <v>1967</v>
      </c>
      <c r="C29" s="471">
        <f>Stored_C!E35</f>
        <v>0</v>
      </c>
      <c r="D29" s="472">
        <f>Stored_C!F35+Stored_C!L35</f>
        <v>1.1661996039803999</v>
      </c>
      <c r="E29" s="473">
        <f>Stored_C!G35+Stored_C!M35</f>
        <v>0.96211467328382982</v>
      </c>
      <c r="F29" s="474">
        <f>F28+HWP!C29</f>
        <v>0</v>
      </c>
      <c r="G29" s="472">
        <f>G28+HWP!D29</f>
        <v>16.8466878607632</v>
      </c>
      <c r="H29" s="473">
        <f>H28+HWP!E29</f>
        <v>13.89851748512964</v>
      </c>
      <c r="I29" s="456"/>
      <c r="J29" s="475">
        <f>Garden!J36</f>
        <v>0</v>
      </c>
      <c r="K29" s="476">
        <f>Paper!J36</f>
        <v>0.32558339002483599</v>
      </c>
      <c r="L29" s="477">
        <f>Wood!J36</f>
        <v>0</v>
      </c>
      <c r="M29" s="478">
        <f>J29*(1-Recovery_OX!E29)*(1-Recovery_OX!F29)</f>
        <v>0</v>
      </c>
      <c r="N29" s="476">
        <f>K29*(1-Recovery_OX!E29)*(1-Recovery_OX!F29)</f>
        <v>0.32558339002483599</v>
      </c>
      <c r="O29" s="477">
        <f>L29*(1-Recovery_OX!E29)*(1-Recovery_OX!F29)</f>
        <v>0</v>
      </c>
    </row>
    <row r="30" spans="2:15">
      <c r="B30" s="470">
        <f t="shared" si="0"/>
        <v>1968</v>
      </c>
      <c r="C30" s="471">
        <f>Stored_C!E36</f>
        <v>0</v>
      </c>
      <c r="D30" s="472">
        <f>Stored_C!F36+Stored_C!L36</f>
        <v>1.1932899821568002</v>
      </c>
      <c r="E30" s="473">
        <f>Stored_C!G36+Stored_C!M36</f>
        <v>0.98446423527936022</v>
      </c>
      <c r="F30" s="474">
        <f>F29+HWP!C30</f>
        <v>0</v>
      </c>
      <c r="G30" s="472">
        <f>G29+HWP!D30</f>
        <v>18.039977842919999</v>
      </c>
      <c r="H30" s="473">
        <f>H29+HWP!E30</f>
        <v>14.882981720408999</v>
      </c>
      <c r="I30" s="456"/>
      <c r="J30" s="475">
        <f>Garden!J37</f>
        <v>0</v>
      </c>
      <c r="K30" s="476">
        <f>Paper!J37</f>
        <v>0.3417316141421034</v>
      </c>
      <c r="L30" s="477">
        <f>Wood!J37</f>
        <v>0</v>
      </c>
      <c r="M30" s="478">
        <f>J30*(1-Recovery_OX!E30)*(1-Recovery_OX!F30)</f>
        <v>0</v>
      </c>
      <c r="N30" s="476">
        <f>K30*(1-Recovery_OX!E30)*(1-Recovery_OX!F30)</f>
        <v>0.3417316141421034</v>
      </c>
      <c r="O30" s="477">
        <f>L30*(1-Recovery_OX!E30)*(1-Recovery_OX!F30)</f>
        <v>0</v>
      </c>
    </row>
    <row r="31" spans="2:15">
      <c r="B31" s="470">
        <f t="shared" si="0"/>
        <v>1969</v>
      </c>
      <c r="C31" s="471">
        <f>Stored_C!E37</f>
        <v>0</v>
      </c>
      <c r="D31" s="472">
        <f>Stored_C!F37+Stored_C!L37</f>
        <v>1.2203803603332002</v>
      </c>
      <c r="E31" s="473">
        <f>Stored_C!G37+Stored_C!M37</f>
        <v>1.0068137972748901</v>
      </c>
      <c r="F31" s="474">
        <f>F30+HWP!C31</f>
        <v>0</v>
      </c>
      <c r="G31" s="472">
        <f>G30+HWP!D31</f>
        <v>19.260358203253197</v>
      </c>
      <c r="H31" s="473">
        <f>H30+HWP!E31</f>
        <v>15.88979551768389</v>
      </c>
      <c r="I31" s="456"/>
      <c r="J31" s="475">
        <f>Garden!J38</f>
        <v>0</v>
      </c>
      <c r="K31" s="476">
        <f>Paper!J38</f>
        <v>0.35767455337263165</v>
      </c>
      <c r="L31" s="477">
        <f>Wood!J38</f>
        <v>0</v>
      </c>
      <c r="M31" s="478">
        <f>J31*(1-Recovery_OX!E31)*(1-Recovery_OX!F31)</f>
        <v>0</v>
      </c>
      <c r="N31" s="476">
        <f>K31*(1-Recovery_OX!E31)*(1-Recovery_OX!F31)</f>
        <v>0.35767455337263165</v>
      </c>
      <c r="O31" s="477">
        <f>L31*(1-Recovery_OX!E31)*(1-Recovery_OX!F31)</f>
        <v>0</v>
      </c>
    </row>
    <row r="32" spans="2:15">
      <c r="B32" s="470">
        <f t="shared" si="0"/>
        <v>1970</v>
      </c>
      <c r="C32" s="471">
        <f>Stored_C!E38</f>
        <v>0</v>
      </c>
      <c r="D32" s="472">
        <f>Stored_C!F38+Stored_C!L38</f>
        <v>1.2474707385096004</v>
      </c>
      <c r="E32" s="473">
        <f>Stored_C!G38+Stored_C!M38</f>
        <v>1.0291633592704201</v>
      </c>
      <c r="F32" s="474">
        <f>F31+HWP!C32</f>
        <v>0</v>
      </c>
      <c r="G32" s="472">
        <f>G31+HWP!D32</f>
        <v>20.507828941762799</v>
      </c>
      <c r="H32" s="473">
        <f>H31+HWP!E32</f>
        <v>16.91895887695431</v>
      </c>
      <c r="I32" s="456"/>
      <c r="J32" s="475">
        <f>Garden!J39</f>
        <v>0</v>
      </c>
      <c r="K32" s="476">
        <f>Paper!J39</f>
        <v>0.37342608624344414</v>
      </c>
      <c r="L32" s="477">
        <f>Wood!J39</f>
        <v>0</v>
      </c>
      <c r="M32" s="478">
        <f>J32*(1-Recovery_OX!E32)*(1-Recovery_OX!F32)</f>
        <v>0</v>
      </c>
      <c r="N32" s="476">
        <f>K32*(1-Recovery_OX!E32)*(1-Recovery_OX!F32)</f>
        <v>0.37342608624344414</v>
      </c>
      <c r="O32" s="477">
        <f>L32*(1-Recovery_OX!E32)*(1-Recovery_OX!F32)</f>
        <v>0</v>
      </c>
    </row>
    <row r="33" spans="2:15">
      <c r="B33" s="470">
        <f t="shared" si="0"/>
        <v>1971</v>
      </c>
      <c r="C33" s="471">
        <f>Stored_C!E39</f>
        <v>0</v>
      </c>
      <c r="D33" s="472">
        <f>Stored_C!F39+Stored_C!L39</f>
        <v>1.2745611166860003</v>
      </c>
      <c r="E33" s="473">
        <f>Stored_C!G39+Stored_C!M39</f>
        <v>1.0515129212659502</v>
      </c>
      <c r="F33" s="474">
        <f>F32+HWP!C33</f>
        <v>0</v>
      </c>
      <c r="G33" s="472">
        <f>G32+HWP!D33</f>
        <v>21.782390058448801</v>
      </c>
      <c r="H33" s="473">
        <f>H32+HWP!E33</f>
        <v>17.97047179822026</v>
      </c>
      <c r="I33" s="456"/>
      <c r="J33" s="475">
        <f>Garden!J40</f>
        <v>0</v>
      </c>
      <c r="K33" s="476">
        <f>Paper!J40</f>
        <v>0.38899915300736698</v>
      </c>
      <c r="L33" s="477">
        <f>Wood!J40</f>
        <v>0</v>
      </c>
      <c r="M33" s="478">
        <f>J33*(1-Recovery_OX!E33)*(1-Recovery_OX!F33)</f>
        <v>0</v>
      </c>
      <c r="N33" s="476">
        <f>K33*(1-Recovery_OX!E33)*(1-Recovery_OX!F33)</f>
        <v>0.38899915300736698</v>
      </c>
      <c r="O33" s="477">
        <f>L33*(1-Recovery_OX!E33)*(1-Recovery_OX!F33)</f>
        <v>0</v>
      </c>
    </row>
    <row r="34" spans="2:15">
      <c r="B34" s="470">
        <f t="shared" si="0"/>
        <v>1972</v>
      </c>
      <c r="C34" s="471">
        <f>Stored_C!E40</f>
        <v>0</v>
      </c>
      <c r="D34" s="472">
        <f>Stored_C!F40+Stored_C!L40</f>
        <v>1.3016514948624001</v>
      </c>
      <c r="E34" s="473">
        <f>Stored_C!G40+Stored_C!M40</f>
        <v>1.07386248326148</v>
      </c>
      <c r="F34" s="474">
        <f>F33+HWP!C34</f>
        <v>0</v>
      </c>
      <c r="G34" s="472">
        <f>G33+HWP!D34</f>
        <v>23.084041553311202</v>
      </c>
      <c r="H34" s="473">
        <f>H33+HWP!E34</f>
        <v>19.044334281481738</v>
      </c>
      <c r="I34" s="456"/>
      <c r="J34" s="475">
        <f>Garden!J41</f>
        <v>0</v>
      </c>
      <c r="K34" s="476">
        <f>Paper!J41</f>
        <v>0.40440581907616324</v>
      </c>
      <c r="L34" s="477">
        <f>Wood!J41</f>
        <v>0</v>
      </c>
      <c r="M34" s="478">
        <f>J34*(1-Recovery_OX!E34)*(1-Recovery_OX!F34)</f>
        <v>0</v>
      </c>
      <c r="N34" s="476">
        <f>K34*(1-Recovery_OX!E34)*(1-Recovery_OX!F34)</f>
        <v>0.40440581907616324</v>
      </c>
      <c r="O34" s="477">
        <f>L34*(1-Recovery_OX!E34)*(1-Recovery_OX!F34)</f>
        <v>0</v>
      </c>
    </row>
    <row r="35" spans="2:15">
      <c r="B35" s="470">
        <f t="shared" si="0"/>
        <v>1973</v>
      </c>
      <c r="C35" s="471">
        <f>Stored_C!E41</f>
        <v>0</v>
      </c>
      <c r="D35" s="472">
        <f>Stored_C!F41+Stored_C!L41</f>
        <v>1.3287418730388003</v>
      </c>
      <c r="E35" s="473">
        <f>Stored_C!G41+Stored_C!M41</f>
        <v>1.0962120452570101</v>
      </c>
      <c r="F35" s="474">
        <f>F34+HWP!C35</f>
        <v>0</v>
      </c>
      <c r="G35" s="472">
        <f>G34+HWP!D35</f>
        <v>24.412783426350003</v>
      </c>
      <c r="H35" s="473">
        <f>H34+HWP!E35</f>
        <v>20.14054632673875</v>
      </c>
      <c r="I35" s="456"/>
      <c r="J35" s="475">
        <f>Garden!J42</f>
        <v>0</v>
      </c>
      <c r="K35" s="476">
        <f>Paper!J42</f>
        <v>0.41965733416519546</v>
      </c>
      <c r="L35" s="477">
        <f>Wood!J42</f>
        <v>0</v>
      </c>
      <c r="M35" s="478">
        <f>J35*(1-Recovery_OX!E35)*(1-Recovery_OX!F35)</f>
        <v>0</v>
      </c>
      <c r="N35" s="476">
        <f>K35*(1-Recovery_OX!E35)*(1-Recovery_OX!F35)</f>
        <v>0.41965733416519546</v>
      </c>
      <c r="O35" s="477">
        <f>L35*(1-Recovery_OX!E35)*(1-Recovery_OX!F35)</f>
        <v>0</v>
      </c>
    </row>
    <row r="36" spans="2:15">
      <c r="B36" s="470">
        <f t="shared" si="0"/>
        <v>1974</v>
      </c>
      <c r="C36" s="471">
        <f>Stored_C!E42</f>
        <v>0</v>
      </c>
      <c r="D36" s="472">
        <f>Stored_C!F42+Stored_C!L42</f>
        <v>1.3558322512152001</v>
      </c>
      <c r="E36" s="473">
        <f>Stored_C!G42+Stored_C!M42</f>
        <v>1.1185616072525402</v>
      </c>
      <c r="F36" s="474">
        <f>F35+HWP!C36</f>
        <v>0</v>
      </c>
      <c r="G36" s="472">
        <f>G35+HWP!D36</f>
        <v>25.768615677565204</v>
      </c>
      <c r="H36" s="473">
        <f>H35+HWP!E36</f>
        <v>21.259107933991292</v>
      </c>
      <c r="I36" s="456"/>
      <c r="J36" s="475">
        <f>Garden!J43</f>
        <v>0</v>
      </c>
      <c r="K36" s="476">
        <f>Paper!J43</f>
        <v>0.43476418743954326</v>
      </c>
      <c r="L36" s="477">
        <f>Wood!J43</f>
        <v>0</v>
      </c>
      <c r="M36" s="478">
        <f>J36*(1-Recovery_OX!E36)*(1-Recovery_OX!F36)</f>
        <v>0</v>
      </c>
      <c r="N36" s="476">
        <f>K36*(1-Recovery_OX!E36)*(1-Recovery_OX!F36)</f>
        <v>0.43476418743954326</v>
      </c>
      <c r="O36" s="477">
        <f>L36*(1-Recovery_OX!E36)*(1-Recovery_OX!F36)</f>
        <v>0</v>
      </c>
    </row>
    <row r="37" spans="2:15">
      <c r="B37" s="470">
        <f t="shared" si="0"/>
        <v>1975</v>
      </c>
      <c r="C37" s="471">
        <f>Stored_C!E43</f>
        <v>0</v>
      </c>
      <c r="D37" s="472">
        <f>Stored_C!F43+Stored_C!L43</f>
        <v>1.3829226293915999</v>
      </c>
      <c r="E37" s="473">
        <f>Stored_C!G43+Stored_C!M43</f>
        <v>1.14091116924807</v>
      </c>
      <c r="F37" s="474">
        <f>F36+HWP!C37</f>
        <v>0</v>
      </c>
      <c r="G37" s="472">
        <f>G36+HWP!D37</f>
        <v>27.151538306956805</v>
      </c>
      <c r="H37" s="473">
        <f>H36+HWP!E37</f>
        <v>22.400019103239362</v>
      </c>
      <c r="I37" s="456"/>
      <c r="J37" s="475">
        <f>Garden!J44</f>
        <v>0</v>
      </c>
      <c r="K37" s="476">
        <f>Paper!J44</f>
        <v>0.449736158931903</v>
      </c>
      <c r="L37" s="477">
        <f>Wood!J44</f>
        <v>0</v>
      </c>
      <c r="M37" s="478">
        <f>J37*(1-Recovery_OX!E37)*(1-Recovery_OX!F37)</f>
        <v>0</v>
      </c>
      <c r="N37" s="476">
        <f>K37*(1-Recovery_OX!E37)*(1-Recovery_OX!F37)</f>
        <v>0.449736158931903</v>
      </c>
      <c r="O37" s="477">
        <f>L37*(1-Recovery_OX!E37)*(1-Recovery_OX!F37)</f>
        <v>0</v>
      </c>
    </row>
    <row r="38" spans="2:15">
      <c r="B38" s="470">
        <f t="shared" si="0"/>
        <v>1976</v>
      </c>
      <c r="C38" s="471">
        <f>Stored_C!E44</f>
        <v>0</v>
      </c>
      <c r="D38" s="472">
        <f>Stored_C!F44+Stored_C!L44</f>
        <v>1.410013007568</v>
      </c>
      <c r="E38" s="473">
        <f>Stored_C!G44+Stored_C!M44</f>
        <v>1.1632607312435999</v>
      </c>
      <c r="F38" s="474">
        <f>F37+HWP!C38</f>
        <v>0</v>
      </c>
      <c r="G38" s="472">
        <f>G37+HWP!D38</f>
        <v>28.561551314524806</v>
      </c>
      <c r="H38" s="473">
        <f>H37+HWP!E38</f>
        <v>23.563279834482962</v>
      </c>
      <c r="I38" s="456"/>
      <c r="J38" s="475">
        <f>Garden!J45</f>
        <v>0</v>
      </c>
      <c r="K38" s="476">
        <f>Paper!J45</f>
        <v>0.46458236748431914</v>
      </c>
      <c r="L38" s="477">
        <f>Wood!J45</f>
        <v>0</v>
      </c>
      <c r="M38" s="478">
        <f>J38*(1-Recovery_OX!E38)*(1-Recovery_OX!F38)</f>
        <v>0</v>
      </c>
      <c r="N38" s="476">
        <f>K38*(1-Recovery_OX!E38)*(1-Recovery_OX!F38)</f>
        <v>0.46458236748431914</v>
      </c>
      <c r="O38" s="477">
        <f>L38*(1-Recovery_OX!E38)*(1-Recovery_OX!F38)</f>
        <v>0</v>
      </c>
    </row>
    <row r="39" spans="2:15">
      <c r="B39" s="470">
        <f t="shared" si="0"/>
        <v>1977</v>
      </c>
      <c r="C39" s="471">
        <f>Stored_C!E45</f>
        <v>0</v>
      </c>
      <c r="D39" s="472">
        <f>Stored_C!F45+Stored_C!L45</f>
        <v>1.4371033857444002</v>
      </c>
      <c r="E39" s="473">
        <f>Stored_C!G45+Stored_C!M45</f>
        <v>1.1856102932391301</v>
      </c>
      <c r="F39" s="474">
        <f>F38+HWP!C39</f>
        <v>0</v>
      </c>
      <c r="G39" s="472">
        <f>G38+HWP!D39</f>
        <v>29.998654700269206</v>
      </c>
      <c r="H39" s="473">
        <f>H38+HWP!E39</f>
        <v>24.748890127722092</v>
      </c>
      <c r="I39" s="456"/>
      <c r="J39" s="475">
        <f>Garden!J46</f>
        <v>0</v>
      </c>
      <c r="K39" s="476">
        <f>Paper!J46</f>
        <v>0.47931131544875866</v>
      </c>
      <c r="L39" s="477">
        <f>Wood!J46</f>
        <v>0</v>
      </c>
      <c r="M39" s="478">
        <f>J39*(1-Recovery_OX!E39)*(1-Recovery_OX!F39)</f>
        <v>0</v>
      </c>
      <c r="N39" s="476">
        <f>K39*(1-Recovery_OX!E39)*(1-Recovery_OX!F39)</f>
        <v>0.47931131544875866</v>
      </c>
      <c r="O39" s="477">
        <f>L39*(1-Recovery_OX!E39)*(1-Recovery_OX!F39)</f>
        <v>0</v>
      </c>
    </row>
    <row r="40" spans="2:15">
      <c r="B40" s="470">
        <f t="shared" si="0"/>
        <v>1978</v>
      </c>
      <c r="C40" s="471">
        <f>Stored_C!E46</f>
        <v>0</v>
      </c>
      <c r="D40" s="472">
        <f>Stored_C!F46+Stored_C!L46</f>
        <v>1.4641937639208</v>
      </c>
      <c r="E40" s="473">
        <f>Stored_C!G46+Stored_C!M46</f>
        <v>1.20795985523466</v>
      </c>
      <c r="F40" s="474">
        <f>F39+HWP!C40</f>
        <v>0</v>
      </c>
      <c r="G40" s="472">
        <f>G39+HWP!D40</f>
        <v>31.462848464190007</v>
      </c>
      <c r="H40" s="473">
        <f>H39+HWP!E40</f>
        <v>25.956849982956751</v>
      </c>
      <c r="I40" s="456"/>
      <c r="J40" s="475">
        <f>Garden!J47</f>
        <v>0</v>
      </c>
      <c r="K40" s="476">
        <f>Paper!J47</f>
        <v>0.49393093036565022</v>
      </c>
      <c r="L40" s="477">
        <f>Wood!J47</f>
        <v>0</v>
      </c>
      <c r="M40" s="478">
        <f>J40*(1-Recovery_OX!E40)*(1-Recovery_OX!F40)</f>
        <v>0</v>
      </c>
      <c r="N40" s="476">
        <f>K40*(1-Recovery_OX!E40)*(1-Recovery_OX!F40)</f>
        <v>0.49393093036565022</v>
      </c>
      <c r="O40" s="477">
        <f>L40*(1-Recovery_OX!E40)*(1-Recovery_OX!F40)</f>
        <v>0</v>
      </c>
    </row>
    <row r="41" spans="2:15">
      <c r="B41" s="470">
        <f t="shared" si="0"/>
        <v>1979</v>
      </c>
      <c r="C41" s="471">
        <f>Stored_C!E47</f>
        <v>0</v>
      </c>
      <c r="D41" s="472">
        <f>Stored_C!F47+Stored_C!L47</f>
        <v>1.4912841420972001</v>
      </c>
      <c r="E41" s="473">
        <f>Stored_C!G47+Stored_C!M47</f>
        <v>1.2303094172301898</v>
      </c>
      <c r="F41" s="474">
        <f>F40+HWP!C41</f>
        <v>0</v>
      </c>
      <c r="G41" s="472">
        <f>G40+HWP!D41</f>
        <v>32.954132606287203</v>
      </c>
      <c r="H41" s="473">
        <f>H40+HWP!E41</f>
        <v>27.187159400186939</v>
      </c>
      <c r="I41" s="456"/>
      <c r="J41" s="475">
        <f>Garden!J48</f>
        <v>0</v>
      </c>
      <c r="K41" s="476">
        <f>Paper!J48</f>
        <v>0.50844860382469659</v>
      </c>
      <c r="L41" s="477">
        <f>Wood!J48</f>
        <v>0</v>
      </c>
      <c r="M41" s="478">
        <f>J41*(1-Recovery_OX!E41)*(1-Recovery_OX!F41)</f>
        <v>0</v>
      </c>
      <c r="N41" s="476">
        <f>K41*(1-Recovery_OX!E41)*(1-Recovery_OX!F41)</f>
        <v>0.50844860382469659</v>
      </c>
      <c r="O41" s="477">
        <f>L41*(1-Recovery_OX!E41)*(1-Recovery_OX!F41)</f>
        <v>0</v>
      </c>
    </row>
    <row r="42" spans="2:15">
      <c r="B42" s="470">
        <f t="shared" si="0"/>
        <v>1980</v>
      </c>
      <c r="C42" s="471">
        <f>Stored_C!E48</f>
        <v>0</v>
      </c>
      <c r="D42" s="472">
        <f>Stored_C!F48+Stored_C!L48</f>
        <v>1.5183745202736001</v>
      </c>
      <c r="E42" s="473">
        <f>Stored_C!G48+Stored_C!M48</f>
        <v>1.2526589792257201</v>
      </c>
      <c r="F42" s="474">
        <f>F41+HWP!C42</f>
        <v>0</v>
      </c>
      <c r="G42" s="472">
        <f>G41+HWP!D42</f>
        <v>34.472507126560807</v>
      </c>
      <c r="H42" s="473">
        <f>H41+HWP!E42</f>
        <v>28.43981837941266</v>
      </c>
      <c r="I42" s="456"/>
      <c r="J42" s="475">
        <f>Garden!J49</f>
        <v>0</v>
      </c>
      <c r="K42" s="476">
        <f>Paper!J49</f>
        <v>0.52287122769845595</v>
      </c>
      <c r="L42" s="477">
        <f>Wood!J49</f>
        <v>0</v>
      </c>
      <c r="M42" s="478">
        <f>J42*(1-Recovery_OX!E42)*(1-Recovery_OX!F42)</f>
        <v>0</v>
      </c>
      <c r="N42" s="476">
        <f>K42*(1-Recovery_OX!E42)*(1-Recovery_OX!F42)</f>
        <v>0.52287122769845595</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34.472507126560807</v>
      </c>
      <c r="H43" s="473">
        <f>H42+HWP!E43</f>
        <v>28.43981837941266</v>
      </c>
      <c r="I43" s="456"/>
      <c r="J43" s="475">
        <f>Garden!J50</f>
        <v>0</v>
      </c>
      <c r="K43" s="476">
        <f>Paper!J50</f>
        <v>0.53720522792630898</v>
      </c>
      <c r="L43" s="477">
        <f>Wood!J50</f>
        <v>0</v>
      </c>
      <c r="M43" s="478">
        <f>J43*(1-Recovery_OX!E43)*(1-Recovery_OX!F43)</f>
        <v>0</v>
      </c>
      <c r="N43" s="476">
        <f>K43*(1-Recovery_OX!E43)*(1-Recovery_OX!F43)</f>
        <v>0.53720522792630898</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34.472507126560807</v>
      </c>
      <c r="H44" s="473">
        <f>H43+HWP!E44</f>
        <v>28.43981837941266</v>
      </c>
      <c r="I44" s="456"/>
      <c r="J44" s="475">
        <f>Garden!J51</f>
        <v>0</v>
      </c>
      <c r="K44" s="476">
        <f>Paper!J51</f>
        <v>0.50088683453965688</v>
      </c>
      <c r="L44" s="477">
        <f>Wood!J51</f>
        <v>0</v>
      </c>
      <c r="M44" s="478">
        <f>J44*(1-Recovery_OX!E44)*(1-Recovery_OX!F44)</f>
        <v>0</v>
      </c>
      <c r="N44" s="476">
        <f>K44*(1-Recovery_OX!E44)*(1-Recovery_OX!F44)</f>
        <v>0.50088683453965688</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34.472507126560807</v>
      </c>
      <c r="H45" s="473">
        <f>H44+HWP!E45</f>
        <v>28.43981837941266</v>
      </c>
      <c r="I45" s="456"/>
      <c r="J45" s="475">
        <f>Garden!J52</f>
        <v>0</v>
      </c>
      <c r="K45" s="476">
        <f>Paper!J52</f>
        <v>0.46702378899702934</v>
      </c>
      <c r="L45" s="477">
        <f>Wood!J52</f>
        <v>0</v>
      </c>
      <c r="M45" s="478">
        <f>J45*(1-Recovery_OX!E45)*(1-Recovery_OX!F45)</f>
        <v>0</v>
      </c>
      <c r="N45" s="476">
        <f>K45*(1-Recovery_OX!E45)*(1-Recovery_OX!F45)</f>
        <v>0.46702378899702934</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34.472507126560807</v>
      </c>
      <c r="H46" s="473">
        <f>H45+HWP!E46</f>
        <v>28.43981837941266</v>
      </c>
      <c r="I46" s="456"/>
      <c r="J46" s="475">
        <f>Garden!J53</f>
        <v>0</v>
      </c>
      <c r="K46" s="476">
        <f>Paper!J53</f>
        <v>0.43545009460988976</v>
      </c>
      <c r="L46" s="477">
        <f>Wood!J53</f>
        <v>0</v>
      </c>
      <c r="M46" s="478">
        <f>J46*(1-Recovery_OX!E46)*(1-Recovery_OX!F46)</f>
        <v>0</v>
      </c>
      <c r="N46" s="476">
        <f>K46*(1-Recovery_OX!E46)*(1-Recovery_OX!F46)</f>
        <v>0.43545009460988976</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34.472507126560807</v>
      </c>
      <c r="H47" s="473">
        <f>H46+HWP!E47</f>
        <v>28.43981837941266</v>
      </c>
      <c r="I47" s="456"/>
      <c r="J47" s="475">
        <f>Garden!J54</f>
        <v>0</v>
      </c>
      <c r="K47" s="476">
        <f>Paper!J54</f>
        <v>0.40601097709172168</v>
      </c>
      <c r="L47" s="477">
        <f>Wood!J54</f>
        <v>0</v>
      </c>
      <c r="M47" s="478">
        <f>J47*(1-Recovery_OX!E47)*(1-Recovery_OX!F47)</f>
        <v>0</v>
      </c>
      <c r="N47" s="476">
        <f>K47*(1-Recovery_OX!E47)*(1-Recovery_OX!F47)</f>
        <v>0.40601097709172168</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34.472507126560807</v>
      </c>
      <c r="H48" s="473">
        <f>H47+HWP!E48</f>
        <v>28.43981837941266</v>
      </c>
      <c r="I48" s="456"/>
      <c r="J48" s="475">
        <f>Garden!J55</f>
        <v>0</v>
      </c>
      <c r="K48" s="476">
        <f>Paper!J55</f>
        <v>0.37856212585429683</v>
      </c>
      <c r="L48" s="477">
        <f>Wood!J55</f>
        <v>0</v>
      </c>
      <c r="M48" s="478">
        <f>J48*(1-Recovery_OX!E48)*(1-Recovery_OX!F48)</f>
        <v>0</v>
      </c>
      <c r="N48" s="476">
        <f>K48*(1-Recovery_OX!E48)*(1-Recovery_OX!F48)</f>
        <v>0.37856212585429683</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34.472507126560807</v>
      </c>
      <c r="H49" s="473">
        <f>H48+HWP!E49</f>
        <v>28.43981837941266</v>
      </c>
      <c r="I49" s="456"/>
      <c r="J49" s="475">
        <f>Garden!J56</f>
        <v>0</v>
      </c>
      <c r="K49" s="476">
        <f>Paper!J56</f>
        <v>0.35296898659700421</v>
      </c>
      <c r="L49" s="477">
        <f>Wood!J56</f>
        <v>0</v>
      </c>
      <c r="M49" s="478">
        <f>J49*(1-Recovery_OX!E49)*(1-Recovery_OX!F49)</f>
        <v>0</v>
      </c>
      <c r="N49" s="476">
        <f>K49*(1-Recovery_OX!E49)*(1-Recovery_OX!F49)</f>
        <v>0.35296898659700421</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34.472507126560807</v>
      </c>
      <c r="H50" s="473">
        <f>H49+HWP!E50</f>
        <v>28.43981837941266</v>
      </c>
      <c r="I50" s="456"/>
      <c r="J50" s="475">
        <f>Garden!J57</f>
        <v>0</v>
      </c>
      <c r="K50" s="476">
        <f>Paper!J57</f>
        <v>0.32910610172151222</v>
      </c>
      <c r="L50" s="477">
        <f>Wood!J57</f>
        <v>0</v>
      </c>
      <c r="M50" s="478">
        <f>J50*(1-Recovery_OX!E50)*(1-Recovery_OX!F50)</f>
        <v>0</v>
      </c>
      <c r="N50" s="476">
        <f>K50*(1-Recovery_OX!E50)*(1-Recovery_OX!F50)</f>
        <v>0.32910610172151222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34.472507126560807</v>
      </c>
      <c r="H51" s="473">
        <f>H50+HWP!E51</f>
        <v>28.43981837941266</v>
      </c>
      <c r="I51" s="456"/>
      <c r="J51" s="475">
        <f>Garden!J58</f>
        <v>0</v>
      </c>
      <c r="K51" s="476">
        <f>Paper!J58</f>
        <v>0.30685649533847636</v>
      </c>
      <c r="L51" s="477">
        <f>Wood!J58</f>
        <v>0</v>
      </c>
      <c r="M51" s="478">
        <f>J51*(1-Recovery_OX!E51)*(1-Recovery_OX!F51)</f>
        <v>0</v>
      </c>
      <c r="N51" s="476">
        <f>K51*(1-Recovery_OX!E51)*(1-Recovery_OX!F51)</f>
        <v>0.30685649533847636</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34.472507126560807</v>
      </c>
      <c r="H52" s="473">
        <f>H51+HWP!E52</f>
        <v>28.43981837941266</v>
      </c>
      <c r="I52" s="456"/>
      <c r="J52" s="475">
        <f>Garden!J59</f>
        <v>0</v>
      </c>
      <c r="K52" s="476">
        <f>Paper!J59</f>
        <v>0.28611109985159372</v>
      </c>
      <c r="L52" s="477">
        <f>Wood!J59</f>
        <v>0</v>
      </c>
      <c r="M52" s="478">
        <f>J52*(1-Recovery_OX!E52)*(1-Recovery_OX!F52)</f>
        <v>0</v>
      </c>
      <c r="N52" s="476">
        <f>K52*(1-Recovery_OX!E52)*(1-Recovery_OX!F52)</f>
        <v>0.28611109985159372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34.472507126560807</v>
      </c>
      <c r="H53" s="473">
        <f>H52+HWP!E53</f>
        <v>28.43981837941266</v>
      </c>
      <c r="I53" s="456"/>
      <c r="J53" s="475">
        <f>Garden!J60</f>
        <v>0</v>
      </c>
      <c r="K53" s="476">
        <f>Paper!J60</f>
        <v>0.26676822130811967</v>
      </c>
      <c r="L53" s="477">
        <f>Wood!J60</f>
        <v>0</v>
      </c>
      <c r="M53" s="478">
        <f>J53*(1-Recovery_OX!E53)*(1-Recovery_OX!F53)</f>
        <v>0</v>
      </c>
      <c r="N53" s="476">
        <f>K53*(1-Recovery_OX!E53)*(1-Recovery_OX!F53)</f>
        <v>0.26676822130811967</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34.472507126560807</v>
      </c>
      <c r="H54" s="473">
        <f>H53+HWP!E54</f>
        <v>28.43981837941266</v>
      </c>
      <c r="I54" s="456"/>
      <c r="J54" s="475">
        <f>Garden!J61</f>
        <v>0</v>
      </c>
      <c r="K54" s="476">
        <f>Paper!J61</f>
        <v>0.2487330408949931</v>
      </c>
      <c r="L54" s="477">
        <f>Wood!J61</f>
        <v>0</v>
      </c>
      <c r="M54" s="478">
        <f>J54*(1-Recovery_OX!E54)*(1-Recovery_OX!F54)</f>
        <v>0</v>
      </c>
      <c r="N54" s="476">
        <f>K54*(1-Recovery_OX!E54)*(1-Recovery_OX!F54)</f>
        <v>0.2487330408949931</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34.472507126560807</v>
      </c>
      <c r="H55" s="473">
        <f>H54+HWP!E55</f>
        <v>28.43981837941266</v>
      </c>
      <c r="I55" s="456"/>
      <c r="J55" s="475">
        <f>Garden!J62</f>
        <v>0</v>
      </c>
      <c r="K55" s="476">
        <f>Paper!J62</f>
        <v>0.23191715013690506</v>
      </c>
      <c r="L55" s="477">
        <f>Wood!J62</f>
        <v>0</v>
      </c>
      <c r="M55" s="478">
        <f>J55*(1-Recovery_OX!E55)*(1-Recovery_OX!F55)</f>
        <v>0</v>
      </c>
      <c r="N55" s="476">
        <f>K55*(1-Recovery_OX!E55)*(1-Recovery_OX!F55)</f>
        <v>0.23191715013690506</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34.472507126560807</v>
      </c>
      <c r="H56" s="473">
        <f>H55+HWP!E56</f>
        <v>28.43981837941266</v>
      </c>
      <c r="I56" s="456"/>
      <c r="J56" s="475">
        <f>Garden!J63</f>
        <v>0</v>
      </c>
      <c r="K56" s="476">
        <f>Paper!J63</f>
        <v>0.21623811751785021</v>
      </c>
      <c r="L56" s="477">
        <f>Wood!J63</f>
        <v>0</v>
      </c>
      <c r="M56" s="478">
        <f>J56*(1-Recovery_OX!E56)*(1-Recovery_OX!F56)</f>
        <v>0</v>
      </c>
      <c r="N56" s="476">
        <f>K56*(1-Recovery_OX!E56)*(1-Recovery_OX!F56)</f>
        <v>0.21623811751785021</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34.472507126560807</v>
      </c>
      <c r="H57" s="473">
        <f>H56+HWP!E57</f>
        <v>28.43981837941266</v>
      </c>
      <c r="I57" s="456"/>
      <c r="J57" s="475">
        <f>Garden!J64</f>
        <v>0</v>
      </c>
      <c r="K57" s="476">
        <f>Paper!J64</f>
        <v>0.20161908440173973</v>
      </c>
      <c r="L57" s="477">
        <f>Wood!J64</f>
        <v>0</v>
      </c>
      <c r="M57" s="478">
        <f>J57*(1-Recovery_OX!E57)*(1-Recovery_OX!F57)</f>
        <v>0</v>
      </c>
      <c r="N57" s="476">
        <f>K57*(1-Recovery_OX!E57)*(1-Recovery_OX!F57)</f>
        <v>0.20161908440173973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34.472507126560807</v>
      </c>
      <c r="H58" s="473">
        <f>H57+HWP!E58</f>
        <v>28.43981837941266</v>
      </c>
      <c r="I58" s="456"/>
      <c r="J58" s="475">
        <f>Garden!J65</f>
        <v>0</v>
      </c>
      <c r="K58" s="476">
        <f>Paper!J65</f>
        <v>0.18798838827127787</v>
      </c>
      <c r="L58" s="477">
        <f>Wood!J65</f>
        <v>0</v>
      </c>
      <c r="M58" s="478">
        <f>J58*(1-Recovery_OX!E58)*(1-Recovery_OX!F58)</f>
        <v>0</v>
      </c>
      <c r="N58" s="476">
        <f>K58*(1-Recovery_OX!E58)*(1-Recovery_OX!F58)</f>
        <v>0.18798838827127787</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34.472507126560807</v>
      </c>
      <c r="H59" s="473">
        <f>H58+HWP!E59</f>
        <v>28.43981837941266</v>
      </c>
      <c r="I59" s="456"/>
      <c r="J59" s="475">
        <f>Garden!J66</f>
        <v>0</v>
      </c>
      <c r="K59" s="476">
        <f>Paper!J66</f>
        <v>0.17527921143821934</v>
      </c>
      <c r="L59" s="477">
        <f>Wood!J66</f>
        <v>0</v>
      </c>
      <c r="M59" s="478">
        <f>J59*(1-Recovery_OX!E59)*(1-Recovery_OX!F59)</f>
        <v>0</v>
      </c>
      <c r="N59" s="476">
        <f>K59*(1-Recovery_OX!E59)*(1-Recovery_OX!F59)</f>
        <v>0.17527921143821934</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34.472507126560807</v>
      </c>
      <c r="H60" s="473">
        <f>H59+HWP!E60</f>
        <v>28.43981837941266</v>
      </c>
      <c r="I60" s="456"/>
      <c r="J60" s="475">
        <f>Garden!J67</f>
        <v>0</v>
      </c>
      <c r="K60" s="476">
        <f>Paper!J67</f>
        <v>0.16342925350298373</v>
      </c>
      <c r="L60" s="477">
        <f>Wood!J67</f>
        <v>0</v>
      </c>
      <c r="M60" s="478">
        <f>J60*(1-Recovery_OX!E60)*(1-Recovery_OX!F60)</f>
        <v>0</v>
      </c>
      <c r="N60" s="476">
        <f>K60*(1-Recovery_OX!E60)*(1-Recovery_OX!F60)</f>
        <v>0.16342925350298373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34.472507126560807</v>
      </c>
      <c r="H61" s="473">
        <f>H60+HWP!E61</f>
        <v>28.43981837941266</v>
      </c>
      <c r="I61" s="456"/>
      <c r="J61" s="475">
        <f>Garden!J68</f>
        <v>0</v>
      </c>
      <c r="K61" s="476">
        <f>Paper!J68</f>
        <v>0.15238042595802456</v>
      </c>
      <c r="L61" s="477">
        <f>Wood!J68</f>
        <v>0</v>
      </c>
      <c r="M61" s="478">
        <f>J61*(1-Recovery_OX!E61)*(1-Recovery_OX!F61)</f>
        <v>0</v>
      </c>
      <c r="N61" s="476">
        <f>K61*(1-Recovery_OX!E61)*(1-Recovery_OX!F61)</f>
        <v>0.15238042595802456</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34.472507126560807</v>
      </c>
      <c r="H62" s="473">
        <f>H61+HWP!E62</f>
        <v>28.43981837941266</v>
      </c>
      <c r="I62" s="456"/>
      <c r="J62" s="475">
        <f>Garden!J69</f>
        <v>0</v>
      </c>
      <c r="K62" s="476">
        <f>Paper!J69</f>
        <v>0.14207856743789807</v>
      </c>
      <c r="L62" s="477">
        <f>Wood!J69</f>
        <v>0</v>
      </c>
      <c r="M62" s="478">
        <f>J62*(1-Recovery_OX!E62)*(1-Recovery_OX!F62)</f>
        <v>0</v>
      </c>
      <c r="N62" s="476">
        <f>K62*(1-Recovery_OX!E62)*(1-Recovery_OX!F62)</f>
        <v>0.14207856743789807</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34.472507126560807</v>
      </c>
      <c r="H63" s="473">
        <f>H62+HWP!E63</f>
        <v>28.43981837941266</v>
      </c>
      <c r="I63" s="456"/>
      <c r="J63" s="475">
        <f>Garden!J70</f>
        <v>0</v>
      </c>
      <c r="K63" s="476">
        <f>Paper!J70</f>
        <v>0.13247317822018664</v>
      </c>
      <c r="L63" s="477">
        <f>Wood!J70</f>
        <v>0</v>
      </c>
      <c r="M63" s="478">
        <f>J63*(1-Recovery_OX!E63)*(1-Recovery_OX!F63)</f>
        <v>0</v>
      </c>
      <c r="N63" s="476">
        <f>K63*(1-Recovery_OX!E63)*(1-Recovery_OX!F63)</f>
        <v>0.13247317822018664</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34.472507126560807</v>
      </c>
      <c r="H64" s="473">
        <f>H63+HWP!E64</f>
        <v>28.43981837941266</v>
      </c>
      <c r="I64" s="456"/>
      <c r="J64" s="475">
        <f>Garden!J71</f>
        <v>0</v>
      </c>
      <c r="K64" s="476">
        <f>Paper!J71</f>
        <v>0.12351717267580128</v>
      </c>
      <c r="L64" s="477">
        <f>Wood!J71</f>
        <v>0</v>
      </c>
      <c r="M64" s="478">
        <f>J64*(1-Recovery_OX!E64)*(1-Recovery_OX!F64)</f>
        <v>0</v>
      </c>
      <c r="N64" s="476">
        <f>K64*(1-Recovery_OX!E64)*(1-Recovery_OX!F64)</f>
        <v>0.12351717267580128</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34.472507126560807</v>
      </c>
      <c r="H65" s="473">
        <f>H64+HWP!E65</f>
        <v>28.43981837941266</v>
      </c>
      <c r="I65" s="456"/>
      <c r="J65" s="475">
        <f>Garden!J72</f>
        <v>0</v>
      </c>
      <c r="K65" s="476">
        <f>Paper!J72</f>
        <v>0.11516664845517298</v>
      </c>
      <c r="L65" s="477">
        <f>Wood!J72</f>
        <v>0</v>
      </c>
      <c r="M65" s="478">
        <f>J65*(1-Recovery_OX!E65)*(1-Recovery_OX!F65)</f>
        <v>0</v>
      </c>
      <c r="N65" s="476">
        <f>K65*(1-Recovery_OX!E65)*(1-Recovery_OX!F65)</f>
        <v>0.11516664845517298</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34.472507126560807</v>
      </c>
      <c r="H66" s="473">
        <f>H65+HWP!E66</f>
        <v>28.43981837941266</v>
      </c>
      <c r="I66" s="456"/>
      <c r="J66" s="475">
        <f>Garden!J73</f>
        <v>0</v>
      </c>
      <c r="K66" s="476">
        <f>Paper!J73</f>
        <v>0.10738067127888422</v>
      </c>
      <c r="L66" s="477">
        <f>Wood!J73</f>
        <v>0</v>
      </c>
      <c r="M66" s="478">
        <f>J66*(1-Recovery_OX!E66)*(1-Recovery_OX!F66)</f>
        <v>0</v>
      </c>
      <c r="N66" s="476">
        <f>K66*(1-Recovery_OX!E66)*(1-Recovery_OX!F66)</f>
        <v>0.10738067127888422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34.472507126560807</v>
      </c>
      <c r="H67" s="473">
        <f>H66+HWP!E67</f>
        <v>28.43981837941266</v>
      </c>
      <c r="I67" s="456"/>
      <c r="J67" s="475">
        <f>Garden!J74</f>
        <v>0</v>
      </c>
      <c r="K67" s="476">
        <f>Paper!J74</f>
        <v>0.1001210742777838</v>
      </c>
      <c r="L67" s="477">
        <f>Wood!J74</f>
        <v>0</v>
      </c>
      <c r="M67" s="478">
        <f>J67*(1-Recovery_OX!E67)*(1-Recovery_OX!F67)</f>
        <v>0</v>
      </c>
      <c r="N67" s="476">
        <f>K67*(1-Recovery_OX!E67)*(1-Recovery_OX!F67)</f>
        <v>0.1001210742777838</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34.472507126560807</v>
      </c>
      <c r="H68" s="473">
        <f>H67+HWP!E68</f>
        <v>28.43981837941266</v>
      </c>
      <c r="I68" s="456"/>
      <c r="J68" s="475">
        <f>Garden!J75</f>
        <v>0</v>
      </c>
      <c r="K68" s="476">
        <f>Paper!J75</f>
        <v>9.3352270898950013E-2</v>
      </c>
      <c r="L68" s="477">
        <f>Wood!J75</f>
        <v>0</v>
      </c>
      <c r="M68" s="478">
        <f>J68*(1-Recovery_OX!E68)*(1-Recovery_OX!F68)</f>
        <v>0</v>
      </c>
      <c r="N68" s="476">
        <f>K68*(1-Recovery_OX!E68)*(1-Recovery_OX!F68)</f>
        <v>9.3352270898950013E-2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34.472507126560807</v>
      </c>
      <c r="H69" s="473">
        <f>H68+HWP!E69</f>
        <v>28.43981837941266</v>
      </c>
      <c r="I69" s="456"/>
      <c r="J69" s="475">
        <f>Garden!J76</f>
        <v>0</v>
      </c>
      <c r="K69" s="476">
        <f>Paper!J76</f>
        <v>8.704108046036689E-2</v>
      </c>
      <c r="L69" s="477">
        <f>Wood!J76</f>
        <v>0</v>
      </c>
      <c r="M69" s="478">
        <f>J69*(1-Recovery_OX!E69)*(1-Recovery_OX!F69)</f>
        <v>0</v>
      </c>
      <c r="N69" s="476">
        <f>K69*(1-Recovery_OX!E69)*(1-Recovery_OX!F69)</f>
        <v>8.704108046036689E-2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34.472507126560807</v>
      </c>
      <c r="H70" s="473">
        <f>H69+HWP!E70</f>
        <v>28.43981837941266</v>
      </c>
      <c r="I70" s="456"/>
      <c r="J70" s="475">
        <f>Garden!J77</f>
        <v>0</v>
      </c>
      <c r="K70" s="476">
        <f>Paper!J77</f>
        <v>8.1156565499182473E-2</v>
      </c>
      <c r="L70" s="477">
        <f>Wood!J77</f>
        <v>0</v>
      </c>
      <c r="M70" s="478">
        <f>J70*(1-Recovery_OX!E70)*(1-Recovery_OX!F70)</f>
        <v>0</v>
      </c>
      <c r="N70" s="476">
        <f>K70*(1-Recovery_OX!E70)*(1-Recovery_OX!F70)</f>
        <v>8.1156565499182473E-2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34.472507126560807</v>
      </c>
      <c r="H71" s="473">
        <f>H70+HWP!E71</f>
        <v>28.43981837941266</v>
      </c>
      <c r="I71" s="456"/>
      <c r="J71" s="475">
        <f>Garden!J78</f>
        <v>0</v>
      </c>
      <c r="K71" s="476">
        <f>Paper!J78</f>
        <v>7.5669880116230048E-2</v>
      </c>
      <c r="L71" s="477">
        <f>Wood!J78</f>
        <v>0</v>
      </c>
      <c r="M71" s="478">
        <f>J71*(1-Recovery_OX!E71)*(1-Recovery_OX!F71)</f>
        <v>0</v>
      </c>
      <c r="N71" s="476">
        <f>K71*(1-Recovery_OX!E71)*(1-Recovery_OX!F71)</f>
        <v>7.5669880116230048E-2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34.472507126560807</v>
      </c>
      <c r="H72" s="473">
        <f>H71+HWP!E72</f>
        <v>28.43981837941266</v>
      </c>
      <c r="I72" s="456"/>
      <c r="J72" s="475">
        <f>Garden!J79</f>
        <v>0</v>
      </c>
      <c r="K72" s="476">
        <f>Paper!J79</f>
        <v>7.0554128573396893E-2</v>
      </c>
      <c r="L72" s="477">
        <f>Wood!J79</f>
        <v>0</v>
      </c>
      <c r="M72" s="478">
        <f>J72*(1-Recovery_OX!E72)*(1-Recovery_OX!F72)</f>
        <v>0</v>
      </c>
      <c r="N72" s="476">
        <f>K72*(1-Recovery_OX!E72)*(1-Recovery_OX!F72)</f>
        <v>7.0554128573396893E-2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34.472507126560807</v>
      </c>
      <c r="H73" s="473">
        <f>H72+HWP!E73</f>
        <v>28.43981837941266</v>
      </c>
      <c r="I73" s="456"/>
      <c r="J73" s="475">
        <f>Garden!J80</f>
        <v>0</v>
      </c>
      <c r="K73" s="476">
        <f>Paper!J80</f>
        <v>6.5784233450684931E-2</v>
      </c>
      <c r="L73" s="477">
        <f>Wood!J80</f>
        <v>0</v>
      </c>
      <c r="M73" s="478">
        <f>J73*(1-Recovery_OX!E73)*(1-Recovery_OX!F73)</f>
        <v>0</v>
      </c>
      <c r="N73" s="476">
        <f>K73*(1-Recovery_OX!E73)*(1-Recovery_OX!F73)</f>
        <v>6.5784233450684931E-2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34.472507126560807</v>
      </c>
      <c r="H74" s="473">
        <f>H73+HWP!E74</f>
        <v>28.43981837941266</v>
      </c>
      <c r="I74" s="456"/>
      <c r="J74" s="475">
        <f>Garden!J81</f>
        <v>0</v>
      </c>
      <c r="K74" s="476">
        <f>Paper!J81</f>
        <v>6.1336812716668784E-2</v>
      </c>
      <c r="L74" s="477">
        <f>Wood!J81</f>
        <v>0</v>
      </c>
      <c r="M74" s="478">
        <f>J74*(1-Recovery_OX!E74)*(1-Recovery_OX!F74)</f>
        <v>0</v>
      </c>
      <c r="N74" s="476">
        <f>K74*(1-Recovery_OX!E74)*(1-Recovery_OX!F74)</f>
        <v>6.1336812716668784E-2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34.472507126560807</v>
      </c>
      <c r="H75" s="473">
        <f>H74+HWP!E75</f>
        <v>28.43981837941266</v>
      </c>
      <c r="I75" s="456"/>
      <c r="J75" s="475">
        <f>Garden!J82</f>
        <v>0</v>
      </c>
      <c r="K75" s="476">
        <f>Paper!J82</f>
        <v>5.7190065109750554E-2</v>
      </c>
      <c r="L75" s="477">
        <f>Wood!J82</f>
        <v>0</v>
      </c>
      <c r="M75" s="478">
        <f>J75*(1-Recovery_OX!E75)*(1-Recovery_OX!F75)</f>
        <v>0</v>
      </c>
      <c r="N75" s="476">
        <f>K75*(1-Recovery_OX!E75)*(1-Recovery_OX!F75)</f>
        <v>5.7190065109750554E-2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34.472507126560807</v>
      </c>
      <c r="H76" s="473">
        <f>H75+HWP!E76</f>
        <v>28.43981837941266</v>
      </c>
      <c r="I76" s="456"/>
      <c r="J76" s="475">
        <f>Garden!J83</f>
        <v>0</v>
      </c>
      <c r="K76" s="476">
        <f>Paper!J83</f>
        <v>5.332366326835021E-2</v>
      </c>
      <c r="L76" s="477">
        <f>Wood!J83</f>
        <v>0</v>
      </c>
      <c r="M76" s="478">
        <f>J76*(1-Recovery_OX!E76)*(1-Recovery_OX!F76)</f>
        <v>0</v>
      </c>
      <c r="N76" s="476">
        <f>K76*(1-Recovery_OX!E76)*(1-Recovery_OX!F76)</f>
        <v>5.332366326835021E-2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34.472507126560807</v>
      </c>
      <c r="H77" s="473">
        <f>H76+HWP!E77</f>
        <v>28.43981837941266</v>
      </c>
      <c r="I77" s="456"/>
      <c r="J77" s="475">
        <f>Garden!J84</f>
        <v>0</v>
      </c>
      <c r="K77" s="476">
        <f>Paper!J84</f>
        <v>4.9718654086155556E-2</v>
      </c>
      <c r="L77" s="477">
        <f>Wood!J84</f>
        <v>0</v>
      </c>
      <c r="M77" s="478">
        <f>J77*(1-Recovery_OX!E77)*(1-Recovery_OX!F77)</f>
        <v>0</v>
      </c>
      <c r="N77" s="476">
        <f>K77*(1-Recovery_OX!E77)*(1-Recovery_OX!F77)</f>
        <v>4.9718654086155556E-2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34.472507126560807</v>
      </c>
      <c r="H78" s="473">
        <f>H77+HWP!E78</f>
        <v>28.43981837941266</v>
      </c>
      <c r="I78" s="456"/>
      <c r="J78" s="475">
        <f>Garden!J85</f>
        <v>0</v>
      </c>
      <c r="K78" s="476">
        <f>Paper!J85</f>
        <v>4.6357365803973066E-2</v>
      </c>
      <c r="L78" s="477">
        <f>Wood!J85</f>
        <v>0</v>
      </c>
      <c r="M78" s="478">
        <f>J78*(1-Recovery_OX!E78)*(1-Recovery_OX!F78)</f>
        <v>0</v>
      </c>
      <c r="N78" s="476">
        <f>K78*(1-Recovery_OX!E78)*(1-Recovery_OX!F78)</f>
        <v>4.6357365803973066E-2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34.472507126560807</v>
      </c>
      <c r="H79" s="473">
        <f>H78+HWP!E79</f>
        <v>28.43981837941266</v>
      </c>
      <c r="I79" s="456"/>
      <c r="J79" s="475">
        <f>Garden!J86</f>
        <v>0</v>
      </c>
      <c r="K79" s="476">
        <f>Paper!J86</f>
        <v>4.3223321382743825E-2</v>
      </c>
      <c r="L79" s="477">
        <f>Wood!J86</f>
        <v>0</v>
      </c>
      <c r="M79" s="478">
        <f>J79*(1-Recovery_OX!E79)*(1-Recovery_OX!F79)</f>
        <v>0</v>
      </c>
      <c r="N79" s="476">
        <f>K79*(1-Recovery_OX!E79)*(1-Recovery_OX!F79)</f>
        <v>4.3223321382743825E-2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34.472507126560807</v>
      </c>
      <c r="H80" s="473">
        <f>H79+HWP!E80</f>
        <v>28.43981837941266</v>
      </c>
      <c r="I80" s="456"/>
      <c r="J80" s="475">
        <f>Garden!J87</f>
        <v>0</v>
      </c>
      <c r="K80" s="476">
        <f>Paper!J87</f>
        <v>4.030115773307897E-2</v>
      </c>
      <c r="L80" s="477">
        <f>Wood!J87</f>
        <v>0</v>
      </c>
      <c r="M80" s="478">
        <f>J80*(1-Recovery_OX!E80)*(1-Recovery_OX!F80)</f>
        <v>0</v>
      </c>
      <c r="N80" s="476">
        <f>K80*(1-Recovery_OX!E80)*(1-Recovery_OX!F80)</f>
        <v>4.030115773307897E-2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34.472507126560807</v>
      </c>
      <c r="H81" s="473">
        <f>H80+HWP!E81</f>
        <v>28.43981837941266</v>
      </c>
      <c r="I81" s="456"/>
      <c r="J81" s="475">
        <f>Garden!J88</f>
        <v>0</v>
      </c>
      <c r="K81" s="476">
        <f>Paper!J88</f>
        <v>3.7576550405377648E-2</v>
      </c>
      <c r="L81" s="477">
        <f>Wood!J88</f>
        <v>0</v>
      </c>
      <c r="M81" s="478">
        <f>J81*(1-Recovery_OX!E81)*(1-Recovery_OX!F81)</f>
        <v>0</v>
      </c>
      <c r="N81" s="476">
        <f>K81*(1-Recovery_OX!E81)*(1-Recovery_OX!F81)</f>
        <v>3.7576550405377648E-2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34.472507126560807</v>
      </c>
      <c r="H82" s="473">
        <f>H81+HWP!E82</f>
        <v>28.43981837941266</v>
      </c>
      <c r="I82" s="456"/>
      <c r="J82" s="475">
        <f>Garden!J89</f>
        <v>0</v>
      </c>
      <c r="K82" s="476">
        <f>Paper!J89</f>
        <v>3.5036143371358471E-2</v>
      </c>
      <c r="L82" s="477">
        <f>Wood!J89</f>
        <v>0</v>
      </c>
      <c r="M82" s="478">
        <f>J82*(1-Recovery_OX!E82)*(1-Recovery_OX!F82)</f>
        <v>0</v>
      </c>
      <c r="N82" s="476">
        <f>K82*(1-Recovery_OX!E82)*(1-Recovery_OX!F82)</f>
        <v>3.5036143371358471E-2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34.472507126560807</v>
      </c>
      <c r="H83" s="473">
        <f>H82+HWP!E83</f>
        <v>28.43981837941266</v>
      </c>
      <c r="I83" s="456"/>
      <c r="J83" s="475">
        <f>Garden!J90</f>
        <v>0</v>
      </c>
      <c r="K83" s="476">
        <f>Paper!J90</f>
        <v>3.2667483552793392E-2</v>
      </c>
      <c r="L83" s="477">
        <f>Wood!J90</f>
        <v>0</v>
      </c>
      <c r="M83" s="478">
        <f>J83*(1-Recovery_OX!E83)*(1-Recovery_OX!F83)</f>
        <v>0</v>
      </c>
      <c r="N83" s="476">
        <f>K83*(1-Recovery_OX!E83)*(1-Recovery_OX!F83)</f>
        <v>3.2667483552793392E-2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34.472507126560807</v>
      </c>
      <c r="H84" s="473">
        <f>H83+HWP!E84</f>
        <v>28.43981837941266</v>
      </c>
      <c r="I84" s="456"/>
      <c r="J84" s="475">
        <f>Garden!J91</f>
        <v>0</v>
      </c>
      <c r="K84" s="476">
        <f>Paper!J91</f>
        <v>3.0458959776503768E-2</v>
      </c>
      <c r="L84" s="477">
        <f>Wood!J91</f>
        <v>0</v>
      </c>
      <c r="M84" s="478">
        <f>J84*(1-Recovery_OX!E84)*(1-Recovery_OX!F84)</f>
        <v>0</v>
      </c>
      <c r="N84" s="476">
        <f>K84*(1-Recovery_OX!E84)*(1-Recovery_OX!F84)</f>
        <v>3.0458959776503768E-2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34.472507126560807</v>
      </c>
      <c r="H85" s="473">
        <f>H84+HWP!E85</f>
        <v>28.43981837941266</v>
      </c>
      <c r="I85" s="456"/>
      <c r="J85" s="475">
        <f>Garden!J92</f>
        <v>0</v>
      </c>
      <c r="K85" s="476">
        <f>Paper!J92</f>
        <v>2.8399745856375978E-2</v>
      </c>
      <c r="L85" s="477">
        <f>Wood!J92</f>
        <v>0</v>
      </c>
      <c r="M85" s="478">
        <f>J85*(1-Recovery_OX!E85)*(1-Recovery_OX!F85)</f>
        <v>0</v>
      </c>
      <c r="N85" s="476">
        <f>K85*(1-Recovery_OX!E85)*(1-Recovery_OX!F85)</f>
        <v>2.8399745856375978E-2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34.472507126560807</v>
      </c>
      <c r="H86" s="473">
        <f>H85+HWP!E86</f>
        <v>28.43981837941266</v>
      </c>
      <c r="I86" s="456"/>
      <c r="J86" s="475">
        <f>Garden!J93</f>
        <v>0</v>
      </c>
      <c r="K86" s="476">
        <f>Paper!J93</f>
        <v>2.6479747523384525E-2</v>
      </c>
      <c r="L86" s="477">
        <f>Wood!J93</f>
        <v>0</v>
      </c>
      <c r="M86" s="478">
        <f>J86*(1-Recovery_OX!E86)*(1-Recovery_OX!F86)</f>
        <v>0</v>
      </c>
      <c r="N86" s="476">
        <f>K86*(1-Recovery_OX!E86)*(1-Recovery_OX!F86)</f>
        <v>2.6479747523384525E-2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34.472507126560807</v>
      </c>
      <c r="H87" s="473">
        <f>H86+HWP!E87</f>
        <v>28.43981837941266</v>
      </c>
      <c r="I87" s="456"/>
      <c r="J87" s="475">
        <f>Garden!J94</f>
        <v>0</v>
      </c>
      <c r="K87" s="476">
        <f>Paper!J94</f>
        <v>2.468955294347357E-2</v>
      </c>
      <c r="L87" s="477">
        <f>Wood!J94</f>
        <v>0</v>
      </c>
      <c r="M87" s="478">
        <f>J87*(1-Recovery_OX!E87)*(1-Recovery_OX!F87)</f>
        <v>0</v>
      </c>
      <c r="N87" s="476">
        <f>K87*(1-Recovery_OX!E87)*(1-Recovery_OX!F87)</f>
        <v>2.468955294347357E-2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34.472507126560807</v>
      </c>
      <c r="H88" s="473">
        <f>H87+HWP!E88</f>
        <v>28.43981837941266</v>
      </c>
      <c r="I88" s="456"/>
      <c r="J88" s="475">
        <f>Garden!J95</f>
        <v>0</v>
      </c>
      <c r="K88" s="476">
        <f>Paper!J95</f>
        <v>2.302038658073547E-2</v>
      </c>
      <c r="L88" s="477">
        <f>Wood!J95</f>
        <v>0</v>
      </c>
      <c r="M88" s="478">
        <f>J88*(1-Recovery_OX!E88)*(1-Recovery_OX!F88)</f>
        <v>0</v>
      </c>
      <c r="N88" s="476">
        <f>K88*(1-Recovery_OX!E88)*(1-Recovery_OX!F88)</f>
        <v>2.302038658073547E-2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34.472507126560807</v>
      </c>
      <c r="H89" s="473">
        <f>H88+HWP!E89</f>
        <v>28.43981837941266</v>
      </c>
      <c r="I89" s="456"/>
      <c r="J89" s="475">
        <f>Garden!J96</f>
        <v>0</v>
      </c>
      <c r="K89" s="476">
        <f>Paper!J96</f>
        <v>2.1464066179723577E-2</v>
      </c>
      <c r="L89" s="477">
        <f>Wood!J96</f>
        <v>0</v>
      </c>
      <c r="M89" s="478">
        <f>J89*(1-Recovery_OX!E89)*(1-Recovery_OX!F89)</f>
        <v>0</v>
      </c>
      <c r="N89" s="476">
        <f>K89*(1-Recovery_OX!E89)*(1-Recovery_OX!F89)</f>
        <v>2.1464066179723577E-2</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34.472507126560807</v>
      </c>
      <c r="H90" s="473">
        <f>H89+HWP!E90</f>
        <v>28.43981837941266</v>
      </c>
      <c r="I90" s="456"/>
      <c r="J90" s="475">
        <f>Garden!J97</f>
        <v>0</v>
      </c>
      <c r="K90" s="476">
        <f>Paper!J97</f>
        <v>2.0012962656026541E-2</v>
      </c>
      <c r="L90" s="477">
        <f>Wood!J97</f>
        <v>0</v>
      </c>
      <c r="M90" s="478">
        <f>J90*(1-Recovery_OX!E90)*(1-Recovery_OX!F90)</f>
        <v>0</v>
      </c>
      <c r="N90" s="476">
        <f>K90*(1-Recovery_OX!E90)*(1-Recovery_OX!F90)</f>
        <v>2.0012962656026541E-2</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34.472507126560807</v>
      </c>
      <c r="H91" s="473">
        <f>H90+HWP!E91</f>
        <v>28.43981837941266</v>
      </c>
      <c r="I91" s="456"/>
      <c r="J91" s="475">
        <f>Garden!J98</f>
        <v>0</v>
      </c>
      <c r="K91" s="476">
        <f>Paper!J98</f>
        <v>1.865996269848768E-2</v>
      </c>
      <c r="L91" s="477">
        <f>Wood!J98</f>
        <v>0</v>
      </c>
      <c r="M91" s="478">
        <f>J91*(1-Recovery_OX!E91)*(1-Recovery_OX!F91)</f>
        <v>0</v>
      </c>
      <c r="N91" s="476">
        <f>K91*(1-Recovery_OX!E91)*(1-Recovery_OX!F91)</f>
        <v>1.865996269848768E-2</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34.472507126560807</v>
      </c>
      <c r="H92" s="482">
        <f>H91+HWP!E92</f>
        <v>28.43981837941266</v>
      </c>
      <c r="I92" s="456"/>
      <c r="J92" s="484">
        <f>Garden!J99</f>
        <v>0</v>
      </c>
      <c r="K92" s="485">
        <f>Paper!J99</f>
        <v>1.7398433899745432E-2</v>
      </c>
      <c r="L92" s="486">
        <f>Wood!J99</f>
        <v>0</v>
      </c>
      <c r="M92" s="487">
        <f>J92*(1-Recovery_OX!E92)*(1-Recovery_OX!F92)</f>
        <v>0</v>
      </c>
      <c r="N92" s="485">
        <f>K92*(1-Recovery_OX!E92)*(1-Recovery_OX!F92)</f>
        <v>1.7398433899745432E-2</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2017-10-18T09:05:21Z</dcterms:modified>
</cp:coreProperties>
</file>