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Balikpapan\"/>
    </mc:Choice>
  </mc:AlternateContent>
  <bookViews>
    <workbookView xWindow="0" yWindow="0" windowWidth="20490" windowHeight="7755" tabRatio="917" firstSheet="2" activeTab="7"/>
  </bookViews>
  <sheets>
    <sheet name="4A_DOC" sheetId="21" r:id="rId1"/>
    <sheet name="REKAPITULASI" sheetId="22" r:id="rId2"/>
    <sheet name="4B_CH4 emissions" sheetId="1" r:id="rId3"/>
    <sheet name="4B_N2O emission" sheetId="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3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3" i="5" l="1"/>
  <c r="D13" i="12" l="1"/>
  <c r="C12" i="10"/>
  <c r="C11" i="8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12" i="4"/>
  <c r="G12" i="4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2" i="1"/>
  <c r="E12" i="1" s="1"/>
  <c r="G12" i="1" s="1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H12" i="17" s="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E12" i="11" s="1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6" i="5" s="1"/>
  <c r="I416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C417" i="5"/>
  <c r="I417" i="5" s="1"/>
  <c r="C409" i="5"/>
  <c r="I409" i="5" s="1"/>
  <c r="C413" i="5"/>
  <c r="I413" i="5" s="1"/>
  <c r="C410" i="5"/>
  <c r="I410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B11" i="8"/>
  <c r="D11" i="8" s="1"/>
  <c r="B32" i="22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B11" i="18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G20" i="1"/>
  <c r="B14" i="22" s="1"/>
  <c r="C14" i="22" s="1"/>
  <c r="G17" i="1"/>
  <c r="B11" i="22" s="1"/>
  <c r="C11" i="22" s="1"/>
  <c r="G16" i="1"/>
  <c r="B10" i="22" s="1"/>
  <c r="C10" i="22" s="1"/>
  <c r="C412" i="5" l="1"/>
  <c r="I412" i="5" s="1"/>
  <c r="C415" i="5"/>
  <c r="I415" i="5" s="1"/>
  <c r="C414" i="5"/>
  <c r="I414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B6" i="22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I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C32" i="22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M12" i="13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D12" i="10" l="1"/>
  <c r="D32" i="22" s="1"/>
  <c r="E32" i="22" s="1"/>
  <c r="I419" i="5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3" i="5" l="1"/>
  <c r="M13" i="5" s="1"/>
  <c r="I284" i="13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F32" i="22"/>
  <c r="G32" i="22" s="1"/>
  <c r="J19" i="13"/>
  <c r="J27" i="13" s="1"/>
  <c r="I27" i="13"/>
  <c r="C66" i="22" l="1"/>
  <c r="F66" i="22" s="1"/>
  <c r="N12" i="13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<sst xmlns="http://schemas.openxmlformats.org/spreadsheetml/2006/main" count="2858" uniqueCount="325">
  <si>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</si>
  <si>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</si>
  <si>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</si>
  <si>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</si>
  <si>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</si>
  <si>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</si>
  <si>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</si>
  <si>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</si>
  <si>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</si>
  <si>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</si>
  <si>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</si>
  <si>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</si>
  <si>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</si>
  <si>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</si>
  <si>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</si>
  <si>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</si>
  <si>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</si>
  <si>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</si>
  <si>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</si>
  <si>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</si>
  <si>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</si>
  <si>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</si>
  <si>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</si>
  <si>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</si>
  <si>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</si>
  <si>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</si>
  <si>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</si>
  <si>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</si>
  <si>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</si>
  <si>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</si>
  <si>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</si>
  <si>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</si>
  <si>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</si>
  <si>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</si>
  <si>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</si>
  <si>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</si>
  <si>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</si>
  <si>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</si>
  <si>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</si>
  <si>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</si>
  <si>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</si>
  <si>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</si>
  <si>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</si>
  <si>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</si>
  <si>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</si>
  <si>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</si>
  <si>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</si>
  <si>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</si>
  <si>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</si>
  <si>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</si>
  <si>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</si>
  <si>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</si>
  <si>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</si>
  <si>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</si>
  <si>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</si>
  <si>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</si>
  <si>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</si>
  <si>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</si>
  <si>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</si>
  <si>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</si>
  <si>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</si>
  <si>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</si>
  <si>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</si>
  <si>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</si>
  <si>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</si>
  <si>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</si>
  <si>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</si>
  <si>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</si>
  <si>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</si>
  <si>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</si>
  <si>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</si>
  <si>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</si>
  <si>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</si>
  <si>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</si>
  <si>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</si>
  <si>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</si>
  <si>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</si>
  <si>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</si>
  <si>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</si>
  <si>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</si>
  <si>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</si>
  <si>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</si>
  <si>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</si>
  <si>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</si>
  <si>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</si>
  <si>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</si>
  <si>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</si>
  <si>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</si>
  <si>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</si>
  <si>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</si>
  <si>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</si>
  <si>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</si>
  <si>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</si>
  <si>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</si>
  <si>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</si>
  <si>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</si>
  <si>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</si>
  <si>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</si>
  <si>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</si>
  <si>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</si>
  <si>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</si>
  <si>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</si>
  <si>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</si>
  <si>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</si>
  <si>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</si>
  <si>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</si>
  <si>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</si>
  <si>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</si>
  <si>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</si>
  <si>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</si>
  <si>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</si>
  <si>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</si>
  <si>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</si>
  <si>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</si>
  <si>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</si>
  <si>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</si>
  <si>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</si>
  <si>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</si>
  <si>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</si>
  <si>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</si>
  <si>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</si>
  <si>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</si>
  <si>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</si>
  <si>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</si>
  <si>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</si>
  <si>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</si>
  <si>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</si>
  <si>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</si>
  <si>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</si>
  <si>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</si>
  <si>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</si>
  <si>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</si>
  <si>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</si>
  <si>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</si>
  <si>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</si>
  <si>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</si>
  <si>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</si>
  <si>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</si>
  <si>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</si>
  <si>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</si>
  <si>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</si>
  <si>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</si>
  <si>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</si>
  <si>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</si>
  <si>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</si>
  <si>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</si>
  <si>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</si>
  <si>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</si>
  <si>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</si>
  <si>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</si>
  <si>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</si>
  <si>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</si>
  <si>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</si>
  <si>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</si>
  <si>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</si>
  <si>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</si>
  <si>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</si>
  <si>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</si>
  <si>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</si>
  <si>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</si>
  <si>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</si>
  <si>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</si>
  <si>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</si>
  <si>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</si>
  <si>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</si>
  <si>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</si>
  <si>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</si>
  <si>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</si>
  <si>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</si>
  <si>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</si>
  <si>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</si>
  <si>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</si>
  <si>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</si>
  <si>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</si>
  <si>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</si>
  <si>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</si>
  <si>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</si>
  <si>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</si>
  <si>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</si>
  <si>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</si>
  <si>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</si>
  <si>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</si>
  <si>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</si>
  <si>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</si>
  <si>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</si>
  <si>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</si>
  <si>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</si>
  <si>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</si>
  <si>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</si>
  <si>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</si>
  <si>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</si>
  <si>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</si>
  <si>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</si>
  <si>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</si>
  <si>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</si>
  <si>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</si>
  <si>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</si>
  <si>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</si>
  <si>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</si>
  <si>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</si>
  <si>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</si>
  <si>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</si>
  <si>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</si>
  <si>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</si>
  <si>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</si>
  <si>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</si>
  <si>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</si>
  <si>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</si>
  <si>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</si>
  <si>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</si>
  <si>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</si>
  <si>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</si>
  <si>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</si>
  <si>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</si>
  <si>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</si>
  <si>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</si>
  <si>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</si>
  <si>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</si>
  <si>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</si>
  <si>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</si>
  <si>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</si>
  <si>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</si>
  <si>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</si>
  <si>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</si>
  <si>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</si>
  <si>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</si>
  <si>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</si>
  <si>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</si>
  <si>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</si>
  <si>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</si>
  <si>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</si>
  <si>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</si>
  <si>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</si>
  <si>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</si>
  <si>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</si>
  <si>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</si>
  <si>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</si>
  <si>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</si>
  <si>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</si>
  <si>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</si>
  <si>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</si>
  <si>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</si>
  <si>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</si>
  <si>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</si>
  <si>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</si>
  <si>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</si>
  <si>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</si>
  <si>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</si>
  <si>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</si>
  <si>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</si>
  <si>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</si>
  <si>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</si>
  <si>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</si>
  <si>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</si>
  <si>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</si>
  <si>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</si>
  <si>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</si>
  <si>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</si>
  <si>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</si>
  <si>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</si>
  <si>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</si>
  <si>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</si>
  <si>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</si>
  <si>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</si>
  <si>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</si>
  <si>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</si>
  <si>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</si>
  <si>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</si>
  <si>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</si>
  <si>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</si>
  <si>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</si>
  <si>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</si>
  <si>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</si>
  <si>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</si>
  <si>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</si>
  <si>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</si>
  <si>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</si>
  <si>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</si>
  <si>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</si>
  <si>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</si>
  <si>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</si>
  <si>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</si>
  <si>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</si>
  <si>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</si>
  <si>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</si>
  <si>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</si>
  <si>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</si>
  <si>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</si>
  <si>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</si>
  <si>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</si>
  <si>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</si>
  <si>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</si>
  <si>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</si>
  <si>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</si>
  <si>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</si>
  <si>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</si>
  <si>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</si>
  <si>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</si>
  <si>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</si>
  <si>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</si>
  <si>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</si>
  <si>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</si>
  <si>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</si>
  <si>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</si>
  <si>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</si>
  <si>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</si>
  <si>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</si>
  <si>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</si>
  <si>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</si>
  <si>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</si>
  <si>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</si>
  <si>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</si>
  <si>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</si>
  <si>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</si>
  <si>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</si>
  <si>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</si>
  <si>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</si>
  <si>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</si>
  <si>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</si>
  <si>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</si>
  <si>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</si>
  <si>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</si>
  <si>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</si>
  <si>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</si>
  <si>
    <t>Rekapitulasi BaU Baseline Emisi GRK dari Pengomposan Sampah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</si>
</sst>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4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right" vertical="center" wrapText="1"/>
    </xf>
    <xf numFmtId="167" fontId="7" fillId="28" borderId="16" xfId="28" applyNumberFormat="1" applyFont="1" applyFill="1" applyBorder="1" applyAlignment="1">
      <alignment vertical="center" wrapText="1"/>
    </xf>
    <xf numFmtId="43" fontId="2" fillId="0" borderId="12" xfId="28" applyNumberFormat="1" applyFont="1" applyBorder="1" applyAlignment="1">
      <alignment vertical="center" wrapText="1"/>
    </xf>
    <xf numFmtId="43" fontId="0" fillId="0" borderId="12" xfId="28" applyNumberFormat="1" applyFont="1" applyBorder="1" applyAlignment="1">
      <alignment vertical="center"/>
    </xf>
    <xf numFmtId="43" fontId="1" fillId="0" borderId="12" xfId="28" applyNumberFormat="1" applyFont="1" applyBorder="1" applyAlignment="1">
      <alignment vertical="center"/>
    </xf>
    <xf numFmtId="0" fontId="1" fillId="0" borderId="13" xfId="0" applyFont="1" applyBorder="1" applyAlignment="1">
      <alignment horizontal="center" vertical="center" wrapText="1"/>
    </xf>
    <xf numFmtId="0" fontId="1" fillId="31" borderId="12" xfId="0" applyFont="1" applyFill="1" applyBorder="1" applyAlignment="1">
      <alignment horizontal="center" vertical="center" wrapText="1"/>
    </xf>
    <xf numFmtId="0" fontId="2" fillId="35" borderId="12" xfId="0" applyFont="1" applyFill="1" applyBorder="1" applyAlignment="1">
      <alignment horizontal="center" vertical="center" wrapText="1"/>
    </xf>
    <xf numFmtId="0" fontId="1" fillId="33" borderId="12" xfId="0" applyFont="1" applyFill="1" applyBorder="1" applyAlignment="1">
      <alignment horizontal="center" vertical="center" wrapText="1"/>
    </xf>
    <xf numFmtId="0" fontId="1" fillId="35" borderId="12" xfId="0" applyFont="1" applyFill="1" applyBorder="1" applyAlignment="1">
      <alignment horizontal="center" vertical="center" wrapText="1"/>
    </xf>
    <xf numFmtId="0" fontId="56" fillId="33" borderId="12" xfId="0" applyFont="1" applyFill="1" applyBorder="1" applyAlignment="1">
      <alignment horizontal="center" vertical="center" wrapText="1"/>
    </xf>
    <xf numFmtId="0" fontId="56" fillId="31" borderId="12" xfId="0" applyFont="1" applyFill="1" applyBorder="1" applyAlignment="1">
      <alignment horizontal="center" vertical="center" wrapText="1"/>
    </xf>
    <xf numFmtId="0" fontId="57" fillId="35" borderId="12" xfId="0" applyFont="1" applyFill="1" applyBorder="1" applyAlignment="1">
      <alignment horizontal="center" vertical="center" wrapText="1"/>
    </xf>
    <xf numFmtId="0" fontId="53" fillId="32" borderId="12" xfId="0" applyFont="1" applyFill="1" applyBorder="1" applyAlignment="1">
      <alignment horizontal="center" vertical="center"/>
    </xf>
    <xf numFmtId="0" fontId="53" fillId="32" borderId="12" xfId="0" applyFont="1" applyFill="1" applyBorder="1" applyAlignment="1">
      <alignment horizontal="center" vertical="center" wrapText="1"/>
    </xf>
    <xf numFmtId="0" fontId="53" fillId="34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3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1" fillId="35" borderId="12" xfId="0" applyFont="1" applyFill="1" applyBorder="1" applyAlignment="1">
      <alignment horizontal="center" vertical="center" wrapText="1"/>
    </xf>
    <xf numFmtId="0" fontId="1" fillId="33" borderId="12" xfId="0" applyFont="1" applyFill="1" applyBorder="1" applyAlignment="1">
      <alignment horizontal="center" vertical="center"/>
    </xf>
    <xf numFmtId="0" fontId="56" fillId="33" borderId="12" xfId="0" applyFont="1" applyFill="1" applyBorder="1" applyAlignment="1">
      <alignment horizontal="center" vertical="center" wrapText="1"/>
    </xf>
    <xf numFmtId="0" fontId="53" fillId="34" borderId="12" xfId="0" applyFont="1" applyFill="1" applyBorder="1" applyAlignment="1">
      <alignment horizontal="center" vertical="center" wrapText="1"/>
    </xf>
    <xf numFmtId="0" fontId="53" fillId="32" borderId="12" xfId="0" applyFont="1" applyFill="1" applyBorder="1" applyAlignment="1">
      <alignment horizontal="center" vertical="center" wrapText="1"/>
    </xf>
    <xf numFmtId="0" fontId="53" fillId="34" borderId="12" xfId="0" applyFont="1" applyFill="1" applyBorder="1" applyAlignment="1">
      <alignment horizontal="center" vertical="center"/>
    </xf>
    <xf numFmtId="0" fontId="53" fillId="32" borderId="12" xfId="0" applyFont="1" applyFill="1" applyBorder="1" applyAlignment="1">
      <alignment horizontal="center" vertical="center"/>
    </xf>
    <xf numFmtId="0" fontId="1" fillId="31" borderId="19" xfId="0" applyFont="1" applyFill="1" applyBorder="1" applyAlignment="1">
      <alignment horizontal="center" vertical="center" wrapText="1"/>
    </xf>
    <xf numFmtId="0" fontId="1" fillId="31" borderId="2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3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2" xfId="0" applyFont="1" applyBorder="1" applyAlignment="1">
      <alignment vertical="center" wrapText="1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12" fillId="0" borderId="24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27" xfId="0" applyFont="1" applyFill="1" applyBorder="1" applyAlignment="1">
      <alignment horizontal="center" vertical="center" wrapText="1"/>
    </xf>
    <xf numFmtId="0" fontId="6" fillId="24" borderId="28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3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25" borderId="35" xfId="0" applyFont="1" applyFill="1" applyBorder="1" applyAlignment="1">
      <alignment horizontal="left" vertical="center" wrapText="1"/>
    </xf>
    <xf numFmtId="0" fontId="2" fillId="25" borderId="36" xfId="0" applyFont="1" applyFill="1" applyBorder="1" applyAlignment="1">
      <alignment horizontal="left" vertical="center" wrapText="1"/>
    </xf>
    <xf numFmtId="0" fontId="2" fillId="25" borderId="34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18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PP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572184</v>
          </cell>
        </row>
        <row r="6">
          <cell r="B6">
            <v>583272</v>
          </cell>
        </row>
        <row r="7">
          <cell r="B7">
            <v>594322</v>
          </cell>
        </row>
        <row r="8">
          <cell r="B8">
            <v>605096</v>
          </cell>
        </row>
        <row r="9">
          <cell r="B9">
            <v>615574</v>
          </cell>
        </row>
        <row r="10">
          <cell r="B10">
            <v>625968</v>
          </cell>
        </row>
        <row r="11">
          <cell r="B11">
            <v>649989</v>
          </cell>
        </row>
        <row r="12">
          <cell r="B12">
            <v>665088</v>
          </cell>
        </row>
        <row r="13">
          <cell r="B13">
            <v>680187</v>
          </cell>
        </row>
        <row r="14">
          <cell r="B14">
            <v>695286</v>
          </cell>
        </row>
        <row r="15">
          <cell r="B15">
            <v>710385</v>
          </cell>
        </row>
        <row r="16">
          <cell r="B16">
            <v>725484</v>
          </cell>
        </row>
        <row r="17">
          <cell r="B17">
            <v>740583</v>
          </cell>
        </row>
        <row r="18">
          <cell r="B18">
            <v>755682</v>
          </cell>
        </row>
        <row r="19">
          <cell r="B19">
            <v>770781</v>
          </cell>
        </row>
        <row r="20">
          <cell r="B20">
            <v>785880</v>
          </cell>
        </row>
        <row r="21">
          <cell r="B21">
            <v>800979</v>
          </cell>
        </row>
        <row r="22">
          <cell r="B22">
            <v>816078</v>
          </cell>
        </row>
        <row r="23">
          <cell r="B23">
            <v>831177</v>
          </cell>
        </row>
        <row r="24">
          <cell r="B24">
            <v>846276</v>
          </cell>
        </row>
      </sheetData>
      <sheetData sheetId="1">
        <row r="29">
          <cell r="D29">
            <v>1.6993864799999998</v>
          </cell>
        </row>
        <row r="30">
          <cell r="D30">
            <v>1.7323178399999999</v>
          </cell>
        </row>
        <row r="31">
          <cell r="D31">
            <v>1.7651363399999997</v>
          </cell>
        </row>
        <row r="32">
          <cell r="D32">
            <v>1.7971351199999999</v>
          </cell>
        </row>
        <row r="33">
          <cell r="D33">
            <v>1.82825478</v>
          </cell>
        </row>
        <row r="34">
          <cell r="D34">
            <v>1.8591249599999997</v>
          </cell>
        </row>
        <row r="35">
          <cell r="D35">
            <v>1.9304673299999999</v>
          </cell>
        </row>
        <row r="36">
          <cell r="D36">
            <v>1.9753113600000003</v>
          </cell>
        </row>
        <row r="37">
          <cell r="D37">
            <v>2.0201553900000002</v>
          </cell>
        </row>
        <row r="38">
          <cell r="D38">
            <v>2.0649994200000004</v>
          </cell>
        </row>
        <row r="39">
          <cell r="D39">
            <v>2.1098434500000001</v>
          </cell>
        </row>
        <row r="40">
          <cell r="D40">
            <v>2.1546874800000002</v>
          </cell>
        </row>
        <row r="41">
          <cell r="D41">
            <v>2.1995315100000004</v>
          </cell>
        </row>
        <row r="42">
          <cell r="D42">
            <v>2.2443755400000001</v>
          </cell>
        </row>
        <row r="43">
          <cell r="D43">
            <v>2.2892195700000002</v>
          </cell>
        </row>
        <row r="44">
          <cell r="D44">
            <v>2.3340635999999999</v>
          </cell>
        </row>
        <row r="45">
          <cell r="D45">
            <v>2.3789076300000001</v>
          </cell>
        </row>
        <row r="46">
          <cell r="D46">
            <v>2.4237516599999998</v>
          </cell>
        </row>
        <row r="47">
          <cell r="D47">
            <v>2.4685956899999999</v>
          </cell>
        </row>
        <row r="48">
          <cell r="D48">
            <v>2.51343972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A23" sqref="G23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2" t="s">
        <v>0</v>
      </c>
      <c r="B2" s="182"/>
      <c r="C2" s="183" t="s">
        <v>1</v>
      </c>
      <c r="D2" s="183"/>
      <c r="E2" s="183"/>
      <c r="F2" s="183"/>
      <c r="G2" s="183"/>
    </row>
    <row r="3" spans="1:7">
      <c r="A3" s="182" t="s">
        <v>2</v>
      </c>
      <c r="B3" s="182"/>
      <c r="C3" s="183" t="s">
        <v>233</v>
      </c>
      <c r="D3" s="183"/>
      <c r="E3" s="183"/>
      <c r="F3" s="183"/>
      <c r="G3" s="183"/>
    </row>
    <row r="4" spans="1:7">
      <c r="A4" s="182" t="s">
        <v>4</v>
      </c>
      <c r="B4" s="182"/>
      <c r="C4" s="183" t="s">
        <v>234</v>
      </c>
      <c r="D4" s="183"/>
      <c r="E4" s="183"/>
      <c r="F4" s="183"/>
      <c r="G4" s="183"/>
    </row>
    <row r="5" spans="1:7">
      <c r="A5" s="182" t="s">
        <v>6</v>
      </c>
      <c r="B5" s="182"/>
      <c r="C5" s="183" t="s">
        <v>240</v>
      </c>
      <c r="D5" s="183"/>
      <c r="E5" s="183"/>
      <c r="F5" s="183"/>
      <c r="G5" s="183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4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5"/>
      <c r="B9" s="19"/>
      <c r="C9" s="22"/>
      <c r="D9" s="23"/>
      <c r="E9" s="26"/>
      <c r="F9" s="25"/>
      <c r="G9" s="26"/>
    </row>
    <row r="10" spans="1:7">
      <c r="A10" s="185"/>
      <c r="B10" s="19"/>
      <c r="C10" s="22"/>
      <c r="D10" s="23"/>
      <c r="E10" s="26"/>
      <c r="F10" s="25"/>
      <c r="G10" s="26"/>
    </row>
    <row r="11" spans="1:7">
      <c r="A11" s="185"/>
      <c r="B11" s="19"/>
      <c r="C11" s="22"/>
      <c r="D11" s="23"/>
      <c r="E11" s="26"/>
      <c r="F11" s="25"/>
      <c r="G11" s="26"/>
    </row>
    <row r="12" spans="1:7">
      <c r="A12" s="185"/>
      <c r="B12" s="19"/>
      <c r="C12" s="22"/>
      <c r="D12" s="23"/>
      <c r="E12" s="26"/>
      <c r="F12" s="25"/>
      <c r="G12" s="26"/>
    </row>
    <row r="13" spans="1:7">
      <c r="A13" s="185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6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87" t="s">
        <v>243</v>
      </c>
      <c r="B16" s="188"/>
      <c r="C16" s="188"/>
      <c r="D16" s="189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0" t="s">
        <v>239</v>
      </c>
      <c r="B26" s="190"/>
      <c r="C26" s="190"/>
      <c r="D26" s="40">
        <f>SUM(D17:D25)</f>
        <v>0.13702</v>
      </c>
    </row>
    <row r="27" spans="1:13">
      <c r="A27" s="187" t="s">
        <v>241</v>
      </c>
      <c r="B27" s="188"/>
      <c r="C27" s="188"/>
      <c r="D27" s="189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0" t="s">
        <v>239</v>
      </c>
      <c r="B37" s="190"/>
      <c r="C37" s="190"/>
      <c r="D37" s="33">
        <f>SUM(D28:D36)</f>
        <v>0.15982100000000002</v>
      </c>
    </row>
    <row r="38" spans="1:4">
      <c r="A38" s="187" t="s">
        <v>242</v>
      </c>
      <c r="B38" s="188"/>
      <c r="C38" s="188"/>
      <c r="D38" s="189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0" t="s">
        <v>239</v>
      </c>
      <c r="B48" s="190"/>
      <c r="C48" s="190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7" zoomScaleNormal="100" workbookViewId="0">
      <selection activeCell="A23" sqref="G23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5" t="s">
        <v>0</v>
      </c>
      <c r="B2" s="200" t="s">
        <v>1</v>
      </c>
      <c r="C2" s="249"/>
      <c r="D2" s="249"/>
    </row>
    <row r="3" spans="1:4" ht="14.25" customHeight="1">
      <c r="A3" s="105" t="s">
        <v>2</v>
      </c>
      <c r="B3" s="200" t="s">
        <v>117</v>
      </c>
      <c r="C3" s="249"/>
      <c r="D3" s="249"/>
    </row>
    <row r="4" spans="1:4" ht="14.25" customHeight="1">
      <c r="A4" s="105" t="s">
        <v>4</v>
      </c>
      <c r="B4" s="200" t="s">
        <v>118</v>
      </c>
      <c r="C4" s="249"/>
      <c r="D4" s="249"/>
    </row>
    <row r="5" spans="1:4" ht="14.25" customHeight="1">
      <c r="A5" s="105" t="s">
        <v>6</v>
      </c>
      <c r="B5" s="200" t="s">
        <v>134</v>
      </c>
      <c r="C5" s="249"/>
      <c r="D5" s="249"/>
    </row>
    <row r="6" spans="1:4">
      <c r="A6" s="233" t="s">
        <v>9</v>
      </c>
      <c r="B6" s="250"/>
      <c r="C6" s="250"/>
      <c r="D6" s="250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85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54"/>
      <c r="B9" s="76" t="s">
        <v>138</v>
      </c>
      <c r="C9" s="76" t="s">
        <v>139</v>
      </c>
      <c r="D9" s="76" t="s">
        <v>140</v>
      </c>
    </row>
    <row r="10" spans="1:4" ht="15.75">
      <c r="A10" s="254"/>
      <c r="B10" s="8" t="s">
        <v>141</v>
      </c>
      <c r="C10" s="8"/>
      <c r="D10" s="8" t="s">
        <v>142</v>
      </c>
    </row>
    <row r="11" spans="1:4" ht="13.5" thickBot="1">
      <c r="A11" s="255"/>
      <c r="B11" s="5"/>
      <c r="C11" s="5"/>
      <c r="D11" s="5" t="s">
        <v>143</v>
      </c>
    </row>
    <row r="12" spans="1:4" ht="14.25" customHeight="1" thickTop="1">
      <c r="A12" s="256" t="s">
        <v>215</v>
      </c>
      <c r="B12" s="257"/>
      <c r="C12" s="257"/>
      <c r="D12" s="258"/>
    </row>
    <row r="13" spans="1:4">
      <c r="A13" s="109" t="s">
        <v>212</v>
      </c>
      <c r="B13" s="53">
        <v>0.6</v>
      </c>
      <c r="C13" s="110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51" t="s">
        <v>211</v>
      </c>
      <c r="B16" s="252"/>
      <c r="C16" s="252"/>
      <c r="D16" s="253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5.5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4" zoomScale="85" zoomScaleNormal="85" workbookViewId="0">
      <selection activeCell="A23" sqref="G23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66"/>
      <c r="B1" s="266"/>
      <c r="C1" s="226"/>
      <c r="D1" s="226"/>
      <c r="E1" s="226"/>
      <c r="F1" s="226"/>
      <c r="G1" s="226"/>
      <c r="H1" s="226"/>
      <c r="I1" s="226"/>
    </row>
    <row r="2" spans="1:14">
      <c r="A2" s="262" t="s">
        <v>0</v>
      </c>
      <c r="B2" s="263"/>
      <c r="C2" s="200" t="s">
        <v>1</v>
      </c>
      <c r="D2" s="264"/>
      <c r="E2" s="264"/>
      <c r="F2" s="264"/>
      <c r="G2" s="264"/>
      <c r="H2" s="264"/>
      <c r="I2" s="264"/>
    </row>
    <row r="3" spans="1:14">
      <c r="A3" s="262" t="s">
        <v>2</v>
      </c>
      <c r="B3" s="263"/>
      <c r="C3" s="200" t="s">
        <v>117</v>
      </c>
      <c r="D3" s="264"/>
      <c r="E3" s="264"/>
      <c r="F3" s="264"/>
      <c r="G3" s="264"/>
      <c r="H3" s="264"/>
      <c r="I3" s="264"/>
    </row>
    <row r="4" spans="1:14">
      <c r="A4" s="262" t="s">
        <v>4</v>
      </c>
      <c r="B4" s="263"/>
      <c r="C4" s="200" t="s">
        <v>118</v>
      </c>
      <c r="D4" s="264"/>
      <c r="E4" s="264"/>
      <c r="F4" s="264"/>
      <c r="G4" s="264"/>
      <c r="H4" s="264"/>
      <c r="I4" s="264"/>
    </row>
    <row r="5" spans="1:14" ht="14.25" customHeight="1">
      <c r="A5" s="262" t="s">
        <v>6</v>
      </c>
      <c r="B5" s="263"/>
      <c r="C5" s="200" t="s">
        <v>145</v>
      </c>
      <c r="D5" s="264"/>
      <c r="E5" s="264"/>
      <c r="F5" s="264"/>
      <c r="G5" s="264"/>
      <c r="H5" s="264"/>
      <c r="I5" s="264"/>
    </row>
    <row r="6" spans="1:14">
      <c r="A6" s="233" t="s">
        <v>10</v>
      </c>
      <c r="B6" s="250"/>
      <c r="C6" s="250"/>
      <c r="D6" s="250"/>
      <c r="E6" s="250"/>
      <c r="F6" s="250"/>
      <c r="G6" s="250"/>
      <c r="H6" s="250"/>
      <c r="I6" s="250"/>
      <c r="J6" s="111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2" t="s">
        <v>79</v>
      </c>
    </row>
    <row r="8" spans="1:14" ht="51">
      <c r="A8" s="211" t="s">
        <v>146</v>
      </c>
      <c r="B8" s="211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8"/>
      <c r="M8" s="115"/>
      <c r="N8" s="116"/>
    </row>
    <row r="9" spans="1:14" ht="15.75" customHeight="1">
      <c r="A9" s="211"/>
      <c r="B9" s="211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67" t="s">
        <v>247</v>
      </c>
      <c r="M9" s="267" t="s">
        <v>256</v>
      </c>
      <c r="N9" s="267" t="s">
        <v>257</v>
      </c>
    </row>
    <row r="10" spans="1:14" ht="29.25" customHeight="1">
      <c r="A10" s="211"/>
      <c r="B10" s="211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68"/>
      <c r="M10" s="268"/>
      <c r="N10" s="268"/>
    </row>
    <row r="11" spans="1:14" ht="24.75" thickBot="1">
      <c r="A11" s="265"/>
      <c r="B11" s="265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69"/>
      <c r="M11" s="269"/>
      <c r="N11" s="269"/>
    </row>
    <row r="12" spans="1:14" ht="13.5" thickTop="1">
      <c r="A12" s="259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2">
        <f>$M$12</f>
        <v>8353886.3999999994</v>
      </c>
      <c r="G12" s="47"/>
      <c r="H12" s="47"/>
      <c r="I12" s="14">
        <f>((C12*D12*E12)*(F12-G12))-H12</f>
        <v>0</v>
      </c>
      <c r="J12" s="32">
        <f>I12/(10^6)</f>
        <v>0</v>
      </c>
      <c r="L12" s="92">
        <f>'4B_N2O emission'!B12</f>
        <v>2011</v>
      </c>
      <c r="M12" s="112">
        <f>'4D1_TOW_DomesticWastewater'!E12</f>
        <v>8353886.3999999994</v>
      </c>
      <c r="N12" s="134">
        <f>J27</f>
        <v>0.59777069523839998</v>
      </c>
    </row>
    <row r="13" spans="1:14">
      <c r="A13" s="260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2">
        <f t="shared" ref="F13:F26" si="0">$M$12</f>
        <v>8353886.3999999994</v>
      </c>
      <c r="G13" s="48"/>
      <c r="H13" s="48"/>
      <c r="I13" s="15">
        <f t="shared" ref="I13:I26" si="1">((C13*D13*E13)*(F13-G13))-H13</f>
        <v>127212.98209919999</v>
      </c>
      <c r="J13" s="34">
        <f t="shared" ref="J13:J26" si="2">I13/(10^6)</f>
        <v>0.12721298209919998</v>
      </c>
      <c r="L13" s="92">
        <f>'4B_N2O emission'!B13</f>
        <v>2012</v>
      </c>
      <c r="M13" s="112">
        <f>'4D1_TOW_DomesticWastewater'!E13</f>
        <v>8515771.1999999993</v>
      </c>
      <c r="N13" s="134">
        <f>J60</f>
        <v>0.60935452398719991</v>
      </c>
    </row>
    <row r="14" spans="1:14">
      <c r="A14" s="260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2">
        <f t="shared" si="0"/>
        <v>8353886.3999999994</v>
      </c>
      <c r="G14" s="48"/>
      <c r="H14" s="48"/>
      <c r="I14" s="15">
        <f t="shared" si="1"/>
        <v>0</v>
      </c>
      <c r="J14" s="34">
        <f t="shared" si="2"/>
        <v>0</v>
      </c>
      <c r="L14" s="92">
        <f>'4B_N2O emission'!B14</f>
        <v>2013</v>
      </c>
      <c r="M14" s="112">
        <f>'4D1_TOW_DomesticWastewater'!E14</f>
        <v>8677101.1999999993</v>
      </c>
      <c r="N14" s="134">
        <f>J88</f>
        <v>0.62089865346720008</v>
      </c>
    </row>
    <row r="15" spans="1:14">
      <c r="A15" s="244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2">
        <f t="shared" si="0"/>
        <v>8353886.3999999994</v>
      </c>
      <c r="G15" s="49"/>
      <c r="H15" s="49"/>
      <c r="I15" s="15">
        <f t="shared" si="1"/>
        <v>135332.95968</v>
      </c>
      <c r="J15" s="34">
        <f t="shared" si="2"/>
        <v>0.13533295968</v>
      </c>
      <c r="L15" s="92">
        <f>'4B_N2O emission'!B15</f>
        <v>2014</v>
      </c>
      <c r="M15" s="112">
        <f>'4D1_TOW_DomesticWastewater'!E15</f>
        <v>8834401.5999999996</v>
      </c>
      <c r="N15" s="134">
        <f>J116</f>
        <v>0.63215444088960004</v>
      </c>
    </row>
    <row r="16" spans="1:14">
      <c r="A16" s="244"/>
      <c r="B16" s="53" t="s">
        <v>229</v>
      </c>
      <c r="C16" s="44">
        <v>0.54</v>
      </c>
      <c r="D16" s="46">
        <v>0.43</v>
      </c>
      <c r="E16" s="37">
        <v>0</v>
      </c>
      <c r="F16" s="112">
        <f t="shared" si="0"/>
        <v>8353886.3999999994</v>
      </c>
      <c r="G16" s="49"/>
      <c r="H16" s="49"/>
      <c r="I16" s="15">
        <f t="shared" si="1"/>
        <v>0</v>
      </c>
      <c r="J16" s="34">
        <f t="shared" si="2"/>
        <v>0</v>
      </c>
      <c r="L16" s="92">
        <f>'4B_N2O emission'!B16</f>
        <v>2015</v>
      </c>
      <c r="M16" s="112">
        <f>'4D1_TOW_DomesticWastewater'!E16</f>
        <v>8987380.4000000004</v>
      </c>
      <c r="N16" s="134">
        <f>J144</f>
        <v>0.64310099190240011</v>
      </c>
    </row>
    <row r="17" spans="1:14">
      <c r="A17" s="244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2">
        <f t="shared" si="0"/>
        <v>8353886.3999999994</v>
      </c>
      <c r="G17" s="49"/>
      <c r="H17" s="49"/>
      <c r="I17" s="15">
        <f t="shared" si="1"/>
        <v>54133.183871999987</v>
      </c>
      <c r="J17" s="34">
        <f t="shared" si="2"/>
        <v>5.4133183871999987E-2</v>
      </c>
      <c r="L17" s="92">
        <f>'4B_N2O emission'!B17</f>
        <v>2016</v>
      </c>
      <c r="M17" s="112">
        <f>'4D1_TOW_DomesticWastewater'!E17</f>
        <v>9139132.7999999989</v>
      </c>
      <c r="N17" s="134">
        <f>J172</f>
        <v>0.65395978663679977</v>
      </c>
    </row>
    <row r="18" spans="1:14">
      <c r="A18" s="244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2">
        <f t="shared" si="0"/>
        <v>8353886.3999999994</v>
      </c>
      <c r="G18" s="49"/>
      <c r="H18" s="49"/>
      <c r="I18" s="15">
        <f t="shared" si="1"/>
        <v>4811.8385663999989</v>
      </c>
      <c r="J18" s="34">
        <f t="shared" si="2"/>
        <v>4.8118385663999987E-3</v>
      </c>
      <c r="L18" s="92">
        <f>'4B_N2O emission'!B18</f>
        <v>2017</v>
      </c>
      <c r="M18" s="112">
        <f>'4D1_TOW_DomesticWastewater'!E18</f>
        <v>9489839.4000000004</v>
      </c>
      <c r="N18" s="134">
        <f>J200</f>
        <v>0.6790549481064001</v>
      </c>
    </row>
    <row r="19" spans="1:14">
      <c r="A19" s="244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2">
        <f t="shared" si="0"/>
        <v>8353886.3999999994</v>
      </c>
      <c r="G19" s="49"/>
      <c r="H19" s="49"/>
      <c r="I19" s="15">
        <f t="shared" si="1"/>
        <v>0</v>
      </c>
      <c r="J19" s="34">
        <f t="shared" si="2"/>
        <v>0</v>
      </c>
      <c r="L19" s="92">
        <f>'4B_N2O emission'!B19</f>
        <v>2018</v>
      </c>
      <c r="M19" s="112">
        <f>'4D1_TOW_DomesticWastewater'!E19</f>
        <v>9710284.7999999989</v>
      </c>
      <c r="N19" s="134">
        <f>J228</f>
        <v>0.69482913914879996</v>
      </c>
    </row>
    <row r="20" spans="1:14">
      <c r="A20" s="244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2">
        <f t="shared" si="0"/>
        <v>8353886.3999999994</v>
      </c>
      <c r="G20" s="49"/>
      <c r="H20" s="49"/>
      <c r="I20" s="15">
        <f t="shared" si="1"/>
        <v>44509.506739199991</v>
      </c>
      <c r="J20" s="34">
        <f t="shared" si="2"/>
        <v>4.450950673919999E-2</v>
      </c>
      <c r="L20" s="92">
        <f>'4B_N2O emission'!B20</f>
        <v>2019</v>
      </c>
      <c r="M20" s="112">
        <f>'4D1_TOW_DomesticWastewater'!E20</f>
        <v>9930730.1999999993</v>
      </c>
      <c r="N20" s="134">
        <f>J256</f>
        <v>0.71060333019120003</v>
      </c>
    </row>
    <row r="21" spans="1:14">
      <c r="A21" s="244"/>
      <c r="B21" s="53" t="s">
        <v>229</v>
      </c>
      <c r="C21" s="44">
        <v>0.12</v>
      </c>
      <c r="D21" s="46">
        <v>0</v>
      </c>
      <c r="E21" s="37">
        <v>0</v>
      </c>
      <c r="F21" s="112">
        <f t="shared" si="0"/>
        <v>8353886.3999999994</v>
      </c>
      <c r="G21" s="49"/>
      <c r="H21" s="49"/>
      <c r="I21" s="15">
        <f t="shared" si="1"/>
        <v>0</v>
      </c>
      <c r="J21" s="34">
        <f t="shared" si="2"/>
        <v>0</v>
      </c>
      <c r="L21" s="92">
        <f>'4B_N2O emission'!B21</f>
        <v>2020</v>
      </c>
      <c r="M21" s="112">
        <f>'4D1_TOW_DomesticWastewater'!E21</f>
        <v>10151175.6</v>
      </c>
      <c r="N21" s="134">
        <f>J284</f>
        <v>0.72637752123360011</v>
      </c>
    </row>
    <row r="22" spans="1:14">
      <c r="A22" s="244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2">
        <f t="shared" si="0"/>
        <v>8353886.3999999994</v>
      </c>
      <c r="G22" s="49"/>
      <c r="H22" s="49"/>
      <c r="I22" s="15">
        <f t="shared" si="1"/>
        <v>119293.49779200001</v>
      </c>
      <c r="J22" s="34">
        <f t="shared" si="2"/>
        <v>0.11929349779200001</v>
      </c>
      <c r="L22" s="92">
        <f>'4B_N2O emission'!B22</f>
        <v>2021</v>
      </c>
      <c r="M22" s="112">
        <f>'4D1_TOW_DomesticWastewater'!E22</f>
        <v>10371621</v>
      </c>
      <c r="N22" s="134">
        <f>J312</f>
        <v>0.74215171227599996</v>
      </c>
    </row>
    <row r="23" spans="1:14">
      <c r="A23" s="244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2">
        <f t="shared" si="0"/>
        <v>8353886.3999999994</v>
      </c>
      <c r="G23" s="49"/>
      <c r="H23" s="49"/>
      <c r="I23" s="15">
        <f t="shared" si="1"/>
        <v>17041.928255999999</v>
      </c>
      <c r="J23" s="34">
        <f t="shared" si="2"/>
        <v>1.7041928256E-2</v>
      </c>
      <c r="L23" s="92">
        <f>'4B_N2O emission'!B23</f>
        <v>2022</v>
      </c>
      <c r="M23" s="112">
        <f>'4D1_TOW_DomesticWastewater'!E23</f>
        <v>10592066.4</v>
      </c>
      <c r="N23" s="134">
        <f>J340</f>
        <v>0.75792590331840004</v>
      </c>
    </row>
    <row r="24" spans="1:14">
      <c r="A24" s="244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2">
        <f t="shared" si="0"/>
        <v>8353886.3999999994</v>
      </c>
      <c r="G24" s="49"/>
      <c r="H24" s="49"/>
      <c r="I24" s="15">
        <f t="shared" si="1"/>
        <v>5112.5784767999994</v>
      </c>
      <c r="J24" s="34">
        <f t="shared" si="2"/>
        <v>5.1125784767999992E-3</v>
      </c>
      <c r="L24" s="92">
        <f>'4B_N2O emission'!B24</f>
        <v>2023</v>
      </c>
      <c r="M24" s="112">
        <f>'4D1_TOW_DomesticWastewater'!E24</f>
        <v>10812511.799999999</v>
      </c>
      <c r="N24" s="134">
        <f>J368</f>
        <v>0.77370009436080001</v>
      </c>
    </row>
    <row r="25" spans="1:14">
      <c r="A25" s="244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2">
        <f t="shared" si="0"/>
        <v>8353886.3999999994</v>
      </c>
      <c r="G25" s="49"/>
      <c r="H25" s="49"/>
      <c r="I25" s="15">
        <f t="shared" si="1"/>
        <v>90322.219756799997</v>
      </c>
      <c r="J25" s="34">
        <f t="shared" si="2"/>
        <v>9.0322219756799993E-2</v>
      </c>
      <c r="L25" s="92">
        <f>'4B_N2O emission'!B25</f>
        <v>2024</v>
      </c>
      <c r="M25" s="112">
        <f>'4D1_TOW_DomesticWastewater'!E25</f>
        <v>11032957.199999999</v>
      </c>
      <c r="N25" s="134">
        <f>J396</f>
        <v>0.78947428540319997</v>
      </c>
    </row>
    <row r="26" spans="1:14">
      <c r="A26" s="244"/>
      <c r="B26" s="53" t="s">
        <v>229</v>
      </c>
      <c r="C26" s="44">
        <v>0.34</v>
      </c>
      <c r="D26" s="46">
        <v>0.2</v>
      </c>
      <c r="E26" s="37">
        <v>0</v>
      </c>
      <c r="F26" s="112">
        <f t="shared" si="0"/>
        <v>8353886.3999999994</v>
      </c>
      <c r="G26" s="49"/>
      <c r="H26" s="49"/>
      <c r="I26" s="15">
        <f t="shared" si="1"/>
        <v>0</v>
      </c>
      <c r="J26" s="34">
        <f t="shared" si="2"/>
        <v>0</v>
      </c>
      <c r="L26" s="92">
        <f>'4B_N2O emission'!B26</f>
        <v>2025</v>
      </c>
      <c r="M26" s="112">
        <f>'4D1_TOW_DomesticWastewater'!E26</f>
        <v>11253402.6</v>
      </c>
      <c r="N26" s="134">
        <f>J424</f>
        <v>0.80524847644560005</v>
      </c>
    </row>
    <row r="27" spans="1:14">
      <c r="A27" s="261" t="s">
        <v>289</v>
      </c>
      <c r="B27" s="261"/>
      <c r="C27" s="261"/>
      <c r="D27" s="261"/>
      <c r="E27" s="261"/>
      <c r="F27" s="261"/>
      <c r="G27" s="261"/>
      <c r="H27" s="261"/>
      <c r="I27" s="113">
        <f>SUM(I12:I26)</f>
        <v>597770.6952383999</v>
      </c>
      <c r="J27" s="114">
        <f>SUM(J12:J26)</f>
        <v>0.59777069523839998</v>
      </c>
      <c r="L27" s="92">
        <f>'4B_N2O emission'!B27</f>
        <v>2026</v>
      </c>
      <c r="M27" s="112">
        <f>'4D1_TOW_DomesticWastewater'!E27</f>
        <v>11473848</v>
      </c>
      <c r="N27" s="134">
        <f>J452</f>
        <v>0.82102266748800012</v>
      </c>
    </row>
    <row r="28" spans="1:14">
      <c r="L28" s="92">
        <f>'4B_N2O emission'!B28</f>
        <v>2027</v>
      </c>
      <c r="M28" s="112">
        <f>'4D1_TOW_DomesticWastewater'!E28</f>
        <v>11694293.4</v>
      </c>
      <c r="N28" s="134">
        <f>J480</f>
        <v>0.83679685853039998</v>
      </c>
    </row>
    <row r="29" spans="1:14">
      <c r="L29" s="92">
        <f>'4B_N2O emission'!B29</f>
        <v>2028</v>
      </c>
      <c r="M29" s="112">
        <f>'4D1_TOW_DomesticWastewater'!E29</f>
        <v>11914738.799999999</v>
      </c>
      <c r="N29" s="134">
        <f>J508</f>
        <v>0.85257104957279994</v>
      </c>
    </row>
    <row r="30" spans="1:14">
      <c r="L30" s="92">
        <f>'4B_N2O emission'!B30</f>
        <v>2029</v>
      </c>
      <c r="M30" s="112">
        <f>'4D1_TOW_DomesticWastewater'!E30</f>
        <v>12135184.199999999</v>
      </c>
      <c r="N30" s="134">
        <f>J536</f>
        <v>0.86834524061519991</v>
      </c>
    </row>
    <row r="31" spans="1:14">
      <c r="L31" s="92">
        <f>'4B_N2O emission'!B31</f>
        <v>2030</v>
      </c>
      <c r="M31" s="112">
        <f>'4D1_TOW_DomesticWastewater'!E31</f>
        <v>12355629.6</v>
      </c>
      <c r="N31" s="134">
        <f>J564</f>
        <v>0.8841194316576001</v>
      </c>
    </row>
    <row r="32" spans="1:14">
      <c r="F32" s="94" t="s">
        <v>248</v>
      </c>
      <c r="L32" s="92">
        <f>'4B_N2O emission'!B32</f>
        <v>2031</v>
      </c>
      <c r="M32" s="112">
        <f>'4D1_TOW_DomesticWastewater'!E32</f>
        <v>0</v>
      </c>
      <c r="N32" s="114"/>
    </row>
    <row r="35" spans="1:10">
      <c r="A35" s="262" t="s">
        <v>0</v>
      </c>
      <c r="B35" s="263"/>
      <c r="C35" s="200" t="s">
        <v>1</v>
      </c>
      <c r="D35" s="264"/>
      <c r="E35" s="264"/>
      <c r="F35" s="264"/>
      <c r="G35" s="264"/>
      <c r="H35" s="264"/>
      <c r="I35" s="264"/>
    </row>
    <row r="36" spans="1:10">
      <c r="A36" s="262" t="s">
        <v>2</v>
      </c>
      <c r="B36" s="263"/>
      <c r="C36" s="200" t="s">
        <v>117</v>
      </c>
      <c r="D36" s="264"/>
      <c r="E36" s="264"/>
      <c r="F36" s="264"/>
      <c r="G36" s="264"/>
      <c r="H36" s="264"/>
      <c r="I36" s="264"/>
    </row>
    <row r="37" spans="1:10">
      <c r="A37" s="262" t="s">
        <v>4</v>
      </c>
      <c r="B37" s="263"/>
      <c r="C37" s="200" t="s">
        <v>118</v>
      </c>
      <c r="D37" s="264"/>
      <c r="E37" s="264"/>
      <c r="F37" s="264"/>
      <c r="G37" s="264"/>
      <c r="H37" s="264"/>
      <c r="I37" s="264"/>
    </row>
    <row r="38" spans="1:10">
      <c r="A38" s="262" t="s">
        <v>6</v>
      </c>
      <c r="B38" s="263"/>
      <c r="C38" s="200" t="s">
        <v>145</v>
      </c>
      <c r="D38" s="264"/>
      <c r="E38" s="264"/>
      <c r="F38" s="264"/>
      <c r="G38" s="264"/>
      <c r="H38" s="264"/>
      <c r="I38" s="264"/>
    </row>
    <row r="39" spans="1:10">
      <c r="A39" s="233" t="s">
        <v>10</v>
      </c>
      <c r="B39" s="250"/>
      <c r="C39" s="250"/>
      <c r="D39" s="250"/>
      <c r="E39" s="250"/>
      <c r="F39" s="250"/>
      <c r="G39" s="250"/>
      <c r="H39" s="250"/>
      <c r="I39" s="250"/>
      <c r="J39" s="111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2" t="s">
        <v>79</v>
      </c>
    </row>
    <row r="41" spans="1:10" ht="51">
      <c r="A41" s="211" t="s">
        <v>146</v>
      </c>
      <c r="B41" s="211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11"/>
      <c r="B42" s="211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11"/>
      <c r="B43" s="211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65"/>
      <c r="B44" s="265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59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2">
        <f>$M$13</f>
        <v>8515771.1999999993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60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2">
        <f t="shared" ref="F46:F59" si="3">$M$13</f>
        <v>8515771.1999999993</v>
      </c>
      <c r="G46" s="48"/>
      <c r="H46" s="48"/>
      <c r="I46" s="15">
        <f t="shared" ref="I46:I59" si="4">((C46*D46*E46)*(F46-G46))-H46</f>
        <v>129678.16383359999</v>
      </c>
      <c r="J46" s="34">
        <f t="shared" ref="J46:J59" si="5">I46/(10^6)</f>
        <v>0.12967816383359998</v>
      </c>
    </row>
    <row r="47" spans="1:10">
      <c r="A47" s="260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2">
        <f t="shared" si="3"/>
        <v>8515771.1999999993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44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2">
        <f t="shared" si="3"/>
        <v>8515771.1999999993</v>
      </c>
      <c r="G48" s="49"/>
      <c r="H48" s="49"/>
      <c r="I48" s="15">
        <f t="shared" si="4"/>
        <v>137955.49344000002</v>
      </c>
      <c r="J48" s="34">
        <f t="shared" si="5"/>
        <v>0.13795549344000002</v>
      </c>
    </row>
    <row r="49" spans="1:10">
      <c r="A49" s="244"/>
      <c r="B49" s="53" t="s">
        <v>229</v>
      </c>
      <c r="C49" s="44">
        <v>0.54</v>
      </c>
      <c r="D49" s="46">
        <v>0.43</v>
      </c>
      <c r="E49" s="37">
        <v>0</v>
      </c>
      <c r="F49" s="112">
        <f t="shared" si="3"/>
        <v>8515771.1999999993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44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2">
        <f t="shared" si="3"/>
        <v>8515771.1999999993</v>
      </c>
      <c r="G50" s="49"/>
      <c r="H50" s="49"/>
      <c r="I50" s="15">
        <f t="shared" si="4"/>
        <v>55182.197375999982</v>
      </c>
      <c r="J50" s="34">
        <f t="shared" si="5"/>
        <v>5.5182197375999983E-2</v>
      </c>
    </row>
    <row r="51" spans="1:10">
      <c r="A51" s="244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2">
        <f t="shared" si="3"/>
        <v>8515771.1999999993</v>
      </c>
      <c r="G51" s="49"/>
      <c r="H51" s="49"/>
      <c r="I51" s="15">
        <f t="shared" si="4"/>
        <v>4905.0842111999991</v>
      </c>
      <c r="J51" s="34">
        <f t="shared" si="5"/>
        <v>4.905084211199999E-3</v>
      </c>
    </row>
    <row r="52" spans="1:10">
      <c r="A52" s="244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2">
        <f t="shared" si="3"/>
        <v>8515771.1999999993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44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2">
        <f t="shared" si="3"/>
        <v>8515771.1999999993</v>
      </c>
      <c r="G53" s="49"/>
      <c r="H53" s="49"/>
      <c r="I53" s="15">
        <f t="shared" si="4"/>
        <v>45372.028953599991</v>
      </c>
      <c r="J53" s="34">
        <f t="shared" si="5"/>
        <v>4.5372028953599992E-2</v>
      </c>
    </row>
    <row r="54" spans="1:10">
      <c r="A54" s="244"/>
      <c r="B54" s="53" t="s">
        <v>229</v>
      </c>
      <c r="C54" s="44">
        <v>0.12</v>
      </c>
      <c r="D54" s="46">
        <v>0</v>
      </c>
      <c r="E54" s="37">
        <v>0</v>
      </c>
      <c r="F54" s="112">
        <f t="shared" si="3"/>
        <v>8515771.1999999993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44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2">
        <f t="shared" si="3"/>
        <v>8515771.1999999993</v>
      </c>
      <c r="G55" s="49"/>
      <c r="H55" s="49"/>
      <c r="I55" s="15">
        <f t="shared" si="4"/>
        <v>121605.21273600002</v>
      </c>
      <c r="J55" s="34">
        <f t="shared" si="5"/>
        <v>0.12160521273600002</v>
      </c>
    </row>
    <row r="56" spans="1:10">
      <c r="A56" s="244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2">
        <f t="shared" si="3"/>
        <v>8515771.1999999993</v>
      </c>
      <c r="G56" s="49"/>
      <c r="H56" s="49"/>
      <c r="I56" s="15">
        <f t="shared" si="4"/>
        <v>17372.173247999999</v>
      </c>
      <c r="J56" s="34">
        <f t="shared" si="5"/>
        <v>1.7372173248E-2</v>
      </c>
    </row>
    <row r="57" spans="1:10">
      <c r="A57" s="244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2">
        <f t="shared" si="3"/>
        <v>8515771.1999999993</v>
      </c>
      <c r="G57" s="49"/>
      <c r="H57" s="49"/>
      <c r="I57" s="15">
        <f t="shared" si="4"/>
        <v>5211.6519743999997</v>
      </c>
      <c r="J57" s="34">
        <f t="shared" si="5"/>
        <v>5.2116519743999994E-3</v>
      </c>
    </row>
    <row r="58" spans="1:10">
      <c r="A58" s="244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2">
        <f t="shared" si="3"/>
        <v>8515771.1999999993</v>
      </c>
      <c r="G58" s="49"/>
      <c r="H58" s="49"/>
      <c r="I58" s="15">
        <f t="shared" si="4"/>
        <v>92072.518214399999</v>
      </c>
      <c r="J58" s="34">
        <f t="shared" si="5"/>
        <v>9.2072518214400004E-2</v>
      </c>
    </row>
    <row r="59" spans="1:10">
      <c r="A59" s="244"/>
      <c r="B59" s="53" t="s">
        <v>229</v>
      </c>
      <c r="C59" s="44">
        <v>0.34</v>
      </c>
      <c r="D59" s="46">
        <v>0.2</v>
      </c>
      <c r="E59" s="37">
        <v>0</v>
      </c>
      <c r="F59" s="112">
        <f t="shared" si="3"/>
        <v>8515771.1999999993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61" t="s">
        <v>290</v>
      </c>
      <c r="B60" s="261"/>
      <c r="C60" s="261"/>
      <c r="D60" s="261"/>
      <c r="E60" s="261"/>
      <c r="F60" s="261"/>
      <c r="G60" s="261"/>
      <c r="H60" s="261"/>
      <c r="I60" s="113">
        <f>SUM(I45:I59)</f>
        <v>609354.52398719999</v>
      </c>
      <c r="J60" s="114">
        <f>SUM(J45:J59)</f>
        <v>0.60935452398719991</v>
      </c>
    </row>
    <row r="63" spans="1:10">
      <c r="A63" s="262" t="s">
        <v>0</v>
      </c>
      <c r="B63" s="263"/>
      <c r="C63" s="200" t="s">
        <v>1</v>
      </c>
      <c r="D63" s="264"/>
      <c r="E63" s="264"/>
      <c r="F63" s="264"/>
      <c r="G63" s="264"/>
      <c r="H63" s="264"/>
      <c r="I63" s="264"/>
    </row>
    <row r="64" spans="1:10">
      <c r="A64" s="262" t="s">
        <v>2</v>
      </c>
      <c r="B64" s="263"/>
      <c r="C64" s="200" t="s">
        <v>117</v>
      </c>
      <c r="D64" s="264"/>
      <c r="E64" s="264"/>
      <c r="F64" s="264"/>
      <c r="G64" s="264"/>
      <c r="H64" s="264"/>
      <c r="I64" s="264"/>
    </row>
    <row r="65" spans="1:10">
      <c r="A65" s="262" t="s">
        <v>4</v>
      </c>
      <c r="B65" s="263"/>
      <c r="C65" s="200" t="s">
        <v>118</v>
      </c>
      <c r="D65" s="264"/>
      <c r="E65" s="264"/>
      <c r="F65" s="264"/>
      <c r="G65" s="264"/>
      <c r="H65" s="264"/>
      <c r="I65" s="264"/>
    </row>
    <row r="66" spans="1:10">
      <c r="A66" s="262" t="s">
        <v>6</v>
      </c>
      <c r="B66" s="263"/>
      <c r="C66" s="200" t="s">
        <v>145</v>
      </c>
      <c r="D66" s="264"/>
      <c r="E66" s="264"/>
      <c r="F66" s="264"/>
      <c r="G66" s="264"/>
      <c r="H66" s="264"/>
      <c r="I66" s="264"/>
    </row>
    <row r="67" spans="1:10">
      <c r="A67" s="233" t="s">
        <v>10</v>
      </c>
      <c r="B67" s="250"/>
      <c r="C67" s="250"/>
      <c r="D67" s="250"/>
      <c r="E67" s="250"/>
      <c r="F67" s="250"/>
      <c r="G67" s="250"/>
      <c r="H67" s="250"/>
      <c r="I67" s="250"/>
      <c r="J67" s="111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2" t="s">
        <v>79</v>
      </c>
    </row>
    <row r="69" spans="1:10" ht="51">
      <c r="A69" s="211" t="s">
        <v>146</v>
      </c>
      <c r="B69" s="211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11"/>
      <c r="B70" s="211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11"/>
      <c r="B71" s="211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65"/>
      <c r="B72" s="265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59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2">
        <f>$M$14</f>
        <v>8677101.1999999993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60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2">
        <f t="shared" ref="F74:F87" si="6">$M$14</f>
        <v>8677101.1999999993</v>
      </c>
      <c r="G74" s="48"/>
      <c r="H74" s="48"/>
      <c r="I74" s="15">
        <f t="shared" ref="I74:I87" si="7">((C74*D74*E74)*(F74-G74))-H74</f>
        <v>132134.8970736</v>
      </c>
      <c r="J74" s="34">
        <f t="shared" ref="J74:J87" si="8">I74/(10^6)</f>
        <v>0.13213489707360002</v>
      </c>
    </row>
    <row r="75" spans="1:10">
      <c r="A75" s="260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2">
        <f t="shared" si="6"/>
        <v>8677101.1999999993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44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2">
        <f t="shared" si="6"/>
        <v>8677101.1999999993</v>
      </c>
      <c r="G76" s="49"/>
      <c r="H76" s="49"/>
      <c r="I76" s="15">
        <f t="shared" si="7"/>
        <v>140569.03944000002</v>
      </c>
      <c r="J76" s="34">
        <f t="shared" si="8"/>
        <v>0.14056903944000002</v>
      </c>
    </row>
    <row r="77" spans="1:10">
      <c r="A77" s="244"/>
      <c r="B77" s="53" t="s">
        <v>229</v>
      </c>
      <c r="C77" s="44">
        <v>0.54</v>
      </c>
      <c r="D77" s="46">
        <v>0.43</v>
      </c>
      <c r="E77" s="37">
        <v>0</v>
      </c>
      <c r="F77" s="112">
        <f t="shared" si="6"/>
        <v>8677101.1999999993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44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2">
        <f t="shared" si="6"/>
        <v>8677101.1999999993</v>
      </c>
      <c r="G78" s="49"/>
      <c r="H78" s="49"/>
      <c r="I78" s="15">
        <f t="shared" si="7"/>
        <v>56227.615775999984</v>
      </c>
      <c r="J78" s="34">
        <f t="shared" si="8"/>
        <v>5.6227615775999981E-2</v>
      </c>
    </row>
    <row r="79" spans="1:10">
      <c r="A79" s="244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2">
        <f t="shared" si="6"/>
        <v>8677101.1999999993</v>
      </c>
      <c r="G79" s="49"/>
      <c r="H79" s="49"/>
      <c r="I79" s="15">
        <f t="shared" si="7"/>
        <v>4998.0102911999984</v>
      </c>
      <c r="J79" s="34">
        <f t="shared" si="8"/>
        <v>4.9980102911999988E-3</v>
      </c>
    </row>
    <row r="80" spans="1:10">
      <c r="A80" s="244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2">
        <f t="shared" si="6"/>
        <v>8677101.1999999993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44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2">
        <f t="shared" si="6"/>
        <v>8677101.1999999993</v>
      </c>
      <c r="G81" s="49"/>
      <c r="H81" s="49"/>
      <c r="I81" s="15">
        <f t="shared" si="7"/>
        <v>46231.595193599991</v>
      </c>
      <c r="J81" s="34">
        <f t="shared" si="8"/>
        <v>4.6231595193599991E-2</v>
      </c>
    </row>
    <row r="82" spans="1:10">
      <c r="A82" s="244"/>
      <c r="B82" s="53" t="s">
        <v>229</v>
      </c>
      <c r="C82" s="44">
        <v>0.12</v>
      </c>
      <c r="D82" s="46">
        <v>0</v>
      </c>
      <c r="E82" s="37">
        <v>0</v>
      </c>
      <c r="F82" s="112">
        <f t="shared" si="6"/>
        <v>8677101.1999999993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44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2">
        <f t="shared" si="6"/>
        <v>8677101.1999999993</v>
      </c>
      <c r="G83" s="49"/>
      <c r="H83" s="49"/>
      <c r="I83" s="15">
        <f t="shared" si="7"/>
        <v>123909.00513600001</v>
      </c>
      <c r="J83" s="34">
        <f t="shared" si="8"/>
        <v>0.12390900513600001</v>
      </c>
    </row>
    <row r="84" spans="1:10">
      <c r="A84" s="244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2">
        <f t="shared" si="6"/>
        <v>8677101.1999999993</v>
      </c>
      <c r="G84" s="49"/>
      <c r="H84" s="49"/>
      <c r="I84" s="15">
        <f t="shared" si="7"/>
        <v>17701.286447999999</v>
      </c>
      <c r="J84" s="34">
        <f t="shared" si="8"/>
        <v>1.7701286447999998E-2</v>
      </c>
    </row>
    <row r="85" spans="1:10">
      <c r="A85" s="244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2">
        <f t="shared" si="6"/>
        <v>8677101.1999999993</v>
      </c>
      <c r="G85" s="49"/>
      <c r="H85" s="49"/>
      <c r="I85" s="15">
        <f t="shared" si="7"/>
        <v>5310.3859343999993</v>
      </c>
      <c r="J85" s="34">
        <f t="shared" si="8"/>
        <v>5.3103859343999991E-3</v>
      </c>
    </row>
    <row r="86" spans="1:10">
      <c r="A86" s="244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2">
        <f t="shared" si="6"/>
        <v>8677101.1999999993</v>
      </c>
      <c r="G86" s="49"/>
      <c r="H86" s="49"/>
      <c r="I86" s="15">
        <f t="shared" si="7"/>
        <v>93816.818174399988</v>
      </c>
      <c r="J86" s="34">
        <f t="shared" si="8"/>
        <v>9.3816818174399991E-2</v>
      </c>
    </row>
    <row r="87" spans="1:10">
      <c r="A87" s="244"/>
      <c r="B87" s="53" t="s">
        <v>229</v>
      </c>
      <c r="C87" s="44">
        <v>0.34</v>
      </c>
      <c r="D87" s="46">
        <v>0.2</v>
      </c>
      <c r="E87" s="37">
        <v>0</v>
      </c>
      <c r="F87" s="112">
        <f t="shared" si="6"/>
        <v>8677101.1999999993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61" t="s">
        <v>291</v>
      </c>
      <c r="B88" s="261"/>
      <c r="C88" s="261"/>
      <c r="D88" s="261"/>
      <c r="E88" s="261"/>
      <c r="F88" s="261"/>
      <c r="G88" s="261"/>
      <c r="H88" s="261"/>
      <c r="I88" s="113">
        <f>SUM(I73:I87)</f>
        <v>620898.6534672</v>
      </c>
      <c r="J88" s="114">
        <f>SUM(J73:J87)</f>
        <v>0.62089865346720008</v>
      </c>
    </row>
    <row r="91" spans="1:10">
      <c r="A91" s="262" t="s">
        <v>0</v>
      </c>
      <c r="B91" s="263"/>
      <c r="C91" s="200" t="s">
        <v>1</v>
      </c>
      <c r="D91" s="264"/>
      <c r="E91" s="264"/>
      <c r="F91" s="264"/>
      <c r="G91" s="264"/>
      <c r="H91" s="264"/>
      <c r="I91" s="264"/>
    </row>
    <row r="92" spans="1:10">
      <c r="A92" s="262" t="s">
        <v>2</v>
      </c>
      <c r="B92" s="263"/>
      <c r="C92" s="200" t="s">
        <v>117</v>
      </c>
      <c r="D92" s="264"/>
      <c r="E92" s="264"/>
      <c r="F92" s="264"/>
      <c r="G92" s="264"/>
      <c r="H92" s="264"/>
      <c r="I92" s="264"/>
    </row>
    <row r="93" spans="1:10">
      <c r="A93" s="262" t="s">
        <v>4</v>
      </c>
      <c r="B93" s="263"/>
      <c r="C93" s="200" t="s">
        <v>118</v>
      </c>
      <c r="D93" s="264"/>
      <c r="E93" s="264"/>
      <c r="F93" s="264"/>
      <c r="G93" s="264"/>
      <c r="H93" s="264"/>
      <c r="I93" s="264"/>
    </row>
    <row r="94" spans="1:10">
      <c r="A94" s="262" t="s">
        <v>6</v>
      </c>
      <c r="B94" s="263"/>
      <c r="C94" s="200" t="s">
        <v>145</v>
      </c>
      <c r="D94" s="264"/>
      <c r="E94" s="264"/>
      <c r="F94" s="264"/>
      <c r="G94" s="264"/>
      <c r="H94" s="264"/>
      <c r="I94" s="264"/>
    </row>
    <row r="95" spans="1:10">
      <c r="A95" s="233" t="s">
        <v>10</v>
      </c>
      <c r="B95" s="250"/>
      <c r="C95" s="250"/>
      <c r="D95" s="250"/>
      <c r="E95" s="250"/>
      <c r="F95" s="250"/>
      <c r="G95" s="250"/>
      <c r="H95" s="250"/>
      <c r="I95" s="250"/>
      <c r="J95" s="111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2" t="s">
        <v>79</v>
      </c>
    </row>
    <row r="97" spans="1:10" ht="51">
      <c r="A97" s="211" t="s">
        <v>146</v>
      </c>
      <c r="B97" s="211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11"/>
      <c r="B98" s="211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11"/>
      <c r="B99" s="211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65"/>
      <c r="B100" s="265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59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2">
        <f>$M$15</f>
        <v>8834401.5999999996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60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2">
        <f t="shared" ref="F102:F115" si="9">$M$15</f>
        <v>8834401.5999999996</v>
      </c>
      <c r="G102" s="48"/>
      <c r="H102" s="48"/>
      <c r="I102" s="15">
        <f t="shared" ref="I102:I115" si="10">((C102*D102*E102)*(F102-G102))-H102</f>
        <v>134530.26756479999</v>
      </c>
      <c r="J102" s="34">
        <f t="shared" ref="J102:J115" si="11">I102/(10^6)</f>
        <v>0.13453026756479999</v>
      </c>
    </row>
    <row r="103" spans="1:10">
      <c r="A103" s="260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2">
        <f t="shared" si="9"/>
        <v>8834401.5999999996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44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2">
        <f t="shared" si="9"/>
        <v>8834401.5999999996</v>
      </c>
      <c r="G104" s="49"/>
      <c r="H104" s="49"/>
      <c r="I104" s="15">
        <f t="shared" si="10"/>
        <v>143117.30592000001</v>
      </c>
      <c r="J104" s="34">
        <f t="shared" si="11"/>
        <v>0.14311730592000002</v>
      </c>
    </row>
    <row r="105" spans="1:10">
      <c r="A105" s="244"/>
      <c r="B105" s="53" t="s">
        <v>229</v>
      </c>
      <c r="C105" s="44">
        <v>0.54</v>
      </c>
      <c r="D105" s="46">
        <v>0.43</v>
      </c>
      <c r="E105" s="37">
        <v>0</v>
      </c>
      <c r="F105" s="112">
        <f t="shared" si="9"/>
        <v>8834401.5999999996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44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2">
        <f t="shared" si="9"/>
        <v>8834401.5999999996</v>
      </c>
      <c r="G106" s="49"/>
      <c r="H106" s="49"/>
      <c r="I106" s="15">
        <f t="shared" si="10"/>
        <v>57246.922367999985</v>
      </c>
      <c r="J106" s="34">
        <f t="shared" si="11"/>
        <v>5.7246922367999983E-2</v>
      </c>
    </row>
    <row r="107" spans="1:10">
      <c r="A107" s="244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2">
        <f t="shared" si="9"/>
        <v>8834401.5999999996</v>
      </c>
      <c r="G107" s="49"/>
      <c r="H107" s="49"/>
      <c r="I107" s="15">
        <f t="shared" si="10"/>
        <v>5088.6153215999993</v>
      </c>
      <c r="J107" s="34">
        <f t="shared" si="11"/>
        <v>5.0886153215999996E-3</v>
      </c>
    </row>
    <row r="108" spans="1:10">
      <c r="A108" s="244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2">
        <f t="shared" si="9"/>
        <v>8834401.5999999996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44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2">
        <f t="shared" si="9"/>
        <v>8834401.5999999996</v>
      </c>
      <c r="G109" s="49"/>
      <c r="H109" s="49"/>
      <c r="I109" s="15">
        <f t="shared" si="10"/>
        <v>47069.691724799995</v>
      </c>
      <c r="J109" s="34">
        <f t="shared" si="11"/>
        <v>4.7069691724799995E-2</v>
      </c>
    </row>
    <row r="110" spans="1:10">
      <c r="A110" s="244"/>
      <c r="B110" s="53" t="s">
        <v>229</v>
      </c>
      <c r="C110" s="44">
        <v>0.12</v>
      </c>
      <c r="D110" s="46">
        <v>0</v>
      </c>
      <c r="E110" s="37">
        <v>0</v>
      </c>
      <c r="F110" s="112">
        <f t="shared" si="9"/>
        <v>8834401.5999999996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44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2">
        <f t="shared" si="9"/>
        <v>8834401.5999999996</v>
      </c>
      <c r="G111" s="49"/>
      <c r="H111" s="49"/>
      <c r="I111" s="15">
        <f t="shared" si="10"/>
        <v>126155.25484800003</v>
      </c>
      <c r="J111" s="34">
        <f t="shared" si="11"/>
        <v>0.12615525484800003</v>
      </c>
    </row>
    <row r="112" spans="1:10">
      <c r="A112" s="244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2">
        <f t="shared" si="9"/>
        <v>8834401.5999999996</v>
      </c>
      <c r="G112" s="49"/>
      <c r="H112" s="49"/>
      <c r="I112" s="15">
        <f t="shared" si="10"/>
        <v>18022.179264000002</v>
      </c>
      <c r="J112" s="34">
        <f t="shared" si="11"/>
        <v>1.8022179264000002E-2</v>
      </c>
    </row>
    <row r="113" spans="1:10">
      <c r="A113" s="244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2">
        <f t="shared" si="9"/>
        <v>8834401.5999999996</v>
      </c>
      <c r="G113" s="49"/>
      <c r="H113" s="49"/>
      <c r="I113" s="15">
        <f t="shared" si="10"/>
        <v>5406.6537791999999</v>
      </c>
      <c r="J113" s="34">
        <f t="shared" si="11"/>
        <v>5.4066537791999996E-3</v>
      </c>
    </row>
    <row r="114" spans="1:10">
      <c r="A114" s="244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2">
        <f t="shared" si="9"/>
        <v>8834401.5999999996</v>
      </c>
      <c r="G114" s="49"/>
      <c r="H114" s="49"/>
      <c r="I114" s="15">
        <f t="shared" si="10"/>
        <v>95517.550099200002</v>
      </c>
      <c r="J114" s="34">
        <f t="shared" si="11"/>
        <v>9.5517550099200002E-2</v>
      </c>
    </row>
    <row r="115" spans="1:10">
      <c r="A115" s="244"/>
      <c r="B115" s="53" t="s">
        <v>229</v>
      </c>
      <c r="C115" s="44">
        <v>0.34</v>
      </c>
      <c r="D115" s="46">
        <v>0.2</v>
      </c>
      <c r="E115" s="37">
        <v>0</v>
      </c>
      <c r="F115" s="112">
        <f t="shared" si="9"/>
        <v>8834401.5999999996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61" t="s">
        <v>292</v>
      </c>
      <c r="B116" s="261"/>
      <c r="C116" s="261"/>
      <c r="D116" s="261"/>
      <c r="E116" s="261"/>
      <c r="F116" s="261"/>
      <c r="G116" s="261"/>
      <c r="H116" s="261"/>
      <c r="I116" s="113">
        <f>SUM(I101:I115)</f>
        <v>632154.44088959997</v>
      </c>
      <c r="J116" s="114">
        <f>SUM(J101:J115)</f>
        <v>0.63215444088960004</v>
      </c>
    </row>
    <row r="119" spans="1:10">
      <c r="A119" s="262" t="s">
        <v>0</v>
      </c>
      <c r="B119" s="263"/>
      <c r="C119" s="200" t="s">
        <v>1</v>
      </c>
      <c r="D119" s="264"/>
      <c r="E119" s="264"/>
      <c r="F119" s="264"/>
      <c r="G119" s="264"/>
      <c r="H119" s="264"/>
      <c r="I119" s="264"/>
    </row>
    <row r="120" spans="1:10">
      <c r="A120" s="262" t="s">
        <v>2</v>
      </c>
      <c r="B120" s="263"/>
      <c r="C120" s="200" t="s">
        <v>117</v>
      </c>
      <c r="D120" s="264"/>
      <c r="E120" s="264"/>
      <c r="F120" s="264"/>
      <c r="G120" s="264"/>
      <c r="H120" s="264"/>
      <c r="I120" s="264"/>
    </row>
    <row r="121" spans="1:10">
      <c r="A121" s="262" t="s">
        <v>4</v>
      </c>
      <c r="B121" s="263"/>
      <c r="C121" s="200" t="s">
        <v>118</v>
      </c>
      <c r="D121" s="264"/>
      <c r="E121" s="264"/>
      <c r="F121" s="264"/>
      <c r="G121" s="264"/>
      <c r="H121" s="264"/>
      <c r="I121" s="264"/>
    </row>
    <row r="122" spans="1:10">
      <c r="A122" s="262" t="s">
        <v>6</v>
      </c>
      <c r="B122" s="263"/>
      <c r="C122" s="200" t="s">
        <v>145</v>
      </c>
      <c r="D122" s="264"/>
      <c r="E122" s="264"/>
      <c r="F122" s="264"/>
      <c r="G122" s="264"/>
      <c r="H122" s="264"/>
      <c r="I122" s="264"/>
    </row>
    <row r="123" spans="1:10">
      <c r="A123" s="233" t="s">
        <v>10</v>
      </c>
      <c r="B123" s="250"/>
      <c r="C123" s="250"/>
      <c r="D123" s="250"/>
      <c r="E123" s="250"/>
      <c r="F123" s="250"/>
      <c r="G123" s="250"/>
      <c r="H123" s="250"/>
      <c r="I123" s="250"/>
      <c r="J123" s="111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2" t="s">
        <v>79</v>
      </c>
    </row>
    <row r="125" spans="1:10" ht="51">
      <c r="A125" s="211" t="s">
        <v>146</v>
      </c>
      <c r="B125" s="211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11"/>
      <c r="B126" s="211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11"/>
      <c r="B127" s="211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65"/>
      <c r="B128" s="265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59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2">
        <f>$M$16</f>
        <v>8987380.4000000004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60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2">
        <f t="shared" ref="F130:F143" si="12">$M$16</f>
        <v>8987380.4000000004</v>
      </c>
      <c r="G130" s="48"/>
      <c r="H130" s="48"/>
      <c r="I130" s="15">
        <f t="shared" ref="I130:I143" si="13">((C130*D130*E130)*(F130-G130))-H130</f>
        <v>136859.82873120002</v>
      </c>
      <c r="J130" s="34">
        <f t="shared" ref="J130:J143" si="14">I130/(10^6)</f>
        <v>0.13685982873120001</v>
      </c>
    </row>
    <row r="131" spans="1:10">
      <c r="A131" s="260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2">
        <f t="shared" si="12"/>
        <v>8987380.4000000004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44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2">
        <f t="shared" si="12"/>
        <v>8987380.4000000004</v>
      </c>
      <c r="G132" s="49"/>
      <c r="H132" s="49"/>
      <c r="I132" s="15">
        <f t="shared" si="13"/>
        <v>145595.56248000002</v>
      </c>
      <c r="J132" s="34">
        <f t="shared" si="14"/>
        <v>0.14559556248000002</v>
      </c>
    </row>
    <row r="133" spans="1:10">
      <c r="A133" s="244"/>
      <c r="B133" s="53" t="s">
        <v>229</v>
      </c>
      <c r="C133" s="44">
        <v>0.54</v>
      </c>
      <c r="D133" s="46">
        <v>0.43</v>
      </c>
      <c r="E133" s="37">
        <v>0</v>
      </c>
      <c r="F133" s="112">
        <f t="shared" si="12"/>
        <v>8987380.4000000004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44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2">
        <f t="shared" si="12"/>
        <v>8987380.4000000004</v>
      </c>
      <c r="G134" s="49"/>
      <c r="H134" s="49"/>
      <c r="I134" s="15">
        <f t="shared" si="13"/>
        <v>58238.224991999989</v>
      </c>
      <c r="J134" s="34">
        <f t="shared" si="14"/>
        <v>5.8238224991999987E-2</v>
      </c>
    </row>
    <row r="135" spans="1:10">
      <c r="A135" s="244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2">
        <f t="shared" si="12"/>
        <v>8987380.4000000004</v>
      </c>
      <c r="G135" s="49"/>
      <c r="H135" s="49"/>
      <c r="I135" s="15">
        <f t="shared" si="13"/>
        <v>5176.7311103999991</v>
      </c>
      <c r="J135" s="34">
        <f t="shared" si="14"/>
        <v>5.1767311103999994E-3</v>
      </c>
    </row>
    <row r="136" spans="1:10">
      <c r="A136" s="244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2">
        <f t="shared" si="12"/>
        <v>8987380.4000000004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44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2">
        <f t="shared" si="12"/>
        <v>8987380.4000000004</v>
      </c>
      <c r="G137" s="49"/>
      <c r="H137" s="49"/>
      <c r="I137" s="15">
        <f t="shared" si="13"/>
        <v>47884.762771199996</v>
      </c>
      <c r="J137" s="34">
        <f t="shared" si="14"/>
        <v>4.7884762771199997E-2</v>
      </c>
    </row>
    <row r="138" spans="1:10">
      <c r="A138" s="244"/>
      <c r="B138" s="53" t="s">
        <v>229</v>
      </c>
      <c r="C138" s="44">
        <v>0.12</v>
      </c>
      <c r="D138" s="46">
        <v>0</v>
      </c>
      <c r="E138" s="37">
        <v>0</v>
      </c>
      <c r="F138" s="112">
        <f t="shared" si="12"/>
        <v>8987380.4000000004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44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2">
        <f t="shared" si="12"/>
        <v>8987380.4000000004</v>
      </c>
      <c r="G139" s="49"/>
      <c r="H139" s="49"/>
      <c r="I139" s="15">
        <f t="shared" si="13"/>
        <v>128339.79211200002</v>
      </c>
      <c r="J139" s="34">
        <f t="shared" si="14"/>
        <v>0.12833979211200003</v>
      </c>
    </row>
    <row r="140" spans="1:10">
      <c r="A140" s="244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2">
        <f t="shared" si="12"/>
        <v>8987380.4000000004</v>
      </c>
      <c r="G140" s="49"/>
      <c r="H140" s="49"/>
      <c r="I140" s="15">
        <f t="shared" si="13"/>
        <v>18334.256016000003</v>
      </c>
      <c r="J140" s="34">
        <f t="shared" si="14"/>
        <v>1.8334256016000004E-2</v>
      </c>
    </row>
    <row r="141" spans="1:10">
      <c r="A141" s="244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2">
        <f t="shared" si="12"/>
        <v>8987380.4000000004</v>
      </c>
      <c r="G141" s="49"/>
      <c r="H141" s="49"/>
      <c r="I141" s="15">
        <f t="shared" si="13"/>
        <v>5500.2768048000007</v>
      </c>
      <c r="J141" s="34">
        <f t="shared" si="14"/>
        <v>5.5002768048000011E-3</v>
      </c>
    </row>
    <row r="142" spans="1:10">
      <c r="A142" s="244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2">
        <f t="shared" si="12"/>
        <v>8987380.4000000004</v>
      </c>
      <c r="G142" s="49"/>
      <c r="H142" s="49"/>
      <c r="I142" s="15">
        <f t="shared" si="13"/>
        <v>97171.556884800011</v>
      </c>
      <c r="J142" s="34">
        <f t="shared" si="14"/>
        <v>9.7171556884800017E-2</v>
      </c>
    </row>
    <row r="143" spans="1:10">
      <c r="A143" s="244"/>
      <c r="B143" s="53" t="s">
        <v>229</v>
      </c>
      <c r="C143" s="44">
        <v>0.34</v>
      </c>
      <c r="D143" s="46">
        <v>0.2</v>
      </c>
      <c r="E143" s="37">
        <v>0</v>
      </c>
      <c r="F143" s="112">
        <f t="shared" si="12"/>
        <v>8987380.4000000004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61" t="s">
        <v>293</v>
      </c>
      <c r="B144" s="261"/>
      <c r="C144" s="261"/>
      <c r="D144" s="261"/>
      <c r="E144" s="261"/>
      <c r="F144" s="261"/>
      <c r="G144" s="261"/>
      <c r="H144" s="261"/>
      <c r="I144" s="113">
        <f>SUM(I129:I143)</f>
        <v>643100.99190240004</v>
      </c>
      <c r="J144" s="114">
        <f>SUM(J129:J143)</f>
        <v>0.64310099190240011</v>
      </c>
    </row>
    <row r="147" spans="1:10">
      <c r="A147" s="262" t="s">
        <v>0</v>
      </c>
      <c r="B147" s="263"/>
      <c r="C147" s="200" t="s">
        <v>1</v>
      </c>
      <c r="D147" s="264"/>
      <c r="E147" s="264"/>
      <c r="F147" s="264"/>
      <c r="G147" s="264"/>
      <c r="H147" s="264"/>
      <c r="I147" s="264"/>
    </row>
    <row r="148" spans="1:10">
      <c r="A148" s="262" t="s">
        <v>2</v>
      </c>
      <c r="B148" s="263"/>
      <c r="C148" s="200" t="s">
        <v>117</v>
      </c>
      <c r="D148" s="264"/>
      <c r="E148" s="264"/>
      <c r="F148" s="264"/>
      <c r="G148" s="264"/>
      <c r="H148" s="264"/>
      <c r="I148" s="264"/>
    </row>
    <row r="149" spans="1:10">
      <c r="A149" s="262" t="s">
        <v>4</v>
      </c>
      <c r="B149" s="263"/>
      <c r="C149" s="200" t="s">
        <v>118</v>
      </c>
      <c r="D149" s="264"/>
      <c r="E149" s="264"/>
      <c r="F149" s="264"/>
      <c r="G149" s="264"/>
      <c r="H149" s="264"/>
      <c r="I149" s="264"/>
    </row>
    <row r="150" spans="1:10">
      <c r="A150" s="262" t="s">
        <v>6</v>
      </c>
      <c r="B150" s="263"/>
      <c r="C150" s="200" t="s">
        <v>145</v>
      </c>
      <c r="D150" s="264"/>
      <c r="E150" s="264"/>
      <c r="F150" s="264"/>
      <c r="G150" s="264"/>
      <c r="H150" s="264"/>
      <c r="I150" s="264"/>
    </row>
    <row r="151" spans="1:10">
      <c r="A151" s="233" t="s">
        <v>10</v>
      </c>
      <c r="B151" s="250"/>
      <c r="C151" s="250"/>
      <c r="D151" s="250"/>
      <c r="E151" s="250"/>
      <c r="F151" s="250"/>
      <c r="G151" s="250"/>
      <c r="H151" s="250"/>
      <c r="I151" s="250"/>
      <c r="J151" s="111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2" t="s">
        <v>79</v>
      </c>
    </row>
    <row r="153" spans="1:10" ht="51">
      <c r="A153" s="211" t="s">
        <v>146</v>
      </c>
      <c r="B153" s="211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11"/>
      <c r="B154" s="211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11"/>
      <c r="B155" s="211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65"/>
      <c r="B156" s="265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59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2">
        <f>$M$17</f>
        <v>9139132.7999999989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60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2">
        <f t="shared" ref="F158:F171" si="15">$M$17</f>
        <v>9139132.7999999989</v>
      </c>
      <c r="G158" s="48"/>
      <c r="H158" s="48"/>
      <c r="I158" s="15">
        <f t="shared" ref="I158:I171" si="16">((C158*D158*E158)*(F158-G158))-H158</f>
        <v>139170.71427839997</v>
      </c>
      <c r="J158" s="34">
        <f t="shared" ref="J158:J171" si="17">I158/(10^6)</f>
        <v>0.13917071427839997</v>
      </c>
    </row>
    <row r="159" spans="1:10">
      <c r="A159" s="260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2">
        <f t="shared" si="15"/>
        <v>9139132.7999999989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44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2">
        <f t="shared" si="15"/>
        <v>9139132.7999999989</v>
      </c>
      <c r="G160" s="49"/>
      <c r="H160" s="49"/>
      <c r="I160" s="15">
        <f t="shared" si="16"/>
        <v>148053.95136000001</v>
      </c>
      <c r="J160" s="34">
        <f t="shared" si="17"/>
        <v>0.14805395136000002</v>
      </c>
    </row>
    <row r="161" spans="1:10">
      <c r="A161" s="244"/>
      <c r="B161" s="53" t="s">
        <v>229</v>
      </c>
      <c r="C161" s="44">
        <v>0.54</v>
      </c>
      <c r="D161" s="46">
        <v>0.43</v>
      </c>
      <c r="E161" s="37">
        <v>0</v>
      </c>
      <c r="F161" s="112">
        <f t="shared" si="15"/>
        <v>9139132.7999999989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44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2">
        <f t="shared" si="15"/>
        <v>9139132.7999999989</v>
      </c>
      <c r="G162" s="49"/>
      <c r="H162" s="49"/>
      <c r="I162" s="15">
        <f t="shared" si="16"/>
        <v>59221.580543999982</v>
      </c>
      <c r="J162" s="34">
        <f t="shared" si="17"/>
        <v>5.922158054399998E-2</v>
      </c>
    </row>
    <row r="163" spans="1:10">
      <c r="A163" s="244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2">
        <f t="shared" si="15"/>
        <v>9139132.7999999989</v>
      </c>
      <c r="G163" s="49"/>
      <c r="H163" s="49"/>
      <c r="I163" s="15">
        <f t="shared" si="16"/>
        <v>5264.1404927999984</v>
      </c>
      <c r="J163" s="34">
        <f t="shared" si="17"/>
        <v>5.2641404927999983E-3</v>
      </c>
    </row>
    <row r="164" spans="1:10">
      <c r="A164" s="244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2">
        <f t="shared" si="15"/>
        <v>9139132.7999999989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44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2">
        <f t="shared" si="15"/>
        <v>9139132.7999999989</v>
      </c>
      <c r="G165" s="49"/>
      <c r="H165" s="49"/>
      <c r="I165" s="15">
        <f t="shared" si="16"/>
        <v>48693.299558399987</v>
      </c>
      <c r="J165" s="34">
        <f t="shared" si="17"/>
        <v>4.8693299558399988E-2</v>
      </c>
    </row>
    <row r="166" spans="1:10">
      <c r="A166" s="244"/>
      <c r="B166" s="53" t="s">
        <v>229</v>
      </c>
      <c r="C166" s="44">
        <v>0.12</v>
      </c>
      <c r="D166" s="46">
        <v>0</v>
      </c>
      <c r="E166" s="37">
        <v>0</v>
      </c>
      <c r="F166" s="112">
        <f t="shared" si="15"/>
        <v>9139132.7999999989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44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2">
        <f t="shared" si="15"/>
        <v>9139132.7999999989</v>
      </c>
      <c r="G167" s="49"/>
      <c r="H167" s="49"/>
      <c r="I167" s="15">
        <f t="shared" si="16"/>
        <v>130506.81638400001</v>
      </c>
      <c r="J167" s="34">
        <f t="shared" si="17"/>
        <v>0.130506816384</v>
      </c>
    </row>
    <row r="168" spans="1:10">
      <c r="A168" s="244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2">
        <f t="shared" si="15"/>
        <v>9139132.7999999989</v>
      </c>
      <c r="G168" s="49"/>
      <c r="H168" s="49"/>
      <c r="I168" s="15">
        <f t="shared" si="16"/>
        <v>18643.830911999998</v>
      </c>
      <c r="J168" s="34">
        <f t="shared" si="17"/>
        <v>1.8643830911999996E-2</v>
      </c>
    </row>
    <row r="169" spans="1:10">
      <c r="A169" s="244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2">
        <f t="shared" si="15"/>
        <v>9139132.7999999989</v>
      </c>
      <c r="G169" s="49"/>
      <c r="H169" s="49"/>
      <c r="I169" s="15">
        <f t="shared" si="16"/>
        <v>5593.1492735999991</v>
      </c>
      <c r="J169" s="34">
        <f t="shared" si="17"/>
        <v>5.5931492735999989E-3</v>
      </c>
    </row>
    <row r="170" spans="1:10">
      <c r="A170" s="244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2">
        <f t="shared" si="15"/>
        <v>9139132.7999999989</v>
      </c>
      <c r="G170" s="49"/>
      <c r="H170" s="49"/>
      <c r="I170" s="15">
        <f t="shared" si="16"/>
        <v>98812.303833599988</v>
      </c>
      <c r="J170" s="34">
        <f t="shared" si="17"/>
        <v>9.8812303833599985E-2</v>
      </c>
    </row>
    <row r="171" spans="1:10">
      <c r="A171" s="244"/>
      <c r="B171" s="53" t="s">
        <v>229</v>
      </c>
      <c r="C171" s="44">
        <v>0.34</v>
      </c>
      <c r="D171" s="46">
        <v>0.2</v>
      </c>
      <c r="E171" s="37">
        <v>0</v>
      </c>
      <c r="F171" s="112">
        <f t="shared" si="15"/>
        <v>9139132.7999999989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61" t="s">
        <v>294</v>
      </c>
      <c r="B172" s="261"/>
      <c r="C172" s="261"/>
      <c r="D172" s="261"/>
      <c r="E172" s="261"/>
      <c r="F172" s="261"/>
      <c r="G172" s="261"/>
      <c r="H172" s="261"/>
      <c r="I172" s="113">
        <f>SUM(I157:I171)</f>
        <v>653959.78663679992</v>
      </c>
      <c r="J172" s="114">
        <f>SUM(J157:J171)</f>
        <v>0.65395978663679977</v>
      </c>
    </row>
    <row r="175" spans="1:10">
      <c r="A175" s="262" t="s">
        <v>0</v>
      </c>
      <c r="B175" s="263"/>
      <c r="C175" s="200" t="s">
        <v>1</v>
      </c>
      <c r="D175" s="264"/>
      <c r="E175" s="264"/>
      <c r="F175" s="264"/>
      <c r="G175" s="264"/>
      <c r="H175" s="264"/>
      <c r="I175" s="264"/>
    </row>
    <row r="176" spans="1:10">
      <c r="A176" s="262" t="s">
        <v>2</v>
      </c>
      <c r="B176" s="263"/>
      <c r="C176" s="200" t="s">
        <v>117</v>
      </c>
      <c r="D176" s="264"/>
      <c r="E176" s="264"/>
      <c r="F176" s="264"/>
      <c r="G176" s="264"/>
      <c r="H176" s="264"/>
      <c r="I176" s="264"/>
    </row>
    <row r="177" spans="1:10">
      <c r="A177" s="262" t="s">
        <v>4</v>
      </c>
      <c r="B177" s="263"/>
      <c r="C177" s="200" t="s">
        <v>118</v>
      </c>
      <c r="D177" s="264"/>
      <c r="E177" s="264"/>
      <c r="F177" s="264"/>
      <c r="G177" s="264"/>
      <c r="H177" s="264"/>
      <c r="I177" s="264"/>
    </row>
    <row r="178" spans="1:10">
      <c r="A178" s="262" t="s">
        <v>6</v>
      </c>
      <c r="B178" s="263"/>
      <c r="C178" s="200" t="s">
        <v>145</v>
      </c>
      <c r="D178" s="264"/>
      <c r="E178" s="264"/>
      <c r="F178" s="264"/>
      <c r="G178" s="264"/>
      <c r="H178" s="264"/>
      <c r="I178" s="264"/>
    </row>
    <row r="179" spans="1:10">
      <c r="A179" s="233" t="s">
        <v>10</v>
      </c>
      <c r="B179" s="250"/>
      <c r="C179" s="250"/>
      <c r="D179" s="250"/>
      <c r="E179" s="250"/>
      <c r="F179" s="250"/>
      <c r="G179" s="250"/>
      <c r="H179" s="250"/>
      <c r="I179" s="250"/>
      <c r="J179" s="111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2" t="s">
        <v>79</v>
      </c>
    </row>
    <row r="181" spans="1:10" ht="51">
      <c r="A181" s="211" t="s">
        <v>146</v>
      </c>
      <c r="B181" s="211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11"/>
      <c r="B182" s="211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11"/>
      <c r="B183" s="211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65"/>
      <c r="B184" s="265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59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2">
        <f>$M$18</f>
        <v>9489839.4000000004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60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2">
        <f t="shared" ref="F186:F199" si="18">$M$18</f>
        <v>9489839.4000000004</v>
      </c>
      <c r="G186" s="48"/>
      <c r="H186" s="48"/>
      <c r="I186" s="15">
        <f t="shared" ref="I186:I199" si="19">((C186*D186*E186)*(F186-G186))-H186</f>
        <v>144511.27438320001</v>
      </c>
      <c r="J186" s="34">
        <f t="shared" ref="J186:J199" si="20">I186/(10^6)</f>
        <v>0.14451127438320002</v>
      </c>
    </row>
    <row r="187" spans="1:10">
      <c r="A187" s="260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2">
        <f t="shared" si="18"/>
        <v>9489839.4000000004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44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2">
        <f t="shared" si="18"/>
        <v>9489839.4000000004</v>
      </c>
      <c r="G188" s="49"/>
      <c r="H188" s="49"/>
      <c r="I188" s="15">
        <f t="shared" si="19"/>
        <v>153735.39828000002</v>
      </c>
      <c r="J188" s="34">
        <f t="shared" si="20"/>
        <v>0.15373539828000002</v>
      </c>
    </row>
    <row r="189" spans="1:10">
      <c r="A189" s="244"/>
      <c r="B189" s="53" t="s">
        <v>229</v>
      </c>
      <c r="C189" s="44">
        <v>0.54</v>
      </c>
      <c r="D189" s="46">
        <v>0.43</v>
      </c>
      <c r="E189" s="37">
        <v>0</v>
      </c>
      <c r="F189" s="112">
        <f t="shared" si="18"/>
        <v>9489839.4000000004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44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2">
        <f t="shared" si="18"/>
        <v>9489839.4000000004</v>
      </c>
      <c r="G190" s="49"/>
      <c r="H190" s="49"/>
      <c r="I190" s="15">
        <f t="shared" si="19"/>
        <v>61494.159311999989</v>
      </c>
      <c r="J190" s="34">
        <f t="shared" si="20"/>
        <v>6.1494159311999988E-2</v>
      </c>
    </row>
    <row r="191" spans="1:10">
      <c r="A191" s="244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2">
        <f t="shared" si="18"/>
        <v>9489839.4000000004</v>
      </c>
      <c r="G191" s="49"/>
      <c r="H191" s="49"/>
      <c r="I191" s="15">
        <f t="shared" si="19"/>
        <v>5466.1474943999992</v>
      </c>
      <c r="J191" s="34">
        <f t="shared" si="20"/>
        <v>5.4661474943999994E-3</v>
      </c>
    </row>
    <row r="192" spans="1:10">
      <c r="A192" s="244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2">
        <f t="shared" si="18"/>
        <v>9489839.4000000004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44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2">
        <f t="shared" si="18"/>
        <v>9489839.4000000004</v>
      </c>
      <c r="G193" s="49"/>
      <c r="H193" s="49"/>
      <c r="I193" s="15">
        <f t="shared" si="19"/>
        <v>50561.864323199996</v>
      </c>
      <c r="J193" s="34">
        <f t="shared" si="20"/>
        <v>5.0561864323199993E-2</v>
      </c>
    </row>
    <row r="194" spans="1:10">
      <c r="A194" s="244"/>
      <c r="B194" s="53" t="s">
        <v>229</v>
      </c>
      <c r="C194" s="44">
        <v>0.12</v>
      </c>
      <c r="D194" s="46">
        <v>0</v>
      </c>
      <c r="E194" s="37">
        <v>0</v>
      </c>
      <c r="F194" s="112">
        <f t="shared" si="18"/>
        <v>9489839.4000000004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44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2">
        <f t="shared" si="18"/>
        <v>9489839.4000000004</v>
      </c>
      <c r="G195" s="49"/>
      <c r="H195" s="49"/>
      <c r="I195" s="15">
        <f t="shared" si="19"/>
        <v>135514.90663200003</v>
      </c>
      <c r="J195" s="34">
        <f t="shared" si="20"/>
        <v>0.13551490663200003</v>
      </c>
    </row>
    <row r="196" spans="1:10">
      <c r="A196" s="244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2">
        <f t="shared" si="18"/>
        <v>9489839.4000000004</v>
      </c>
      <c r="G196" s="49"/>
      <c r="H196" s="49"/>
      <c r="I196" s="15">
        <f t="shared" si="19"/>
        <v>19359.272376000001</v>
      </c>
      <c r="J196" s="34">
        <f t="shared" si="20"/>
        <v>1.9359272376000002E-2</v>
      </c>
    </row>
    <row r="197" spans="1:10">
      <c r="A197" s="244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2">
        <f t="shared" si="18"/>
        <v>9489839.4000000004</v>
      </c>
      <c r="G197" s="49"/>
      <c r="H197" s="49"/>
      <c r="I197" s="15">
        <f t="shared" si="19"/>
        <v>5807.7817128000006</v>
      </c>
      <c r="J197" s="34">
        <f t="shared" si="20"/>
        <v>5.807781712800001E-3</v>
      </c>
    </row>
    <row r="198" spans="1:10">
      <c r="A198" s="244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2">
        <f t="shared" si="18"/>
        <v>9489839.4000000004</v>
      </c>
      <c r="G198" s="49"/>
      <c r="H198" s="49"/>
      <c r="I198" s="15">
        <f t="shared" si="19"/>
        <v>102604.14359280001</v>
      </c>
      <c r="J198" s="34">
        <f t="shared" si="20"/>
        <v>0.10260414359280001</v>
      </c>
    </row>
    <row r="199" spans="1:10">
      <c r="A199" s="244"/>
      <c r="B199" s="53" t="s">
        <v>229</v>
      </c>
      <c r="C199" s="44">
        <v>0.34</v>
      </c>
      <c r="D199" s="46">
        <v>0.2</v>
      </c>
      <c r="E199" s="37">
        <v>0</v>
      </c>
      <c r="F199" s="112">
        <f t="shared" si="18"/>
        <v>9489839.4000000004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61" t="s">
        <v>295</v>
      </c>
      <c r="B200" s="261"/>
      <c r="C200" s="261"/>
      <c r="D200" s="261"/>
      <c r="E200" s="261"/>
      <c r="F200" s="261"/>
      <c r="G200" s="261"/>
      <c r="H200" s="261"/>
      <c r="I200" s="113">
        <f>SUM(I185:I199)</f>
        <v>679054.94810640009</v>
      </c>
      <c r="J200" s="114">
        <f>SUM(J185:J199)</f>
        <v>0.6790549481064001</v>
      </c>
    </row>
    <row r="203" spans="1:10">
      <c r="A203" s="262" t="s">
        <v>0</v>
      </c>
      <c r="B203" s="263"/>
      <c r="C203" s="200" t="s">
        <v>1</v>
      </c>
      <c r="D203" s="264"/>
      <c r="E203" s="264"/>
      <c r="F203" s="264"/>
      <c r="G203" s="264"/>
      <c r="H203" s="264"/>
      <c r="I203" s="264"/>
    </row>
    <row r="204" spans="1:10">
      <c r="A204" s="262" t="s">
        <v>2</v>
      </c>
      <c r="B204" s="263"/>
      <c r="C204" s="200" t="s">
        <v>117</v>
      </c>
      <c r="D204" s="264"/>
      <c r="E204" s="264"/>
      <c r="F204" s="264"/>
      <c r="G204" s="264"/>
      <c r="H204" s="264"/>
      <c r="I204" s="264"/>
    </row>
    <row r="205" spans="1:10">
      <c r="A205" s="262" t="s">
        <v>4</v>
      </c>
      <c r="B205" s="263"/>
      <c r="C205" s="200" t="s">
        <v>118</v>
      </c>
      <c r="D205" s="264"/>
      <c r="E205" s="264"/>
      <c r="F205" s="264"/>
      <c r="G205" s="264"/>
      <c r="H205" s="264"/>
      <c r="I205" s="264"/>
    </row>
    <row r="206" spans="1:10">
      <c r="A206" s="262" t="s">
        <v>6</v>
      </c>
      <c r="B206" s="263"/>
      <c r="C206" s="200" t="s">
        <v>145</v>
      </c>
      <c r="D206" s="264"/>
      <c r="E206" s="264"/>
      <c r="F206" s="264"/>
      <c r="G206" s="264"/>
      <c r="H206" s="264"/>
      <c r="I206" s="264"/>
    </row>
    <row r="207" spans="1:10">
      <c r="A207" s="233" t="s">
        <v>10</v>
      </c>
      <c r="B207" s="250"/>
      <c r="C207" s="250"/>
      <c r="D207" s="250"/>
      <c r="E207" s="250"/>
      <c r="F207" s="250"/>
      <c r="G207" s="250"/>
      <c r="H207" s="250"/>
      <c r="I207" s="250"/>
      <c r="J207" s="111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2" t="s">
        <v>79</v>
      </c>
    </row>
    <row r="209" spans="1:10" ht="51">
      <c r="A209" s="211" t="s">
        <v>146</v>
      </c>
      <c r="B209" s="211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11"/>
      <c r="B210" s="211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11"/>
      <c r="B211" s="211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65"/>
      <c r="B212" s="265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59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2">
        <f>$M$19</f>
        <v>9710284.7999999989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60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2">
        <f t="shared" ref="F214:F227" si="21">$M$19</f>
        <v>9710284.7999999989</v>
      </c>
      <c r="G214" s="48"/>
      <c r="H214" s="48"/>
      <c r="I214" s="15">
        <f t="shared" ref="I214:I227" si="22">((C214*D214*E214)*(F214-G214))-H214</f>
        <v>147868.2169344</v>
      </c>
      <c r="J214" s="34">
        <f t="shared" ref="J214:J227" si="23">I214/(10^6)</f>
        <v>0.1478682169344</v>
      </c>
    </row>
    <row r="215" spans="1:10">
      <c r="A215" s="260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2">
        <f t="shared" si="21"/>
        <v>9710284.7999999989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44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2">
        <f t="shared" si="21"/>
        <v>9710284.7999999989</v>
      </c>
      <c r="G216" s="49"/>
      <c r="H216" s="49"/>
      <c r="I216" s="15">
        <f t="shared" si="22"/>
        <v>157306.61376000001</v>
      </c>
      <c r="J216" s="34">
        <f t="shared" si="23"/>
        <v>0.15730661376000002</v>
      </c>
    </row>
    <row r="217" spans="1:10">
      <c r="A217" s="244"/>
      <c r="B217" s="53" t="s">
        <v>229</v>
      </c>
      <c r="C217" s="44">
        <v>0.54</v>
      </c>
      <c r="D217" s="46">
        <v>0.43</v>
      </c>
      <c r="E217" s="37">
        <v>0</v>
      </c>
      <c r="F217" s="112">
        <f t="shared" si="21"/>
        <v>9710284.7999999989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44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2">
        <f t="shared" si="21"/>
        <v>9710284.7999999989</v>
      </c>
      <c r="G218" s="49"/>
      <c r="H218" s="49"/>
      <c r="I218" s="15">
        <f t="shared" si="22"/>
        <v>62922.645503999978</v>
      </c>
      <c r="J218" s="34">
        <f t="shared" si="23"/>
        <v>6.292264550399998E-2</v>
      </c>
    </row>
    <row r="219" spans="1:10">
      <c r="A219" s="244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2">
        <f t="shared" si="21"/>
        <v>9710284.7999999989</v>
      </c>
      <c r="G219" s="49"/>
      <c r="H219" s="49"/>
      <c r="I219" s="15">
        <f t="shared" si="22"/>
        <v>5593.124044799998</v>
      </c>
      <c r="J219" s="34">
        <f t="shared" si="23"/>
        <v>5.5931240447999984E-3</v>
      </c>
    </row>
    <row r="220" spans="1:10">
      <c r="A220" s="244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2">
        <f t="shared" si="21"/>
        <v>9710284.7999999989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44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2">
        <f t="shared" si="21"/>
        <v>9710284.7999999989</v>
      </c>
      <c r="G221" s="49"/>
      <c r="H221" s="49"/>
      <c r="I221" s="15">
        <f t="shared" si="22"/>
        <v>51736.397414399988</v>
      </c>
      <c r="J221" s="34">
        <f t="shared" si="23"/>
        <v>5.173639741439999E-2</v>
      </c>
    </row>
    <row r="222" spans="1:10">
      <c r="A222" s="244"/>
      <c r="B222" s="53" t="s">
        <v>229</v>
      </c>
      <c r="C222" s="44">
        <v>0.12</v>
      </c>
      <c r="D222" s="46">
        <v>0</v>
      </c>
      <c r="E222" s="37">
        <v>0</v>
      </c>
      <c r="F222" s="112">
        <f t="shared" si="21"/>
        <v>9710284.7999999989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44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2">
        <f t="shared" si="21"/>
        <v>9710284.7999999989</v>
      </c>
      <c r="G223" s="49"/>
      <c r="H223" s="49"/>
      <c r="I223" s="15">
        <f t="shared" si="22"/>
        <v>138662.86694400001</v>
      </c>
      <c r="J223" s="34">
        <f t="shared" si="23"/>
        <v>0.13866286694400001</v>
      </c>
    </row>
    <row r="224" spans="1:10">
      <c r="A224" s="244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2">
        <f t="shared" si="21"/>
        <v>9710284.7999999989</v>
      </c>
      <c r="G224" s="49"/>
      <c r="H224" s="49"/>
      <c r="I224" s="15">
        <f t="shared" si="22"/>
        <v>19808.980992000001</v>
      </c>
      <c r="J224" s="34">
        <f t="shared" si="23"/>
        <v>1.9808980992E-2</v>
      </c>
    </row>
    <row r="225" spans="1:10">
      <c r="A225" s="244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2">
        <f t="shared" si="21"/>
        <v>9710284.7999999989</v>
      </c>
      <c r="G225" s="49"/>
      <c r="H225" s="49"/>
      <c r="I225" s="15">
        <f t="shared" si="22"/>
        <v>5942.6942975999991</v>
      </c>
      <c r="J225" s="34">
        <f t="shared" si="23"/>
        <v>5.9426942975999994E-3</v>
      </c>
    </row>
    <row r="226" spans="1:10">
      <c r="A226" s="244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2">
        <f t="shared" si="21"/>
        <v>9710284.7999999989</v>
      </c>
      <c r="G226" s="49"/>
      <c r="H226" s="49"/>
      <c r="I226" s="15">
        <f t="shared" si="22"/>
        <v>104987.5992576</v>
      </c>
      <c r="J226" s="34">
        <f t="shared" si="23"/>
        <v>0.1049875992576</v>
      </c>
    </row>
    <row r="227" spans="1:10">
      <c r="A227" s="244"/>
      <c r="B227" s="53" t="s">
        <v>229</v>
      </c>
      <c r="C227" s="44">
        <v>0.34</v>
      </c>
      <c r="D227" s="46">
        <v>0.2</v>
      </c>
      <c r="E227" s="37">
        <v>0</v>
      </c>
      <c r="F227" s="112">
        <f t="shared" si="21"/>
        <v>9710284.7999999989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61" t="s">
        <v>296</v>
      </c>
      <c r="B228" s="261"/>
      <c r="C228" s="261"/>
      <c r="D228" s="261"/>
      <c r="E228" s="261"/>
      <c r="F228" s="261"/>
      <c r="G228" s="261"/>
      <c r="H228" s="261"/>
      <c r="I228" s="113">
        <f>SUM(I213:I227)</f>
        <v>694829.13914879994</v>
      </c>
      <c r="J228" s="114">
        <f>SUM(J213:J227)</f>
        <v>0.69482913914879996</v>
      </c>
    </row>
    <row r="231" spans="1:10">
      <c r="A231" s="262" t="s">
        <v>0</v>
      </c>
      <c r="B231" s="263"/>
      <c r="C231" s="200" t="s">
        <v>1</v>
      </c>
      <c r="D231" s="264"/>
      <c r="E231" s="264"/>
      <c r="F231" s="264"/>
      <c r="G231" s="264"/>
      <c r="H231" s="264"/>
      <c r="I231" s="264"/>
    </row>
    <row r="232" spans="1:10">
      <c r="A232" s="262" t="s">
        <v>2</v>
      </c>
      <c r="B232" s="263"/>
      <c r="C232" s="200" t="s">
        <v>117</v>
      </c>
      <c r="D232" s="264"/>
      <c r="E232" s="264"/>
      <c r="F232" s="264"/>
      <c r="G232" s="264"/>
      <c r="H232" s="264"/>
      <c r="I232" s="264"/>
    </row>
    <row r="233" spans="1:10">
      <c r="A233" s="262" t="s">
        <v>4</v>
      </c>
      <c r="B233" s="263"/>
      <c r="C233" s="200" t="s">
        <v>118</v>
      </c>
      <c r="D233" s="264"/>
      <c r="E233" s="264"/>
      <c r="F233" s="264"/>
      <c r="G233" s="264"/>
      <c r="H233" s="264"/>
      <c r="I233" s="264"/>
    </row>
    <row r="234" spans="1:10">
      <c r="A234" s="262" t="s">
        <v>6</v>
      </c>
      <c r="B234" s="263"/>
      <c r="C234" s="200" t="s">
        <v>145</v>
      </c>
      <c r="D234" s="264"/>
      <c r="E234" s="264"/>
      <c r="F234" s="264"/>
      <c r="G234" s="264"/>
      <c r="H234" s="264"/>
      <c r="I234" s="264"/>
    </row>
    <row r="235" spans="1:10">
      <c r="A235" s="233" t="s">
        <v>10</v>
      </c>
      <c r="B235" s="250"/>
      <c r="C235" s="250"/>
      <c r="D235" s="250"/>
      <c r="E235" s="250"/>
      <c r="F235" s="250"/>
      <c r="G235" s="250"/>
      <c r="H235" s="250"/>
      <c r="I235" s="250"/>
      <c r="J235" s="111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2" t="s">
        <v>79</v>
      </c>
    </row>
    <row r="237" spans="1:10" ht="51">
      <c r="A237" s="211" t="s">
        <v>146</v>
      </c>
      <c r="B237" s="211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11"/>
      <c r="B238" s="211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11"/>
      <c r="B239" s="211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65"/>
      <c r="B240" s="265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59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2">
        <f>$M$20</f>
        <v>9930730.1999999993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60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2">
        <f t="shared" ref="F242:F255" si="24">$M$20</f>
        <v>9930730.1999999993</v>
      </c>
      <c r="G242" s="48"/>
      <c r="H242" s="48"/>
      <c r="I242" s="15">
        <f t="shared" ref="I242:I255" si="25">((C242*D242*E242)*(F242-G242))-H242</f>
        <v>151225.15948559999</v>
      </c>
      <c r="J242" s="34">
        <f t="shared" ref="J242:J255" si="26">I242/(10^6)</f>
        <v>0.15122515948559997</v>
      </c>
    </row>
    <row r="243" spans="1:10">
      <c r="A243" s="260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2">
        <f t="shared" si="24"/>
        <v>9930730.1999999993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44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2">
        <f t="shared" si="24"/>
        <v>9930730.1999999993</v>
      </c>
      <c r="G244" s="49"/>
      <c r="H244" s="49"/>
      <c r="I244" s="15">
        <f t="shared" si="25"/>
        <v>160877.82924000002</v>
      </c>
      <c r="J244" s="34">
        <f t="shared" si="26"/>
        <v>0.16087782924000002</v>
      </c>
    </row>
    <row r="245" spans="1:10">
      <c r="A245" s="244"/>
      <c r="B245" s="53" t="s">
        <v>229</v>
      </c>
      <c r="C245" s="44">
        <v>0.54</v>
      </c>
      <c r="D245" s="46">
        <v>0.43</v>
      </c>
      <c r="E245" s="37">
        <v>0</v>
      </c>
      <c r="F245" s="112">
        <f t="shared" si="24"/>
        <v>9930730.1999999993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44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2">
        <f t="shared" si="24"/>
        <v>9930730.1999999993</v>
      </c>
      <c r="G246" s="49"/>
      <c r="H246" s="49"/>
      <c r="I246" s="15">
        <f t="shared" si="25"/>
        <v>64351.131695999982</v>
      </c>
      <c r="J246" s="34">
        <f t="shared" si="26"/>
        <v>6.4351131695999986E-2</v>
      </c>
    </row>
    <row r="247" spans="1:10">
      <c r="A247" s="244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2">
        <f t="shared" si="24"/>
        <v>9930730.1999999993</v>
      </c>
      <c r="G247" s="49"/>
      <c r="H247" s="49"/>
      <c r="I247" s="15">
        <f t="shared" si="25"/>
        <v>5720.1005951999987</v>
      </c>
      <c r="J247" s="34">
        <f t="shared" si="26"/>
        <v>5.7201005951999983E-3</v>
      </c>
    </row>
    <row r="248" spans="1:10">
      <c r="A248" s="244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2">
        <f t="shared" si="24"/>
        <v>9930730.1999999993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44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2">
        <f t="shared" si="24"/>
        <v>9930730.1999999993</v>
      </c>
      <c r="G249" s="49"/>
      <c r="H249" s="49"/>
      <c r="I249" s="15">
        <f t="shared" si="25"/>
        <v>52910.930505599987</v>
      </c>
      <c r="J249" s="34">
        <f t="shared" si="26"/>
        <v>5.2910930505599987E-2</v>
      </c>
    </row>
    <row r="250" spans="1:10">
      <c r="A250" s="244"/>
      <c r="B250" s="53" t="s">
        <v>229</v>
      </c>
      <c r="C250" s="44">
        <v>0.12</v>
      </c>
      <c r="D250" s="46">
        <v>0</v>
      </c>
      <c r="E250" s="37">
        <v>0</v>
      </c>
      <c r="F250" s="112">
        <f t="shared" si="24"/>
        <v>9930730.1999999993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44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2">
        <f t="shared" si="24"/>
        <v>9930730.1999999993</v>
      </c>
      <c r="G251" s="49"/>
      <c r="H251" s="49"/>
      <c r="I251" s="15">
        <f t="shared" si="25"/>
        <v>141810.82725600002</v>
      </c>
      <c r="J251" s="34">
        <f t="shared" si="26"/>
        <v>0.14181082725600003</v>
      </c>
    </row>
    <row r="252" spans="1:10">
      <c r="A252" s="244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2">
        <f t="shared" si="24"/>
        <v>9930730.1999999993</v>
      </c>
      <c r="G252" s="49"/>
      <c r="H252" s="49"/>
      <c r="I252" s="15">
        <f t="shared" si="25"/>
        <v>20258.689608000001</v>
      </c>
      <c r="J252" s="34">
        <f t="shared" si="26"/>
        <v>2.0258689608000001E-2</v>
      </c>
    </row>
    <row r="253" spans="1:10">
      <c r="A253" s="244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2">
        <f t="shared" si="24"/>
        <v>9930730.1999999993</v>
      </c>
      <c r="G253" s="49"/>
      <c r="H253" s="49"/>
      <c r="I253" s="15">
        <f t="shared" si="25"/>
        <v>6077.6068823999994</v>
      </c>
      <c r="J253" s="34">
        <f t="shared" si="26"/>
        <v>6.0776068823999996E-3</v>
      </c>
    </row>
    <row r="254" spans="1:10">
      <c r="A254" s="244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2">
        <f t="shared" si="24"/>
        <v>9930730.1999999993</v>
      </c>
      <c r="G254" s="49"/>
      <c r="H254" s="49"/>
      <c r="I254" s="15">
        <f t="shared" si="25"/>
        <v>107371.0549224</v>
      </c>
      <c r="J254" s="34">
        <f t="shared" si="26"/>
        <v>0.1073710549224</v>
      </c>
    </row>
    <row r="255" spans="1:10">
      <c r="A255" s="244"/>
      <c r="B255" s="53" t="s">
        <v>229</v>
      </c>
      <c r="C255" s="44">
        <v>0.34</v>
      </c>
      <c r="D255" s="46">
        <v>0.2</v>
      </c>
      <c r="E255" s="37">
        <v>0</v>
      </c>
      <c r="F255" s="112">
        <f t="shared" si="24"/>
        <v>9930730.1999999993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61" t="s">
        <v>297</v>
      </c>
      <c r="B256" s="261"/>
      <c r="C256" s="261"/>
      <c r="D256" s="261"/>
      <c r="E256" s="261"/>
      <c r="F256" s="261"/>
      <c r="G256" s="261"/>
      <c r="H256" s="261"/>
      <c r="I256" s="113">
        <f>SUM(I241:I255)</f>
        <v>710603.33019120002</v>
      </c>
      <c r="J256" s="114">
        <f>SUM(J241:J255)</f>
        <v>0.71060333019120003</v>
      </c>
    </row>
    <row r="259" spans="1:10">
      <c r="A259" s="262" t="s">
        <v>0</v>
      </c>
      <c r="B259" s="263"/>
      <c r="C259" s="200" t="s">
        <v>1</v>
      </c>
      <c r="D259" s="264"/>
      <c r="E259" s="264"/>
      <c r="F259" s="264"/>
      <c r="G259" s="264"/>
      <c r="H259" s="264"/>
      <c r="I259" s="264"/>
    </row>
    <row r="260" spans="1:10">
      <c r="A260" s="262" t="s">
        <v>2</v>
      </c>
      <c r="B260" s="263"/>
      <c r="C260" s="200" t="s">
        <v>117</v>
      </c>
      <c r="D260" s="264"/>
      <c r="E260" s="264"/>
      <c r="F260" s="264"/>
      <c r="G260" s="264"/>
      <c r="H260" s="264"/>
      <c r="I260" s="264"/>
    </row>
    <row r="261" spans="1:10">
      <c r="A261" s="262" t="s">
        <v>4</v>
      </c>
      <c r="B261" s="263"/>
      <c r="C261" s="200" t="s">
        <v>118</v>
      </c>
      <c r="D261" s="264"/>
      <c r="E261" s="264"/>
      <c r="F261" s="264"/>
      <c r="G261" s="264"/>
      <c r="H261" s="264"/>
      <c r="I261" s="264"/>
    </row>
    <row r="262" spans="1:10">
      <c r="A262" s="262" t="s">
        <v>6</v>
      </c>
      <c r="B262" s="263"/>
      <c r="C262" s="200" t="s">
        <v>145</v>
      </c>
      <c r="D262" s="264"/>
      <c r="E262" s="264"/>
      <c r="F262" s="264"/>
      <c r="G262" s="264"/>
      <c r="H262" s="264"/>
      <c r="I262" s="264"/>
    </row>
    <row r="263" spans="1:10">
      <c r="A263" s="233" t="s">
        <v>10</v>
      </c>
      <c r="B263" s="250"/>
      <c r="C263" s="250"/>
      <c r="D263" s="250"/>
      <c r="E263" s="250"/>
      <c r="F263" s="250"/>
      <c r="G263" s="250"/>
      <c r="H263" s="250"/>
      <c r="I263" s="250"/>
      <c r="J263" s="111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2" t="s">
        <v>79</v>
      </c>
    </row>
    <row r="265" spans="1:10" ht="51">
      <c r="A265" s="211" t="s">
        <v>146</v>
      </c>
      <c r="B265" s="211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11"/>
      <c r="B266" s="211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11"/>
      <c r="B267" s="211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65"/>
      <c r="B268" s="265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59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2">
        <f>$M$21</f>
        <v>10151175.6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60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2">
        <f t="shared" ref="F270:F283" si="27">$M$21</f>
        <v>10151175.6</v>
      </c>
      <c r="G270" s="48"/>
      <c r="H270" s="48"/>
      <c r="I270" s="15">
        <f t="shared" ref="I270:I283" si="28">((C270*D270*E270)*(F270-G270))-H270</f>
        <v>154582.1020368</v>
      </c>
      <c r="J270" s="34">
        <f t="shared" ref="J270:J283" si="29">I270/(10^6)</f>
        <v>0.15458210203680001</v>
      </c>
    </row>
    <row r="271" spans="1:10">
      <c r="A271" s="260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2">
        <f t="shared" si="27"/>
        <v>10151175.6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44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2">
        <f t="shared" si="27"/>
        <v>10151175.6</v>
      </c>
      <c r="G272" s="49"/>
      <c r="H272" s="49"/>
      <c r="I272" s="15">
        <f t="shared" si="28"/>
        <v>164449.04472000003</v>
      </c>
      <c r="J272" s="34">
        <f t="shared" si="29"/>
        <v>0.16444904472000005</v>
      </c>
    </row>
    <row r="273" spans="1:10">
      <c r="A273" s="244"/>
      <c r="B273" s="53" t="s">
        <v>229</v>
      </c>
      <c r="C273" s="44">
        <v>0.54</v>
      </c>
      <c r="D273" s="46">
        <v>0.43</v>
      </c>
      <c r="E273" s="37">
        <v>0</v>
      </c>
      <c r="F273" s="112">
        <f t="shared" si="27"/>
        <v>10151175.6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44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2">
        <f t="shared" si="27"/>
        <v>10151175.6</v>
      </c>
      <c r="G274" s="49"/>
      <c r="H274" s="49"/>
      <c r="I274" s="15">
        <f t="shared" si="28"/>
        <v>65779.617887999979</v>
      </c>
      <c r="J274" s="34">
        <f t="shared" si="29"/>
        <v>6.5779617887999978E-2</v>
      </c>
    </row>
    <row r="275" spans="1:10">
      <c r="A275" s="244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2">
        <f t="shared" si="27"/>
        <v>10151175.6</v>
      </c>
      <c r="G275" s="49"/>
      <c r="H275" s="49"/>
      <c r="I275" s="15">
        <f t="shared" si="28"/>
        <v>5847.0771455999984</v>
      </c>
      <c r="J275" s="34">
        <f t="shared" si="29"/>
        <v>5.8470771455999982E-3</v>
      </c>
    </row>
    <row r="276" spans="1:10">
      <c r="A276" s="244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2">
        <f t="shared" si="27"/>
        <v>10151175.6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44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2">
        <f t="shared" si="27"/>
        <v>10151175.6</v>
      </c>
      <c r="G277" s="49"/>
      <c r="H277" s="49"/>
      <c r="I277" s="15">
        <f t="shared" si="28"/>
        <v>54085.463596799993</v>
      </c>
      <c r="J277" s="34">
        <f t="shared" si="29"/>
        <v>5.4085463596799992E-2</v>
      </c>
    </row>
    <row r="278" spans="1:10">
      <c r="A278" s="244"/>
      <c r="B278" s="53" t="s">
        <v>229</v>
      </c>
      <c r="C278" s="44">
        <v>0.12</v>
      </c>
      <c r="D278" s="46">
        <v>0</v>
      </c>
      <c r="E278" s="37">
        <v>0</v>
      </c>
      <c r="F278" s="112">
        <f t="shared" si="27"/>
        <v>10151175.6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44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2">
        <f t="shared" si="27"/>
        <v>10151175.6</v>
      </c>
      <c r="G279" s="49"/>
      <c r="H279" s="49"/>
      <c r="I279" s="15">
        <f t="shared" si="28"/>
        <v>144958.78756800003</v>
      </c>
      <c r="J279" s="34">
        <f t="shared" si="29"/>
        <v>0.14495878756800004</v>
      </c>
    </row>
    <row r="280" spans="1:10">
      <c r="A280" s="244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2">
        <f t="shared" si="27"/>
        <v>10151175.6</v>
      </c>
      <c r="G280" s="49"/>
      <c r="H280" s="49"/>
      <c r="I280" s="15">
        <f t="shared" si="28"/>
        <v>20708.398224</v>
      </c>
      <c r="J280" s="34">
        <f t="shared" si="29"/>
        <v>2.0708398224000002E-2</v>
      </c>
    </row>
    <row r="281" spans="1:10">
      <c r="A281" s="244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2">
        <f t="shared" si="27"/>
        <v>10151175.6</v>
      </c>
      <c r="G281" s="49"/>
      <c r="H281" s="49"/>
      <c r="I281" s="15">
        <f t="shared" si="28"/>
        <v>6212.5194671999998</v>
      </c>
      <c r="J281" s="34">
        <f t="shared" si="29"/>
        <v>6.2125194671999997E-3</v>
      </c>
    </row>
    <row r="282" spans="1:10">
      <c r="A282" s="244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2">
        <f t="shared" si="27"/>
        <v>10151175.6</v>
      </c>
      <c r="G282" s="49"/>
      <c r="H282" s="49"/>
      <c r="I282" s="15">
        <f t="shared" si="28"/>
        <v>109754.5105872</v>
      </c>
      <c r="J282" s="34">
        <f t="shared" si="29"/>
        <v>0.1097545105872</v>
      </c>
    </row>
    <row r="283" spans="1:10">
      <c r="A283" s="244"/>
      <c r="B283" s="53" t="s">
        <v>229</v>
      </c>
      <c r="C283" s="44">
        <v>0.34</v>
      </c>
      <c r="D283" s="46">
        <v>0.2</v>
      </c>
      <c r="E283" s="37">
        <v>0</v>
      </c>
      <c r="F283" s="112">
        <f t="shared" si="27"/>
        <v>10151175.6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61" t="s">
        <v>298</v>
      </c>
      <c r="B284" s="261"/>
      <c r="C284" s="261"/>
      <c r="D284" s="261"/>
      <c r="E284" s="261"/>
      <c r="F284" s="261"/>
      <c r="G284" s="261"/>
      <c r="H284" s="261"/>
      <c r="I284" s="113">
        <f>SUM(I269:I283)</f>
        <v>726377.5212336001</v>
      </c>
      <c r="J284" s="114">
        <f>SUM(J269:J283)</f>
        <v>0.72637752123360011</v>
      </c>
    </row>
    <row r="287" spans="1:10">
      <c r="A287" s="262" t="s">
        <v>0</v>
      </c>
      <c r="B287" s="263"/>
      <c r="C287" s="200" t="s">
        <v>1</v>
      </c>
      <c r="D287" s="264"/>
      <c r="E287" s="264"/>
      <c r="F287" s="264"/>
      <c r="G287" s="264"/>
      <c r="H287" s="264"/>
      <c r="I287" s="264"/>
    </row>
    <row r="288" spans="1:10">
      <c r="A288" s="262" t="s">
        <v>2</v>
      </c>
      <c r="B288" s="263"/>
      <c r="C288" s="200" t="s">
        <v>117</v>
      </c>
      <c r="D288" s="264"/>
      <c r="E288" s="264"/>
      <c r="F288" s="264"/>
      <c r="G288" s="264"/>
      <c r="H288" s="264"/>
      <c r="I288" s="264"/>
    </row>
    <row r="289" spans="1:10">
      <c r="A289" s="262" t="s">
        <v>4</v>
      </c>
      <c r="B289" s="263"/>
      <c r="C289" s="200" t="s">
        <v>118</v>
      </c>
      <c r="D289" s="264"/>
      <c r="E289" s="264"/>
      <c r="F289" s="264"/>
      <c r="G289" s="264"/>
      <c r="H289" s="264"/>
      <c r="I289" s="264"/>
    </row>
    <row r="290" spans="1:10">
      <c r="A290" s="262" t="s">
        <v>6</v>
      </c>
      <c r="B290" s="263"/>
      <c r="C290" s="200" t="s">
        <v>145</v>
      </c>
      <c r="D290" s="264"/>
      <c r="E290" s="264"/>
      <c r="F290" s="264"/>
      <c r="G290" s="264"/>
      <c r="H290" s="264"/>
      <c r="I290" s="264"/>
    </row>
    <row r="291" spans="1:10">
      <c r="A291" s="233" t="s">
        <v>10</v>
      </c>
      <c r="B291" s="250"/>
      <c r="C291" s="250"/>
      <c r="D291" s="250"/>
      <c r="E291" s="250"/>
      <c r="F291" s="250"/>
      <c r="G291" s="250"/>
      <c r="H291" s="250"/>
      <c r="I291" s="250"/>
      <c r="J291" s="111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2" t="s">
        <v>79</v>
      </c>
    </row>
    <row r="293" spans="1:10" ht="51">
      <c r="A293" s="211" t="s">
        <v>146</v>
      </c>
      <c r="B293" s="211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11"/>
      <c r="B294" s="211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11"/>
      <c r="B295" s="211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65"/>
      <c r="B296" s="265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59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2">
        <f>$M$22</f>
        <v>10371621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60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2">
        <f t="shared" ref="F298:F311" si="30">$M$22</f>
        <v>10371621</v>
      </c>
      <c r="G298" s="48"/>
      <c r="H298" s="48"/>
      <c r="I298" s="15">
        <f t="shared" ref="I298:I311" si="31">((C298*D298*E298)*(F298-G298))-H298</f>
        <v>157939.04458799999</v>
      </c>
      <c r="J298" s="34">
        <f t="shared" ref="J298:J311" si="32">I298/(10^6)</f>
        <v>0.15793904458799998</v>
      </c>
    </row>
    <row r="299" spans="1:10">
      <c r="A299" s="260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2">
        <f t="shared" si="30"/>
        <v>10371621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44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2">
        <f t="shared" si="30"/>
        <v>10371621</v>
      </c>
      <c r="G300" s="49"/>
      <c r="H300" s="49"/>
      <c r="I300" s="15">
        <f t="shared" si="31"/>
        <v>168020.26020000002</v>
      </c>
      <c r="J300" s="34">
        <f t="shared" si="32"/>
        <v>0.16802026020000002</v>
      </c>
    </row>
    <row r="301" spans="1:10">
      <c r="A301" s="244"/>
      <c r="B301" s="53" t="s">
        <v>229</v>
      </c>
      <c r="C301" s="44">
        <v>0.54</v>
      </c>
      <c r="D301" s="46">
        <v>0.43</v>
      </c>
      <c r="E301" s="37">
        <v>0</v>
      </c>
      <c r="F301" s="112">
        <f t="shared" si="30"/>
        <v>10371621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44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2">
        <f t="shared" si="30"/>
        <v>10371621</v>
      </c>
      <c r="G302" s="49"/>
      <c r="H302" s="49"/>
      <c r="I302" s="15">
        <f t="shared" si="31"/>
        <v>67208.10407999999</v>
      </c>
      <c r="J302" s="34">
        <f t="shared" si="32"/>
        <v>6.7208104079999983E-2</v>
      </c>
    </row>
    <row r="303" spans="1:10">
      <c r="A303" s="244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2">
        <f t="shared" si="30"/>
        <v>10371621</v>
      </c>
      <c r="G303" s="49"/>
      <c r="H303" s="49"/>
      <c r="I303" s="15">
        <f t="shared" si="31"/>
        <v>5974.053695999999</v>
      </c>
      <c r="J303" s="34">
        <f t="shared" si="32"/>
        <v>5.974053695999999E-3</v>
      </c>
    </row>
    <row r="304" spans="1:10">
      <c r="A304" s="244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2">
        <f t="shared" si="30"/>
        <v>10371621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44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2">
        <f t="shared" si="30"/>
        <v>10371621</v>
      </c>
      <c r="G305" s="49"/>
      <c r="H305" s="49"/>
      <c r="I305" s="15">
        <f t="shared" si="31"/>
        <v>55259.996687999992</v>
      </c>
      <c r="J305" s="34">
        <f t="shared" si="32"/>
        <v>5.5259996687999989E-2</v>
      </c>
    </row>
    <row r="306" spans="1:10">
      <c r="A306" s="244"/>
      <c r="B306" s="53" t="s">
        <v>229</v>
      </c>
      <c r="C306" s="44">
        <v>0.12</v>
      </c>
      <c r="D306" s="46">
        <v>0</v>
      </c>
      <c r="E306" s="37">
        <v>0</v>
      </c>
      <c r="F306" s="112">
        <f t="shared" si="30"/>
        <v>10371621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44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2">
        <f t="shared" si="30"/>
        <v>10371621</v>
      </c>
      <c r="G307" s="49"/>
      <c r="H307" s="49"/>
      <c r="I307" s="15">
        <f t="shared" si="31"/>
        <v>148106.74788000004</v>
      </c>
      <c r="J307" s="34">
        <f t="shared" si="32"/>
        <v>0.14810674788000003</v>
      </c>
    </row>
    <row r="308" spans="1:10">
      <c r="A308" s="244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2">
        <f t="shared" si="30"/>
        <v>10371621</v>
      </c>
      <c r="G308" s="49"/>
      <c r="H308" s="49"/>
      <c r="I308" s="15">
        <f t="shared" si="31"/>
        <v>21158.10684</v>
      </c>
      <c r="J308" s="34">
        <f t="shared" si="32"/>
        <v>2.115810684E-2</v>
      </c>
    </row>
    <row r="309" spans="1:10">
      <c r="A309" s="244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2">
        <f t="shared" si="30"/>
        <v>10371621</v>
      </c>
      <c r="G309" s="49"/>
      <c r="H309" s="49"/>
      <c r="I309" s="15">
        <f t="shared" si="31"/>
        <v>6347.4320520000001</v>
      </c>
      <c r="J309" s="34">
        <f t="shared" si="32"/>
        <v>6.3474320519999999E-3</v>
      </c>
    </row>
    <row r="310" spans="1:10">
      <c r="A310" s="244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2">
        <f t="shared" si="30"/>
        <v>10371621</v>
      </c>
      <c r="G310" s="49"/>
      <c r="H310" s="49"/>
      <c r="I310" s="15">
        <f t="shared" si="31"/>
        <v>112137.966252</v>
      </c>
      <c r="J310" s="34">
        <f t="shared" si="32"/>
        <v>0.112137966252</v>
      </c>
    </row>
    <row r="311" spans="1:10">
      <c r="A311" s="244"/>
      <c r="B311" s="53" t="s">
        <v>229</v>
      </c>
      <c r="C311" s="44">
        <v>0.34</v>
      </c>
      <c r="D311" s="46">
        <v>0.2</v>
      </c>
      <c r="E311" s="37">
        <v>0</v>
      </c>
      <c r="F311" s="112">
        <f t="shared" si="30"/>
        <v>10371621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61" t="s">
        <v>299</v>
      </c>
      <c r="B312" s="261"/>
      <c r="C312" s="261"/>
      <c r="D312" s="261"/>
      <c r="E312" s="261"/>
      <c r="F312" s="261"/>
      <c r="G312" s="261"/>
      <c r="H312" s="261"/>
      <c r="I312" s="113">
        <f>SUM(I297:I311)</f>
        <v>742151.71227599995</v>
      </c>
      <c r="J312" s="114">
        <f>SUM(J297:J311)</f>
        <v>0.74215171227599996</v>
      </c>
    </row>
    <row r="315" spans="1:10">
      <c r="A315" s="262" t="s">
        <v>0</v>
      </c>
      <c r="B315" s="263"/>
      <c r="C315" s="200" t="s">
        <v>1</v>
      </c>
      <c r="D315" s="264"/>
      <c r="E315" s="264"/>
      <c r="F315" s="264"/>
      <c r="G315" s="264"/>
      <c r="H315" s="264"/>
      <c r="I315" s="264"/>
    </row>
    <row r="316" spans="1:10">
      <c r="A316" s="262" t="s">
        <v>2</v>
      </c>
      <c r="B316" s="263"/>
      <c r="C316" s="200" t="s">
        <v>117</v>
      </c>
      <c r="D316" s="264"/>
      <c r="E316" s="264"/>
      <c r="F316" s="264"/>
      <c r="G316" s="264"/>
      <c r="H316" s="264"/>
      <c r="I316" s="264"/>
    </row>
    <row r="317" spans="1:10">
      <c r="A317" s="262" t="s">
        <v>4</v>
      </c>
      <c r="B317" s="263"/>
      <c r="C317" s="200" t="s">
        <v>118</v>
      </c>
      <c r="D317" s="264"/>
      <c r="E317" s="264"/>
      <c r="F317" s="264"/>
      <c r="G317" s="264"/>
      <c r="H317" s="264"/>
      <c r="I317" s="264"/>
    </row>
    <row r="318" spans="1:10">
      <c r="A318" s="262" t="s">
        <v>6</v>
      </c>
      <c r="B318" s="263"/>
      <c r="C318" s="200" t="s">
        <v>145</v>
      </c>
      <c r="D318" s="264"/>
      <c r="E318" s="264"/>
      <c r="F318" s="264"/>
      <c r="G318" s="264"/>
      <c r="H318" s="264"/>
      <c r="I318" s="264"/>
    </row>
    <row r="319" spans="1:10">
      <c r="A319" s="233" t="s">
        <v>10</v>
      </c>
      <c r="B319" s="250"/>
      <c r="C319" s="250"/>
      <c r="D319" s="250"/>
      <c r="E319" s="250"/>
      <c r="F319" s="250"/>
      <c r="G319" s="250"/>
      <c r="H319" s="250"/>
      <c r="I319" s="250"/>
      <c r="J319" s="111"/>
    </row>
    <row r="320" spans="1:10">
      <c r="A320" s="143"/>
      <c r="B320" s="143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92" t="s">
        <v>79</v>
      </c>
    </row>
    <row r="321" spans="1:10" ht="51">
      <c r="A321" s="211" t="s">
        <v>146</v>
      </c>
      <c r="B321" s="211" t="s">
        <v>147</v>
      </c>
      <c r="C321" s="143" t="s">
        <v>148</v>
      </c>
      <c r="D321" s="143" t="s">
        <v>149</v>
      </c>
      <c r="E321" s="143" t="s">
        <v>150</v>
      </c>
      <c r="F321" s="143" t="s">
        <v>123</v>
      </c>
      <c r="G321" s="143" t="s">
        <v>151</v>
      </c>
      <c r="H321" s="143" t="s">
        <v>152</v>
      </c>
      <c r="I321" s="143" t="s">
        <v>153</v>
      </c>
      <c r="J321" s="143" t="s">
        <v>153</v>
      </c>
    </row>
    <row r="322" spans="1:10" ht="15.75">
      <c r="A322" s="211"/>
      <c r="B322" s="211"/>
      <c r="C322" s="140" t="s">
        <v>154</v>
      </c>
      <c r="D322" s="140" t="s">
        <v>155</v>
      </c>
      <c r="E322" s="140" t="s">
        <v>156</v>
      </c>
      <c r="F322" s="140" t="s">
        <v>127</v>
      </c>
      <c r="G322" s="140" t="s">
        <v>157</v>
      </c>
      <c r="H322" s="140" t="s">
        <v>158</v>
      </c>
      <c r="I322" s="140" t="s">
        <v>159</v>
      </c>
      <c r="J322" s="140" t="s">
        <v>159</v>
      </c>
    </row>
    <row r="323" spans="1:10" ht="28.5">
      <c r="A323" s="211"/>
      <c r="B323" s="211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65"/>
      <c r="B324" s="265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59" t="s">
        <v>164</v>
      </c>
      <c r="B325" s="144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12">
        <f>$M$23</f>
        <v>10592066.4</v>
      </c>
      <c r="G325" s="47"/>
      <c r="H325" s="47"/>
      <c r="I325" s="14">
        <f>((C325*D325*E325)*(F325-G325))-H325</f>
        <v>0</v>
      </c>
      <c r="J325" s="141">
        <f>I325/(10^6)</f>
        <v>0</v>
      </c>
    </row>
    <row r="326" spans="1:10">
      <c r="A326" s="260"/>
      <c r="B326" s="145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12">
        <f t="shared" ref="F326:F339" si="33">$M$23</f>
        <v>10592066.4</v>
      </c>
      <c r="G326" s="48"/>
      <c r="H326" s="48"/>
      <c r="I326" s="15">
        <f t="shared" ref="I326:I339" si="34">((C326*D326*E326)*(F326-G326))-H326</f>
        <v>161295.98713920001</v>
      </c>
      <c r="J326" s="34">
        <f t="shared" ref="J326:J339" si="35">I326/(10^6)</f>
        <v>0.16129598713920001</v>
      </c>
    </row>
    <row r="327" spans="1:10">
      <c r="A327" s="260"/>
      <c r="B327" s="142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12">
        <f t="shared" si="33"/>
        <v>10592066.4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44"/>
      <c r="B328" s="142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12">
        <f t="shared" si="33"/>
        <v>10592066.4</v>
      </c>
      <c r="G328" s="49"/>
      <c r="H328" s="49"/>
      <c r="I328" s="15">
        <f t="shared" si="34"/>
        <v>171591.47568000003</v>
      </c>
      <c r="J328" s="34">
        <f t="shared" si="35"/>
        <v>0.17159147568000002</v>
      </c>
    </row>
    <row r="329" spans="1:10">
      <c r="A329" s="244"/>
      <c r="B329" s="142" t="s">
        <v>229</v>
      </c>
      <c r="C329" s="44">
        <v>0.54</v>
      </c>
      <c r="D329" s="46">
        <v>0.43</v>
      </c>
      <c r="E329" s="37">
        <v>0</v>
      </c>
      <c r="F329" s="112">
        <f t="shared" si="33"/>
        <v>10592066.4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44" t="s">
        <v>165</v>
      </c>
      <c r="B330" s="142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12">
        <f t="shared" si="33"/>
        <v>10592066.4</v>
      </c>
      <c r="G330" s="49"/>
      <c r="H330" s="49"/>
      <c r="I330" s="15">
        <f t="shared" si="34"/>
        <v>68636.590271999987</v>
      </c>
      <c r="J330" s="34">
        <f t="shared" si="35"/>
        <v>6.8636590271999989E-2</v>
      </c>
    </row>
    <row r="331" spans="1:10">
      <c r="A331" s="244"/>
      <c r="B331" s="142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12">
        <f t="shared" si="33"/>
        <v>10592066.4</v>
      </c>
      <c r="G331" s="49"/>
      <c r="H331" s="49"/>
      <c r="I331" s="15">
        <f t="shared" si="34"/>
        <v>6101.0302463999997</v>
      </c>
      <c r="J331" s="34">
        <f t="shared" si="35"/>
        <v>6.1010302463999997E-3</v>
      </c>
    </row>
    <row r="332" spans="1:10">
      <c r="A332" s="244"/>
      <c r="B332" s="142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12">
        <f t="shared" si="33"/>
        <v>10592066.4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44"/>
      <c r="B333" s="142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12">
        <f t="shared" si="33"/>
        <v>10592066.4</v>
      </c>
      <c r="G333" s="49"/>
      <c r="H333" s="49"/>
      <c r="I333" s="15">
        <f t="shared" si="34"/>
        <v>56434.529779199998</v>
      </c>
      <c r="J333" s="34">
        <f t="shared" si="35"/>
        <v>5.64345297792E-2</v>
      </c>
    </row>
    <row r="334" spans="1:10">
      <c r="A334" s="244"/>
      <c r="B334" s="142" t="s">
        <v>229</v>
      </c>
      <c r="C334" s="44">
        <v>0.12</v>
      </c>
      <c r="D334" s="46">
        <v>0</v>
      </c>
      <c r="E334" s="37">
        <v>0</v>
      </c>
      <c r="F334" s="112">
        <f t="shared" si="33"/>
        <v>10592066.4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44" t="s">
        <v>166</v>
      </c>
      <c r="B335" s="142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12">
        <f t="shared" si="33"/>
        <v>10592066.4</v>
      </c>
      <c r="G335" s="49"/>
      <c r="H335" s="49"/>
      <c r="I335" s="15">
        <f t="shared" si="34"/>
        <v>151254.70819200002</v>
      </c>
      <c r="J335" s="34">
        <f t="shared" si="35"/>
        <v>0.15125470819200001</v>
      </c>
    </row>
    <row r="336" spans="1:10">
      <c r="A336" s="244"/>
      <c r="B336" s="142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12">
        <f t="shared" si="33"/>
        <v>10592066.4</v>
      </c>
      <c r="G336" s="49"/>
      <c r="H336" s="49"/>
      <c r="I336" s="15">
        <f t="shared" si="34"/>
        <v>21607.815456000004</v>
      </c>
      <c r="J336" s="34">
        <f t="shared" si="35"/>
        <v>2.1607815456000004E-2</v>
      </c>
    </row>
    <row r="337" spans="1:10">
      <c r="A337" s="244"/>
      <c r="B337" s="142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12">
        <f t="shared" si="33"/>
        <v>10592066.4</v>
      </c>
      <c r="G337" s="49"/>
      <c r="H337" s="49"/>
      <c r="I337" s="15">
        <f t="shared" si="34"/>
        <v>6482.3446368000004</v>
      </c>
      <c r="J337" s="34">
        <f t="shared" si="35"/>
        <v>6.4823446368E-3</v>
      </c>
    </row>
    <row r="338" spans="1:10">
      <c r="A338" s="244"/>
      <c r="B338" s="142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12">
        <f t="shared" si="33"/>
        <v>10592066.4</v>
      </c>
      <c r="G338" s="49"/>
      <c r="H338" s="49"/>
      <c r="I338" s="15">
        <f t="shared" si="34"/>
        <v>114521.42191680001</v>
      </c>
      <c r="J338" s="34">
        <f t="shared" si="35"/>
        <v>0.11452142191680001</v>
      </c>
    </row>
    <row r="339" spans="1:10">
      <c r="A339" s="244"/>
      <c r="B339" s="142" t="s">
        <v>229</v>
      </c>
      <c r="C339" s="44">
        <v>0.34</v>
      </c>
      <c r="D339" s="46">
        <v>0.2</v>
      </c>
      <c r="E339" s="37">
        <v>0</v>
      </c>
      <c r="F339" s="112">
        <f t="shared" si="33"/>
        <v>10592066.4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61" t="s">
        <v>300</v>
      </c>
      <c r="B340" s="261"/>
      <c r="C340" s="261"/>
      <c r="D340" s="261"/>
      <c r="E340" s="261"/>
      <c r="F340" s="261"/>
      <c r="G340" s="261"/>
      <c r="H340" s="261"/>
      <c r="I340" s="113">
        <f>SUM(I325:I339)</f>
        <v>757925.90331840003</v>
      </c>
      <c r="J340" s="114">
        <f>SUM(J325:J339)</f>
        <v>0.75792590331840004</v>
      </c>
    </row>
    <row r="343" spans="1:10">
      <c r="A343" s="262" t="s">
        <v>0</v>
      </c>
      <c r="B343" s="263"/>
      <c r="C343" s="200" t="s">
        <v>1</v>
      </c>
      <c r="D343" s="264"/>
      <c r="E343" s="264"/>
      <c r="F343" s="264"/>
      <c r="G343" s="264"/>
      <c r="H343" s="264"/>
      <c r="I343" s="264"/>
    </row>
    <row r="344" spans="1:10">
      <c r="A344" s="262" t="s">
        <v>2</v>
      </c>
      <c r="B344" s="263"/>
      <c r="C344" s="200" t="s">
        <v>117</v>
      </c>
      <c r="D344" s="264"/>
      <c r="E344" s="264"/>
      <c r="F344" s="264"/>
      <c r="G344" s="264"/>
      <c r="H344" s="264"/>
      <c r="I344" s="264"/>
    </row>
    <row r="345" spans="1:10">
      <c r="A345" s="262" t="s">
        <v>4</v>
      </c>
      <c r="B345" s="263"/>
      <c r="C345" s="200" t="s">
        <v>118</v>
      </c>
      <c r="D345" s="264"/>
      <c r="E345" s="264"/>
      <c r="F345" s="264"/>
      <c r="G345" s="264"/>
      <c r="H345" s="264"/>
      <c r="I345" s="264"/>
    </row>
    <row r="346" spans="1:10">
      <c r="A346" s="262" t="s">
        <v>6</v>
      </c>
      <c r="B346" s="263"/>
      <c r="C346" s="200" t="s">
        <v>145</v>
      </c>
      <c r="D346" s="264"/>
      <c r="E346" s="264"/>
      <c r="F346" s="264"/>
      <c r="G346" s="264"/>
      <c r="H346" s="264"/>
      <c r="I346" s="264"/>
    </row>
    <row r="347" spans="1:10">
      <c r="A347" s="233" t="s">
        <v>10</v>
      </c>
      <c r="B347" s="250"/>
      <c r="C347" s="250"/>
      <c r="D347" s="250"/>
      <c r="E347" s="250"/>
      <c r="F347" s="250"/>
      <c r="G347" s="250"/>
      <c r="H347" s="250"/>
      <c r="I347" s="250"/>
      <c r="J347" s="111"/>
    </row>
    <row r="348" spans="1:10">
      <c r="A348" s="143"/>
      <c r="B348" s="143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92" t="s">
        <v>79</v>
      </c>
    </row>
    <row r="349" spans="1:10" ht="51">
      <c r="A349" s="211" t="s">
        <v>146</v>
      </c>
      <c r="B349" s="211" t="s">
        <v>147</v>
      </c>
      <c r="C349" s="143" t="s">
        <v>148</v>
      </c>
      <c r="D349" s="143" t="s">
        <v>149</v>
      </c>
      <c r="E349" s="143" t="s">
        <v>150</v>
      </c>
      <c r="F349" s="143" t="s">
        <v>123</v>
      </c>
      <c r="G349" s="143" t="s">
        <v>151</v>
      </c>
      <c r="H349" s="143" t="s">
        <v>152</v>
      </c>
      <c r="I349" s="143" t="s">
        <v>153</v>
      </c>
      <c r="J349" s="143" t="s">
        <v>153</v>
      </c>
    </row>
    <row r="350" spans="1:10" ht="15.75">
      <c r="A350" s="211"/>
      <c r="B350" s="211"/>
      <c r="C350" s="140" t="s">
        <v>154</v>
      </c>
      <c r="D350" s="140" t="s">
        <v>155</v>
      </c>
      <c r="E350" s="140" t="s">
        <v>156</v>
      </c>
      <c r="F350" s="140" t="s">
        <v>127</v>
      </c>
      <c r="G350" s="140" t="s">
        <v>157</v>
      </c>
      <c r="H350" s="140" t="s">
        <v>158</v>
      </c>
      <c r="I350" s="140" t="s">
        <v>159</v>
      </c>
      <c r="J350" s="140" t="s">
        <v>159</v>
      </c>
    </row>
    <row r="351" spans="1:10" ht="28.5">
      <c r="A351" s="211"/>
      <c r="B351" s="211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65"/>
      <c r="B352" s="265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59" t="s">
        <v>164</v>
      </c>
      <c r="B353" s="144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12">
        <f>$M$24</f>
        <v>10812511.799999999</v>
      </c>
      <c r="G353" s="47"/>
      <c r="H353" s="47"/>
      <c r="I353" s="14">
        <f>((C353*D353*E353)*(F353-G353))-H353</f>
        <v>0</v>
      </c>
      <c r="J353" s="141">
        <f>I353/(10^6)</f>
        <v>0</v>
      </c>
    </row>
    <row r="354" spans="1:10">
      <c r="A354" s="260"/>
      <c r="B354" s="145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12">
        <f t="shared" ref="F354:F367" si="36">$M$24</f>
        <v>10812511.799999999</v>
      </c>
      <c r="G354" s="48"/>
      <c r="H354" s="48"/>
      <c r="I354" s="15">
        <f t="shared" ref="I354:I367" si="37">((C354*D354*E354)*(F354-G354))-H354</f>
        <v>164652.92969039999</v>
      </c>
      <c r="J354" s="34">
        <f t="shared" ref="J354:J367" si="38">I354/(10^6)</f>
        <v>0.16465292969039999</v>
      </c>
    </row>
    <row r="355" spans="1:10">
      <c r="A355" s="260"/>
      <c r="B355" s="142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12">
        <f t="shared" si="36"/>
        <v>10812511.799999999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44"/>
      <c r="B356" s="142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12">
        <f t="shared" si="36"/>
        <v>10812511.799999999</v>
      </c>
      <c r="G356" s="49"/>
      <c r="H356" s="49"/>
      <c r="I356" s="15">
        <f t="shared" si="37"/>
        <v>175162.69116000002</v>
      </c>
      <c r="J356" s="34">
        <f t="shared" si="38"/>
        <v>0.17516269116000002</v>
      </c>
    </row>
    <row r="357" spans="1:10">
      <c r="A357" s="244"/>
      <c r="B357" s="142" t="s">
        <v>229</v>
      </c>
      <c r="C357" s="44">
        <v>0.54</v>
      </c>
      <c r="D357" s="46">
        <v>0.43</v>
      </c>
      <c r="E357" s="37">
        <v>0</v>
      </c>
      <c r="F357" s="112">
        <f t="shared" si="36"/>
        <v>10812511.799999999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44" t="s">
        <v>165</v>
      </c>
      <c r="B358" s="142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12">
        <f t="shared" si="36"/>
        <v>10812511.799999999</v>
      </c>
      <c r="G358" s="49"/>
      <c r="H358" s="49"/>
      <c r="I358" s="15">
        <f t="shared" si="37"/>
        <v>70065.076463999983</v>
      </c>
      <c r="J358" s="34">
        <f t="shared" si="38"/>
        <v>7.0065076463999981E-2</v>
      </c>
    </row>
    <row r="359" spans="1:10">
      <c r="A359" s="244"/>
      <c r="B359" s="142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12">
        <f t="shared" si="36"/>
        <v>10812511.799999999</v>
      </c>
      <c r="G359" s="49"/>
      <c r="H359" s="49"/>
      <c r="I359" s="15">
        <f t="shared" si="37"/>
        <v>6228.0067967999985</v>
      </c>
      <c r="J359" s="34">
        <f t="shared" si="38"/>
        <v>6.2280067967999987E-3</v>
      </c>
    </row>
    <row r="360" spans="1:10">
      <c r="A360" s="244"/>
      <c r="B360" s="142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12">
        <f t="shared" si="36"/>
        <v>10812511.799999999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44"/>
      <c r="B361" s="142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12">
        <f t="shared" si="36"/>
        <v>10812511.799999999</v>
      </c>
      <c r="G361" s="49"/>
      <c r="H361" s="49"/>
      <c r="I361" s="15">
        <f t="shared" si="37"/>
        <v>57609.06287039999</v>
      </c>
      <c r="J361" s="34">
        <f t="shared" si="38"/>
        <v>5.7609062870399991E-2</v>
      </c>
    </row>
    <row r="362" spans="1:10">
      <c r="A362" s="244"/>
      <c r="B362" s="142" t="s">
        <v>229</v>
      </c>
      <c r="C362" s="44">
        <v>0.12</v>
      </c>
      <c r="D362" s="46">
        <v>0</v>
      </c>
      <c r="E362" s="37">
        <v>0</v>
      </c>
      <c r="F362" s="112">
        <f t="shared" si="36"/>
        <v>10812511.799999999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44" t="s">
        <v>166</v>
      </c>
      <c r="B363" s="142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12">
        <f t="shared" si="36"/>
        <v>10812511.799999999</v>
      </c>
      <c r="G363" s="49"/>
      <c r="H363" s="49"/>
      <c r="I363" s="15">
        <f t="shared" si="37"/>
        <v>154402.668504</v>
      </c>
      <c r="J363" s="34">
        <f t="shared" si="38"/>
        <v>0.154402668504</v>
      </c>
    </row>
    <row r="364" spans="1:10">
      <c r="A364" s="244"/>
      <c r="B364" s="142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12">
        <f t="shared" si="36"/>
        <v>10812511.799999999</v>
      </c>
      <c r="G364" s="49"/>
      <c r="H364" s="49"/>
      <c r="I364" s="15">
        <f t="shared" si="37"/>
        <v>22057.524072</v>
      </c>
      <c r="J364" s="34">
        <f t="shared" si="38"/>
        <v>2.2057524072000002E-2</v>
      </c>
    </row>
    <row r="365" spans="1:10">
      <c r="A365" s="244"/>
      <c r="B365" s="142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12">
        <f t="shared" si="36"/>
        <v>10812511.799999999</v>
      </c>
      <c r="G365" s="49"/>
      <c r="H365" s="49"/>
      <c r="I365" s="15">
        <f t="shared" si="37"/>
        <v>6617.2572215999999</v>
      </c>
      <c r="J365" s="34">
        <f t="shared" si="38"/>
        <v>6.6172572216000002E-3</v>
      </c>
    </row>
    <row r="366" spans="1:10">
      <c r="A366" s="244"/>
      <c r="B366" s="142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12">
        <f t="shared" si="36"/>
        <v>10812511.799999999</v>
      </c>
      <c r="G366" s="49"/>
      <c r="H366" s="49"/>
      <c r="I366" s="15">
        <f t="shared" si="37"/>
        <v>116904.8775816</v>
      </c>
      <c r="J366" s="34">
        <f t="shared" si="38"/>
        <v>0.11690487758159999</v>
      </c>
    </row>
    <row r="367" spans="1:10">
      <c r="A367" s="244"/>
      <c r="B367" s="142" t="s">
        <v>229</v>
      </c>
      <c r="C367" s="44">
        <v>0.34</v>
      </c>
      <c r="D367" s="46">
        <v>0.2</v>
      </c>
      <c r="E367" s="37">
        <v>0</v>
      </c>
      <c r="F367" s="112">
        <f t="shared" si="36"/>
        <v>10812511.799999999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61" t="s">
        <v>301</v>
      </c>
      <c r="B368" s="261"/>
      <c r="C368" s="261"/>
      <c r="D368" s="261"/>
      <c r="E368" s="261"/>
      <c r="F368" s="261"/>
      <c r="G368" s="261"/>
      <c r="H368" s="261"/>
      <c r="I368" s="113">
        <f>SUM(I353:I367)</f>
        <v>773700.09436080011</v>
      </c>
      <c r="J368" s="114">
        <f>SUM(J353:J367)</f>
        <v>0.77370009436080001</v>
      </c>
    </row>
    <row r="371" spans="1:10">
      <c r="A371" s="262" t="s">
        <v>0</v>
      </c>
      <c r="B371" s="263"/>
      <c r="C371" s="200" t="s">
        <v>1</v>
      </c>
      <c r="D371" s="264"/>
      <c r="E371" s="264"/>
      <c r="F371" s="264"/>
      <c r="G371" s="264"/>
      <c r="H371" s="264"/>
      <c r="I371" s="264"/>
    </row>
    <row r="372" spans="1:10">
      <c r="A372" s="262" t="s">
        <v>2</v>
      </c>
      <c r="B372" s="263"/>
      <c r="C372" s="200" t="s">
        <v>117</v>
      </c>
      <c r="D372" s="264"/>
      <c r="E372" s="264"/>
      <c r="F372" s="264"/>
      <c r="G372" s="264"/>
      <c r="H372" s="264"/>
      <c r="I372" s="264"/>
    </row>
    <row r="373" spans="1:10">
      <c r="A373" s="262" t="s">
        <v>4</v>
      </c>
      <c r="B373" s="263"/>
      <c r="C373" s="200" t="s">
        <v>118</v>
      </c>
      <c r="D373" s="264"/>
      <c r="E373" s="264"/>
      <c r="F373" s="264"/>
      <c r="G373" s="264"/>
      <c r="H373" s="264"/>
      <c r="I373" s="264"/>
    </row>
    <row r="374" spans="1:10">
      <c r="A374" s="262" t="s">
        <v>6</v>
      </c>
      <c r="B374" s="263"/>
      <c r="C374" s="200" t="s">
        <v>145</v>
      </c>
      <c r="D374" s="264"/>
      <c r="E374" s="264"/>
      <c r="F374" s="264"/>
      <c r="G374" s="264"/>
      <c r="H374" s="264"/>
      <c r="I374" s="264"/>
    </row>
    <row r="375" spans="1:10">
      <c r="A375" s="233" t="s">
        <v>10</v>
      </c>
      <c r="B375" s="250"/>
      <c r="C375" s="250"/>
      <c r="D375" s="250"/>
      <c r="E375" s="250"/>
      <c r="F375" s="250"/>
      <c r="G375" s="250"/>
      <c r="H375" s="250"/>
      <c r="I375" s="250"/>
      <c r="J375" s="111"/>
    </row>
    <row r="376" spans="1:10">
      <c r="A376" s="143"/>
      <c r="B376" s="143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92" t="s">
        <v>79</v>
      </c>
    </row>
    <row r="377" spans="1:10" ht="51">
      <c r="A377" s="211" t="s">
        <v>146</v>
      </c>
      <c r="B377" s="211" t="s">
        <v>147</v>
      </c>
      <c r="C377" s="143" t="s">
        <v>148</v>
      </c>
      <c r="D377" s="143" t="s">
        <v>149</v>
      </c>
      <c r="E377" s="143" t="s">
        <v>150</v>
      </c>
      <c r="F377" s="143" t="s">
        <v>123</v>
      </c>
      <c r="G377" s="143" t="s">
        <v>151</v>
      </c>
      <c r="H377" s="143" t="s">
        <v>152</v>
      </c>
      <c r="I377" s="143" t="s">
        <v>153</v>
      </c>
      <c r="J377" s="143" t="s">
        <v>153</v>
      </c>
    </row>
    <row r="378" spans="1:10" ht="15.75">
      <c r="A378" s="211"/>
      <c r="B378" s="211"/>
      <c r="C378" s="140" t="s">
        <v>154</v>
      </c>
      <c r="D378" s="140" t="s">
        <v>155</v>
      </c>
      <c r="E378" s="140" t="s">
        <v>156</v>
      </c>
      <c r="F378" s="140" t="s">
        <v>127</v>
      </c>
      <c r="G378" s="140" t="s">
        <v>157</v>
      </c>
      <c r="H378" s="140" t="s">
        <v>158</v>
      </c>
      <c r="I378" s="140" t="s">
        <v>159</v>
      </c>
      <c r="J378" s="140" t="s">
        <v>159</v>
      </c>
    </row>
    <row r="379" spans="1:10" ht="28.5">
      <c r="A379" s="211"/>
      <c r="B379" s="211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65"/>
      <c r="B380" s="265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59" t="s">
        <v>164</v>
      </c>
      <c r="B381" s="144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12">
        <f>$M$25</f>
        <v>11032957.199999999</v>
      </c>
      <c r="G381" s="47"/>
      <c r="H381" s="47"/>
      <c r="I381" s="14">
        <f>((C381*D381*E381)*(F381-G381))-H381</f>
        <v>0</v>
      </c>
      <c r="J381" s="141">
        <f>I381/(10^6)</f>
        <v>0</v>
      </c>
    </row>
    <row r="382" spans="1:10">
      <c r="A382" s="260"/>
      <c r="B382" s="145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12">
        <f t="shared" ref="F382:F395" si="39">$M$25</f>
        <v>11032957.199999999</v>
      </c>
      <c r="G382" s="48"/>
      <c r="H382" s="48"/>
      <c r="I382" s="15">
        <f t="shared" ref="I382:I395" si="40">((C382*D382*E382)*(F382-G382))-H382</f>
        <v>168009.87224159998</v>
      </c>
      <c r="J382" s="34">
        <f t="shared" ref="J382:J395" si="41">I382/(10^6)</f>
        <v>0.16800987224159997</v>
      </c>
    </row>
    <row r="383" spans="1:10">
      <c r="A383" s="260"/>
      <c r="B383" s="142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12">
        <f t="shared" si="39"/>
        <v>11032957.199999999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44"/>
      <c r="B384" s="142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12">
        <f t="shared" si="39"/>
        <v>11032957.199999999</v>
      </c>
      <c r="G384" s="49"/>
      <c r="H384" s="49"/>
      <c r="I384" s="15">
        <f t="shared" si="40"/>
        <v>178733.90664000003</v>
      </c>
      <c r="J384" s="34">
        <f t="shared" si="41"/>
        <v>0.17873390664000002</v>
      </c>
    </row>
    <row r="385" spans="1:10">
      <c r="A385" s="244"/>
      <c r="B385" s="142" t="s">
        <v>229</v>
      </c>
      <c r="C385" s="44">
        <v>0.54</v>
      </c>
      <c r="D385" s="46">
        <v>0.43</v>
      </c>
      <c r="E385" s="37">
        <v>0</v>
      </c>
      <c r="F385" s="112">
        <f t="shared" si="39"/>
        <v>11032957.199999999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44" t="s">
        <v>165</v>
      </c>
      <c r="B386" s="142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12">
        <f t="shared" si="39"/>
        <v>11032957.199999999</v>
      </c>
      <c r="G386" s="49"/>
      <c r="H386" s="49"/>
      <c r="I386" s="15">
        <f t="shared" si="40"/>
        <v>71493.56265599998</v>
      </c>
      <c r="J386" s="34">
        <f t="shared" si="41"/>
        <v>7.1493562655999973E-2</v>
      </c>
    </row>
    <row r="387" spans="1:10">
      <c r="A387" s="244"/>
      <c r="B387" s="142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12">
        <f t="shared" si="39"/>
        <v>11032957.199999999</v>
      </c>
      <c r="G387" s="49"/>
      <c r="H387" s="49"/>
      <c r="I387" s="15">
        <f t="shared" si="40"/>
        <v>6354.9833471999982</v>
      </c>
      <c r="J387" s="34">
        <f t="shared" si="41"/>
        <v>6.3549833471999986E-3</v>
      </c>
    </row>
    <row r="388" spans="1:10">
      <c r="A388" s="244"/>
      <c r="B388" s="142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12">
        <f t="shared" si="39"/>
        <v>11032957.199999999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44"/>
      <c r="B389" s="142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12">
        <f t="shared" si="39"/>
        <v>11032957.199999999</v>
      </c>
      <c r="G389" s="49"/>
      <c r="H389" s="49"/>
      <c r="I389" s="15">
        <f t="shared" si="40"/>
        <v>58783.595961599989</v>
      </c>
      <c r="J389" s="34">
        <f t="shared" si="41"/>
        <v>5.8783595961599988E-2</v>
      </c>
    </row>
    <row r="390" spans="1:10">
      <c r="A390" s="244"/>
      <c r="B390" s="142" t="s">
        <v>229</v>
      </c>
      <c r="C390" s="44">
        <v>0.12</v>
      </c>
      <c r="D390" s="46">
        <v>0</v>
      </c>
      <c r="E390" s="37">
        <v>0</v>
      </c>
      <c r="F390" s="112">
        <f t="shared" si="39"/>
        <v>11032957.199999999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44" t="s">
        <v>166</v>
      </c>
      <c r="B391" s="142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12">
        <f t="shared" si="39"/>
        <v>11032957.199999999</v>
      </c>
      <c r="G391" s="49"/>
      <c r="H391" s="49"/>
      <c r="I391" s="15">
        <f t="shared" si="40"/>
        <v>157550.62881600001</v>
      </c>
      <c r="J391" s="34">
        <f t="shared" si="41"/>
        <v>0.15755062881600002</v>
      </c>
    </row>
    <row r="392" spans="1:10">
      <c r="A392" s="244"/>
      <c r="B392" s="142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12">
        <f t="shared" si="39"/>
        <v>11032957.199999999</v>
      </c>
      <c r="G392" s="49"/>
      <c r="H392" s="49"/>
      <c r="I392" s="15">
        <f t="shared" si="40"/>
        <v>22507.232688</v>
      </c>
      <c r="J392" s="34">
        <f t="shared" si="41"/>
        <v>2.2507232687999999E-2</v>
      </c>
    </row>
    <row r="393" spans="1:10">
      <c r="A393" s="244"/>
      <c r="B393" s="142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12">
        <f t="shared" si="39"/>
        <v>11032957.199999999</v>
      </c>
      <c r="G393" s="49"/>
      <c r="H393" s="49"/>
      <c r="I393" s="15">
        <f t="shared" si="40"/>
        <v>6752.1698064000002</v>
      </c>
      <c r="J393" s="34">
        <f t="shared" si="41"/>
        <v>6.7521698064000003E-3</v>
      </c>
    </row>
    <row r="394" spans="1:10">
      <c r="A394" s="244"/>
      <c r="B394" s="142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12">
        <f t="shared" si="39"/>
        <v>11032957.199999999</v>
      </c>
      <c r="G394" s="49"/>
      <c r="H394" s="49"/>
      <c r="I394" s="15">
        <f t="shared" si="40"/>
        <v>119288.3332464</v>
      </c>
      <c r="J394" s="34">
        <f t="shared" si="41"/>
        <v>0.11928833324639999</v>
      </c>
    </row>
    <row r="395" spans="1:10">
      <c r="A395" s="244"/>
      <c r="B395" s="142" t="s">
        <v>229</v>
      </c>
      <c r="C395" s="44">
        <v>0.34</v>
      </c>
      <c r="D395" s="46">
        <v>0.2</v>
      </c>
      <c r="E395" s="37">
        <v>0</v>
      </c>
      <c r="F395" s="112">
        <f t="shared" si="39"/>
        <v>11032957.199999999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61" t="s">
        <v>302</v>
      </c>
      <c r="B396" s="261"/>
      <c r="C396" s="261"/>
      <c r="D396" s="261"/>
      <c r="E396" s="261"/>
      <c r="F396" s="261"/>
      <c r="G396" s="261"/>
      <c r="H396" s="261"/>
      <c r="I396" s="113">
        <f>SUM(I381:I395)</f>
        <v>789474.28540319996</v>
      </c>
      <c r="J396" s="114">
        <f>SUM(J381:J395)</f>
        <v>0.78947428540319997</v>
      </c>
    </row>
    <row r="399" spans="1:10">
      <c r="A399" s="262" t="s">
        <v>0</v>
      </c>
      <c r="B399" s="263"/>
      <c r="C399" s="200" t="s">
        <v>1</v>
      </c>
      <c r="D399" s="264"/>
      <c r="E399" s="264"/>
      <c r="F399" s="264"/>
      <c r="G399" s="264"/>
      <c r="H399" s="264"/>
      <c r="I399" s="264"/>
    </row>
    <row r="400" spans="1:10">
      <c r="A400" s="262" t="s">
        <v>2</v>
      </c>
      <c r="B400" s="263"/>
      <c r="C400" s="200" t="s">
        <v>117</v>
      </c>
      <c r="D400" s="264"/>
      <c r="E400" s="264"/>
      <c r="F400" s="264"/>
      <c r="G400" s="264"/>
      <c r="H400" s="264"/>
      <c r="I400" s="264"/>
    </row>
    <row r="401" spans="1:10">
      <c r="A401" s="262" t="s">
        <v>4</v>
      </c>
      <c r="B401" s="263"/>
      <c r="C401" s="200" t="s">
        <v>118</v>
      </c>
      <c r="D401" s="264"/>
      <c r="E401" s="264"/>
      <c r="F401" s="264"/>
      <c r="G401" s="264"/>
      <c r="H401" s="264"/>
      <c r="I401" s="264"/>
    </row>
    <row r="402" spans="1:10">
      <c r="A402" s="262" t="s">
        <v>6</v>
      </c>
      <c r="B402" s="263"/>
      <c r="C402" s="200" t="s">
        <v>145</v>
      </c>
      <c r="D402" s="264"/>
      <c r="E402" s="264"/>
      <c r="F402" s="264"/>
      <c r="G402" s="264"/>
      <c r="H402" s="264"/>
      <c r="I402" s="264"/>
    </row>
    <row r="403" spans="1:10">
      <c r="A403" s="233" t="s">
        <v>10</v>
      </c>
      <c r="B403" s="250"/>
      <c r="C403" s="250"/>
      <c r="D403" s="250"/>
      <c r="E403" s="250"/>
      <c r="F403" s="250"/>
      <c r="G403" s="250"/>
      <c r="H403" s="250"/>
      <c r="I403" s="250"/>
      <c r="J403" s="111"/>
    </row>
    <row r="404" spans="1:10">
      <c r="A404" s="143"/>
      <c r="B404" s="143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92" t="s">
        <v>79</v>
      </c>
    </row>
    <row r="405" spans="1:10" ht="51">
      <c r="A405" s="211" t="s">
        <v>146</v>
      </c>
      <c r="B405" s="211" t="s">
        <v>147</v>
      </c>
      <c r="C405" s="143" t="s">
        <v>148</v>
      </c>
      <c r="D405" s="143" t="s">
        <v>149</v>
      </c>
      <c r="E405" s="143" t="s">
        <v>150</v>
      </c>
      <c r="F405" s="143" t="s">
        <v>123</v>
      </c>
      <c r="G405" s="143" t="s">
        <v>151</v>
      </c>
      <c r="H405" s="143" t="s">
        <v>152</v>
      </c>
      <c r="I405" s="143" t="s">
        <v>153</v>
      </c>
      <c r="J405" s="143" t="s">
        <v>153</v>
      </c>
    </row>
    <row r="406" spans="1:10" ht="15.75">
      <c r="A406" s="211"/>
      <c r="B406" s="211"/>
      <c r="C406" s="140" t="s">
        <v>154</v>
      </c>
      <c r="D406" s="140" t="s">
        <v>155</v>
      </c>
      <c r="E406" s="140" t="s">
        <v>156</v>
      </c>
      <c r="F406" s="140" t="s">
        <v>127</v>
      </c>
      <c r="G406" s="140" t="s">
        <v>157</v>
      </c>
      <c r="H406" s="140" t="s">
        <v>158</v>
      </c>
      <c r="I406" s="140" t="s">
        <v>159</v>
      </c>
      <c r="J406" s="140" t="s">
        <v>159</v>
      </c>
    </row>
    <row r="407" spans="1:10" ht="28.5">
      <c r="A407" s="211"/>
      <c r="B407" s="211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65"/>
      <c r="B408" s="265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59" t="s">
        <v>164</v>
      </c>
      <c r="B409" s="144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12">
        <f>$M$26</f>
        <v>11253402.6</v>
      </c>
      <c r="G409" s="47"/>
      <c r="H409" s="47"/>
      <c r="I409" s="14">
        <f>((C409*D409*E409)*(F409-G409))-H409</f>
        <v>0</v>
      </c>
      <c r="J409" s="141">
        <f>I409/(10^6)</f>
        <v>0</v>
      </c>
    </row>
    <row r="410" spans="1:10">
      <c r="A410" s="260"/>
      <c r="B410" s="145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12">
        <f t="shared" ref="F410:F423" si="42">$M$26</f>
        <v>11253402.6</v>
      </c>
      <c r="G410" s="48"/>
      <c r="H410" s="48"/>
      <c r="I410" s="15">
        <f t="shared" ref="I410:I423" si="43">((C410*D410*E410)*(F410-G410))-H410</f>
        <v>171366.8147928</v>
      </c>
      <c r="J410" s="34">
        <f t="shared" ref="J410:J423" si="44">I410/(10^6)</f>
        <v>0.1713668147928</v>
      </c>
    </row>
    <row r="411" spans="1:10">
      <c r="A411" s="260"/>
      <c r="B411" s="142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12">
        <f t="shared" si="42"/>
        <v>11253402.6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44"/>
      <c r="B412" s="142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12">
        <f t="shared" si="42"/>
        <v>11253402.6</v>
      </c>
      <c r="G412" s="49"/>
      <c r="H412" s="49"/>
      <c r="I412" s="15">
        <f t="shared" si="43"/>
        <v>182305.12212000001</v>
      </c>
      <c r="J412" s="34">
        <f t="shared" si="44"/>
        <v>0.18230512212000002</v>
      </c>
    </row>
    <row r="413" spans="1:10">
      <c r="A413" s="244"/>
      <c r="B413" s="142" t="s">
        <v>229</v>
      </c>
      <c r="C413" s="44">
        <v>0.54</v>
      </c>
      <c r="D413" s="46">
        <v>0.43</v>
      </c>
      <c r="E413" s="37">
        <v>0</v>
      </c>
      <c r="F413" s="112">
        <f t="shared" si="42"/>
        <v>11253402.6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44" t="s">
        <v>165</v>
      </c>
      <c r="B414" s="142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12">
        <f t="shared" si="42"/>
        <v>11253402.6</v>
      </c>
      <c r="G414" s="49"/>
      <c r="H414" s="49"/>
      <c r="I414" s="15">
        <f t="shared" si="43"/>
        <v>72922.048847999977</v>
      </c>
      <c r="J414" s="34">
        <f t="shared" si="44"/>
        <v>7.2922048847999979E-2</v>
      </c>
    </row>
    <row r="415" spans="1:10">
      <c r="A415" s="244"/>
      <c r="B415" s="142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12">
        <f t="shared" si="42"/>
        <v>11253402.6</v>
      </c>
      <c r="G415" s="49"/>
      <c r="H415" s="49"/>
      <c r="I415" s="15">
        <f t="shared" si="43"/>
        <v>6481.9598975999988</v>
      </c>
      <c r="J415" s="34">
        <f t="shared" si="44"/>
        <v>6.4819598975999985E-3</v>
      </c>
    </row>
    <row r="416" spans="1:10">
      <c r="A416" s="244"/>
      <c r="B416" s="142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12">
        <f t="shared" si="42"/>
        <v>11253402.6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44"/>
      <c r="B417" s="142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12">
        <f t="shared" si="42"/>
        <v>11253402.6</v>
      </c>
      <c r="G417" s="49"/>
      <c r="H417" s="49"/>
      <c r="I417" s="15">
        <f t="shared" si="43"/>
        <v>59958.129052799988</v>
      </c>
      <c r="J417" s="34">
        <f t="shared" si="44"/>
        <v>5.9958129052799986E-2</v>
      </c>
    </row>
    <row r="418" spans="1:10">
      <c r="A418" s="244"/>
      <c r="B418" s="142" t="s">
        <v>229</v>
      </c>
      <c r="C418" s="44">
        <v>0.12</v>
      </c>
      <c r="D418" s="46">
        <v>0</v>
      </c>
      <c r="E418" s="37">
        <v>0</v>
      </c>
      <c r="F418" s="112">
        <f t="shared" si="42"/>
        <v>11253402.6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44" t="s">
        <v>166</v>
      </c>
      <c r="B419" s="142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12">
        <f t="shared" si="42"/>
        <v>11253402.6</v>
      </c>
      <c r="G419" s="49"/>
      <c r="H419" s="49"/>
      <c r="I419" s="15">
        <f t="shared" si="43"/>
        <v>160698.58912800002</v>
      </c>
      <c r="J419" s="34">
        <f t="shared" si="44"/>
        <v>0.16069858912800003</v>
      </c>
    </row>
    <row r="420" spans="1:10">
      <c r="A420" s="244"/>
      <c r="B420" s="142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12">
        <f t="shared" si="42"/>
        <v>11253402.6</v>
      </c>
      <c r="G420" s="49"/>
      <c r="H420" s="49"/>
      <c r="I420" s="15">
        <f t="shared" si="43"/>
        <v>22956.941304</v>
      </c>
      <c r="J420" s="34">
        <f t="shared" si="44"/>
        <v>2.2956941304E-2</v>
      </c>
    </row>
    <row r="421" spans="1:10">
      <c r="A421" s="244"/>
      <c r="B421" s="142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12">
        <f t="shared" si="42"/>
        <v>11253402.6</v>
      </c>
      <c r="G421" s="49"/>
      <c r="H421" s="49"/>
      <c r="I421" s="15">
        <f t="shared" si="43"/>
        <v>6887.0823911999996</v>
      </c>
      <c r="J421" s="34">
        <f t="shared" si="44"/>
        <v>6.8870823911999996E-3</v>
      </c>
    </row>
    <row r="422" spans="1:10">
      <c r="A422" s="244"/>
      <c r="B422" s="142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12">
        <f t="shared" si="42"/>
        <v>11253402.6</v>
      </c>
      <c r="G422" s="49"/>
      <c r="H422" s="49"/>
      <c r="I422" s="15">
        <f t="shared" si="43"/>
        <v>121671.7889112</v>
      </c>
      <c r="J422" s="34">
        <f t="shared" si="44"/>
        <v>0.12167178891119999</v>
      </c>
    </row>
    <row r="423" spans="1:10">
      <c r="A423" s="244"/>
      <c r="B423" s="142" t="s">
        <v>229</v>
      </c>
      <c r="C423" s="44">
        <v>0.34</v>
      </c>
      <c r="D423" s="46">
        <v>0.2</v>
      </c>
      <c r="E423" s="37">
        <v>0</v>
      </c>
      <c r="F423" s="112">
        <f t="shared" si="42"/>
        <v>11253402.6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61" t="s">
        <v>303</v>
      </c>
      <c r="B424" s="261"/>
      <c r="C424" s="261"/>
      <c r="D424" s="261"/>
      <c r="E424" s="261"/>
      <c r="F424" s="261"/>
      <c r="G424" s="261"/>
      <c r="H424" s="261"/>
      <c r="I424" s="113">
        <f>SUM(I409:I423)</f>
        <v>805248.47644560004</v>
      </c>
      <c r="J424" s="114">
        <f>SUM(J409:J423)</f>
        <v>0.80524847644560005</v>
      </c>
    </row>
    <row r="427" spans="1:10">
      <c r="A427" s="262" t="s">
        <v>0</v>
      </c>
      <c r="B427" s="263"/>
      <c r="C427" s="200" t="s">
        <v>1</v>
      </c>
      <c r="D427" s="264"/>
      <c r="E427" s="264"/>
      <c r="F427" s="264"/>
      <c r="G427" s="264"/>
      <c r="H427" s="264"/>
      <c r="I427" s="264"/>
    </row>
    <row r="428" spans="1:10">
      <c r="A428" s="262" t="s">
        <v>2</v>
      </c>
      <c r="B428" s="263"/>
      <c r="C428" s="200" t="s">
        <v>117</v>
      </c>
      <c r="D428" s="264"/>
      <c r="E428" s="264"/>
      <c r="F428" s="264"/>
      <c r="G428" s="264"/>
      <c r="H428" s="264"/>
      <c r="I428" s="264"/>
    </row>
    <row r="429" spans="1:10">
      <c r="A429" s="262" t="s">
        <v>4</v>
      </c>
      <c r="B429" s="263"/>
      <c r="C429" s="200" t="s">
        <v>118</v>
      </c>
      <c r="D429" s="264"/>
      <c r="E429" s="264"/>
      <c r="F429" s="264"/>
      <c r="G429" s="264"/>
      <c r="H429" s="264"/>
      <c r="I429" s="264"/>
    </row>
    <row r="430" spans="1:10">
      <c r="A430" s="262" t="s">
        <v>6</v>
      </c>
      <c r="B430" s="263"/>
      <c r="C430" s="200" t="s">
        <v>145</v>
      </c>
      <c r="D430" s="264"/>
      <c r="E430" s="264"/>
      <c r="F430" s="264"/>
      <c r="G430" s="264"/>
      <c r="H430" s="264"/>
      <c r="I430" s="264"/>
    </row>
    <row r="431" spans="1:10">
      <c r="A431" s="233" t="s">
        <v>10</v>
      </c>
      <c r="B431" s="250"/>
      <c r="C431" s="250"/>
      <c r="D431" s="250"/>
      <c r="E431" s="250"/>
      <c r="F431" s="250"/>
      <c r="G431" s="250"/>
      <c r="H431" s="250"/>
      <c r="I431" s="250"/>
      <c r="J431" s="111"/>
    </row>
    <row r="432" spans="1:10">
      <c r="A432" s="143"/>
      <c r="B432" s="143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92" t="s">
        <v>79</v>
      </c>
    </row>
    <row r="433" spans="1:10" ht="51">
      <c r="A433" s="211" t="s">
        <v>146</v>
      </c>
      <c r="B433" s="211" t="s">
        <v>147</v>
      </c>
      <c r="C433" s="143" t="s">
        <v>148</v>
      </c>
      <c r="D433" s="143" t="s">
        <v>149</v>
      </c>
      <c r="E433" s="143" t="s">
        <v>150</v>
      </c>
      <c r="F433" s="143" t="s">
        <v>123</v>
      </c>
      <c r="G433" s="143" t="s">
        <v>151</v>
      </c>
      <c r="H433" s="143" t="s">
        <v>152</v>
      </c>
      <c r="I433" s="143" t="s">
        <v>153</v>
      </c>
      <c r="J433" s="143" t="s">
        <v>153</v>
      </c>
    </row>
    <row r="434" spans="1:10" ht="15.75">
      <c r="A434" s="211"/>
      <c r="B434" s="211"/>
      <c r="C434" s="140" t="s">
        <v>154</v>
      </c>
      <c r="D434" s="140" t="s">
        <v>155</v>
      </c>
      <c r="E434" s="140" t="s">
        <v>156</v>
      </c>
      <c r="F434" s="140" t="s">
        <v>127</v>
      </c>
      <c r="G434" s="140" t="s">
        <v>157</v>
      </c>
      <c r="H434" s="140" t="s">
        <v>158</v>
      </c>
      <c r="I434" s="140" t="s">
        <v>159</v>
      </c>
      <c r="J434" s="140" t="s">
        <v>159</v>
      </c>
    </row>
    <row r="435" spans="1:10" ht="28.5">
      <c r="A435" s="211"/>
      <c r="B435" s="211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65"/>
      <c r="B436" s="265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59" t="s">
        <v>164</v>
      </c>
      <c r="B437" s="144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12">
        <f>$M$27</f>
        <v>11473848</v>
      </c>
      <c r="G437" s="47"/>
      <c r="H437" s="47"/>
      <c r="I437" s="14">
        <f>((C437*D437*E437)*(F437-G437))-H437</f>
        <v>0</v>
      </c>
      <c r="J437" s="141">
        <f>I437/(10^6)</f>
        <v>0</v>
      </c>
    </row>
    <row r="438" spans="1:10">
      <c r="A438" s="260"/>
      <c r="B438" s="145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12">
        <f t="shared" ref="F438:F451" si="45">$M$27</f>
        <v>11473848</v>
      </c>
      <c r="G438" s="48"/>
      <c r="H438" s="48"/>
      <c r="I438" s="15">
        <f t="shared" ref="I438:I451" si="46">((C438*D438*E438)*(F438-G438))-H438</f>
        <v>174723.75734400001</v>
      </c>
      <c r="J438" s="34">
        <f t="shared" ref="J438:J451" si="47">I438/(10^6)</f>
        <v>0.174723757344</v>
      </c>
    </row>
    <row r="439" spans="1:10">
      <c r="A439" s="260"/>
      <c r="B439" s="142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12">
        <f t="shared" si="45"/>
        <v>11473848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44"/>
      <c r="B440" s="142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12">
        <f t="shared" si="45"/>
        <v>11473848</v>
      </c>
      <c r="G440" s="49"/>
      <c r="H440" s="49"/>
      <c r="I440" s="15">
        <f t="shared" si="46"/>
        <v>185876.33760000003</v>
      </c>
      <c r="J440" s="34">
        <f t="shared" si="47"/>
        <v>0.18587633760000002</v>
      </c>
    </row>
    <row r="441" spans="1:10">
      <c r="A441" s="244"/>
      <c r="B441" s="142" t="s">
        <v>229</v>
      </c>
      <c r="C441" s="44">
        <v>0.54</v>
      </c>
      <c r="D441" s="46">
        <v>0.43</v>
      </c>
      <c r="E441" s="37">
        <v>0</v>
      </c>
      <c r="F441" s="112">
        <f t="shared" si="45"/>
        <v>11473848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44" t="s">
        <v>165</v>
      </c>
      <c r="B442" s="142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12">
        <f t="shared" si="45"/>
        <v>11473848</v>
      </c>
      <c r="G442" s="49"/>
      <c r="H442" s="49"/>
      <c r="I442" s="15">
        <f t="shared" si="46"/>
        <v>74350.535039999988</v>
      </c>
      <c r="J442" s="34">
        <f t="shared" si="47"/>
        <v>7.4350535039999985E-2</v>
      </c>
    </row>
    <row r="443" spans="1:10">
      <c r="A443" s="244"/>
      <c r="B443" s="142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12">
        <f t="shared" si="45"/>
        <v>11473848</v>
      </c>
      <c r="G443" s="49"/>
      <c r="H443" s="49"/>
      <c r="I443" s="15">
        <f t="shared" si="46"/>
        <v>6608.9364479999986</v>
      </c>
      <c r="J443" s="34">
        <f t="shared" si="47"/>
        <v>6.6089364479999984E-3</v>
      </c>
    </row>
    <row r="444" spans="1:10">
      <c r="A444" s="244"/>
      <c r="B444" s="142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12">
        <f t="shared" si="45"/>
        <v>11473848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44"/>
      <c r="B445" s="142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12">
        <f t="shared" si="45"/>
        <v>11473848</v>
      </c>
      <c r="G445" s="49"/>
      <c r="H445" s="49"/>
      <c r="I445" s="15">
        <f t="shared" si="46"/>
        <v>61132.662143999994</v>
      </c>
      <c r="J445" s="34">
        <f t="shared" si="47"/>
        <v>6.1132662143999997E-2</v>
      </c>
    </row>
    <row r="446" spans="1:10">
      <c r="A446" s="244"/>
      <c r="B446" s="142" t="s">
        <v>229</v>
      </c>
      <c r="C446" s="44">
        <v>0.12</v>
      </c>
      <c r="D446" s="46">
        <v>0</v>
      </c>
      <c r="E446" s="37">
        <v>0</v>
      </c>
      <c r="F446" s="112">
        <f t="shared" si="45"/>
        <v>11473848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44" t="s">
        <v>166</v>
      </c>
      <c r="B447" s="142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12">
        <f t="shared" si="45"/>
        <v>11473848</v>
      </c>
      <c r="G447" s="49"/>
      <c r="H447" s="49"/>
      <c r="I447" s="15">
        <f t="shared" si="46"/>
        <v>163846.54944000003</v>
      </c>
      <c r="J447" s="34">
        <f t="shared" si="47"/>
        <v>0.16384654944000004</v>
      </c>
    </row>
    <row r="448" spans="1:10">
      <c r="A448" s="244"/>
      <c r="B448" s="142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12">
        <f t="shared" si="45"/>
        <v>11473848</v>
      </c>
      <c r="G448" s="49"/>
      <c r="H448" s="49"/>
      <c r="I448" s="15">
        <f t="shared" si="46"/>
        <v>23406.649920000003</v>
      </c>
      <c r="J448" s="34">
        <f t="shared" si="47"/>
        <v>2.3406649920000005E-2</v>
      </c>
    </row>
    <row r="449" spans="1:10">
      <c r="A449" s="244"/>
      <c r="B449" s="142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12">
        <f t="shared" si="45"/>
        <v>11473848</v>
      </c>
      <c r="G449" s="49"/>
      <c r="H449" s="49"/>
      <c r="I449" s="15">
        <f t="shared" si="46"/>
        <v>7021.994976</v>
      </c>
      <c r="J449" s="34">
        <f t="shared" si="47"/>
        <v>7.0219949759999997E-3</v>
      </c>
    </row>
    <row r="450" spans="1:10">
      <c r="A450" s="244"/>
      <c r="B450" s="142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12">
        <f t="shared" si="45"/>
        <v>11473848</v>
      </c>
      <c r="G450" s="49"/>
      <c r="H450" s="49"/>
      <c r="I450" s="15">
        <f t="shared" si="46"/>
        <v>124055.24457600001</v>
      </c>
      <c r="J450" s="34">
        <f t="shared" si="47"/>
        <v>0.12405524457600001</v>
      </c>
    </row>
    <row r="451" spans="1:10">
      <c r="A451" s="244"/>
      <c r="B451" s="142" t="s">
        <v>229</v>
      </c>
      <c r="C451" s="44">
        <v>0.34</v>
      </c>
      <c r="D451" s="46">
        <v>0.2</v>
      </c>
      <c r="E451" s="37">
        <v>0</v>
      </c>
      <c r="F451" s="112">
        <f t="shared" si="45"/>
        <v>11473848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61" t="s">
        <v>304</v>
      </c>
      <c r="B452" s="261"/>
      <c r="C452" s="261"/>
      <c r="D452" s="261"/>
      <c r="E452" s="261"/>
      <c r="F452" s="261"/>
      <c r="G452" s="261"/>
      <c r="H452" s="261"/>
      <c r="I452" s="113">
        <f>SUM(I437:I451)</f>
        <v>821022.66748800012</v>
      </c>
      <c r="J452" s="114">
        <f>SUM(J437:J451)</f>
        <v>0.82102266748800012</v>
      </c>
    </row>
    <row r="455" spans="1:10">
      <c r="A455" s="262" t="s">
        <v>0</v>
      </c>
      <c r="B455" s="263"/>
      <c r="C455" s="200" t="s">
        <v>1</v>
      </c>
      <c r="D455" s="264"/>
      <c r="E455" s="264"/>
      <c r="F455" s="264"/>
      <c r="G455" s="264"/>
      <c r="H455" s="264"/>
      <c r="I455" s="264"/>
    </row>
    <row r="456" spans="1:10">
      <c r="A456" s="262" t="s">
        <v>2</v>
      </c>
      <c r="B456" s="263"/>
      <c r="C456" s="200" t="s">
        <v>117</v>
      </c>
      <c r="D456" s="264"/>
      <c r="E456" s="264"/>
      <c r="F456" s="264"/>
      <c r="G456" s="264"/>
      <c r="H456" s="264"/>
      <c r="I456" s="264"/>
    </row>
    <row r="457" spans="1:10">
      <c r="A457" s="262" t="s">
        <v>4</v>
      </c>
      <c r="B457" s="263"/>
      <c r="C457" s="200" t="s">
        <v>118</v>
      </c>
      <c r="D457" s="264"/>
      <c r="E457" s="264"/>
      <c r="F457" s="264"/>
      <c r="G457" s="264"/>
      <c r="H457" s="264"/>
      <c r="I457" s="264"/>
    </row>
    <row r="458" spans="1:10">
      <c r="A458" s="262" t="s">
        <v>6</v>
      </c>
      <c r="B458" s="263"/>
      <c r="C458" s="200" t="s">
        <v>145</v>
      </c>
      <c r="D458" s="264"/>
      <c r="E458" s="264"/>
      <c r="F458" s="264"/>
      <c r="G458" s="264"/>
      <c r="H458" s="264"/>
      <c r="I458" s="264"/>
    </row>
    <row r="459" spans="1:10">
      <c r="A459" s="233" t="s">
        <v>10</v>
      </c>
      <c r="B459" s="250"/>
      <c r="C459" s="250"/>
      <c r="D459" s="250"/>
      <c r="E459" s="250"/>
      <c r="F459" s="250"/>
      <c r="G459" s="250"/>
      <c r="H459" s="250"/>
      <c r="I459" s="250"/>
      <c r="J459" s="111"/>
    </row>
    <row r="460" spans="1:10">
      <c r="A460" s="143"/>
      <c r="B460" s="143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92" t="s">
        <v>79</v>
      </c>
    </row>
    <row r="461" spans="1:10" ht="51">
      <c r="A461" s="211" t="s">
        <v>146</v>
      </c>
      <c r="B461" s="211" t="s">
        <v>147</v>
      </c>
      <c r="C461" s="143" t="s">
        <v>148</v>
      </c>
      <c r="D461" s="143" t="s">
        <v>149</v>
      </c>
      <c r="E461" s="143" t="s">
        <v>150</v>
      </c>
      <c r="F461" s="143" t="s">
        <v>123</v>
      </c>
      <c r="G461" s="143" t="s">
        <v>151</v>
      </c>
      <c r="H461" s="143" t="s">
        <v>152</v>
      </c>
      <c r="I461" s="143" t="s">
        <v>153</v>
      </c>
      <c r="J461" s="143" t="s">
        <v>153</v>
      </c>
    </row>
    <row r="462" spans="1:10" ht="15.75">
      <c r="A462" s="211"/>
      <c r="B462" s="211"/>
      <c r="C462" s="140" t="s">
        <v>154</v>
      </c>
      <c r="D462" s="140" t="s">
        <v>155</v>
      </c>
      <c r="E462" s="140" t="s">
        <v>156</v>
      </c>
      <c r="F462" s="140" t="s">
        <v>127</v>
      </c>
      <c r="G462" s="140" t="s">
        <v>157</v>
      </c>
      <c r="H462" s="140" t="s">
        <v>158</v>
      </c>
      <c r="I462" s="140" t="s">
        <v>159</v>
      </c>
      <c r="J462" s="140" t="s">
        <v>159</v>
      </c>
    </row>
    <row r="463" spans="1:10" ht="28.5">
      <c r="A463" s="211"/>
      <c r="B463" s="211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65"/>
      <c r="B464" s="265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59" t="s">
        <v>164</v>
      </c>
      <c r="B465" s="144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12">
        <f>$M$28</f>
        <v>11694293.4</v>
      </c>
      <c r="G465" s="47"/>
      <c r="H465" s="47"/>
      <c r="I465" s="14">
        <f>((C465*D465*E465)*(F465-G465))-H465</f>
        <v>0</v>
      </c>
      <c r="J465" s="141">
        <f>I465/(10^6)</f>
        <v>0</v>
      </c>
    </row>
    <row r="466" spans="1:10">
      <c r="A466" s="260"/>
      <c r="B466" s="145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12">
        <f t="shared" ref="F466:F479" si="48">$M$28</f>
        <v>11694293.4</v>
      </c>
      <c r="G466" s="48"/>
      <c r="H466" s="48"/>
      <c r="I466" s="15">
        <f t="shared" ref="I466:I479" si="49">((C466*D466*E466)*(F466-G466))-H466</f>
        <v>178080.6998952</v>
      </c>
      <c r="J466" s="34">
        <f t="shared" ref="J466:J479" si="50">I466/(10^6)</f>
        <v>0.17808069989520001</v>
      </c>
    </row>
    <row r="467" spans="1:10">
      <c r="A467" s="260"/>
      <c r="B467" s="142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12">
        <f t="shared" si="48"/>
        <v>11694293.4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44"/>
      <c r="B468" s="142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12">
        <f t="shared" si="48"/>
        <v>11694293.4</v>
      </c>
      <c r="G468" s="49"/>
      <c r="H468" s="49"/>
      <c r="I468" s="15">
        <f t="shared" si="49"/>
        <v>189447.55308000004</v>
      </c>
      <c r="J468" s="34">
        <f t="shared" si="50"/>
        <v>0.18944755308000005</v>
      </c>
    </row>
    <row r="469" spans="1:10">
      <c r="A469" s="244"/>
      <c r="B469" s="142" t="s">
        <v>229</v>
      </c>
      <c r="C469" s="44">
        <v>0.54</v>
      </c>
      <c r="D469" s="46">
        <v>0.43</v>
      </c>
      <c r="E469" s="37">
        <v>0</v>
      </c>
      <c r="F469" s="112">
        <f t="shared" si="48"/>
        <v>11694293.4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44" t="s">
        <v>165</v>
      </c>
      <c r="B470" s="142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12">
        <f t="shared" si="48"/>
        <v>11694293.4</v>
      </c>
      <c r="G470" s="49"/>
      <c r="H470" s="49"/>
      <c r="I470" s="15">
        <f t="shared" si="49"/>
        <v>75779.021231999985</v>
      </c>
      <c r="J470" s="34">
        <f t="shared" si="50"/>
        <v>7.5779021231999991E-2</v>
      </c>
    </row>
    <row r="471" spans="1:10">
      <c r="A471" s="244"/>
      <c r="B471" s="142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12">
        <f t="shared" si="48"/>
        <v>11694293.4</v>
      </c>
      <c r="G471" s="49"/>
      <c r="H471" s="49"/>
      <c r="I471" s="15">
        <f t="shared" si="49"/>
        <v>6735.9129983999992</v>
      </c>
      <c r="J471" s="34">
        <f t="shared" si="50"/>
        <v>6.7359129983999991E-3</v>
      </c>
    </row>
    <row r="472" spans="1:10">
      <c r="A472" s="244"/>
      <c r="B472" s="142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12">
        <f t="shared" si="48"/>
        <v>11694293.4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44"/>
      <c r="B473" s="142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12">
        <f t="shared" si="48"/>
        <v>11694293.4</v>
      </c>
      <c r="G473" s="49"/>
      <c r="H473" s="49"/>
      <c r="I473" s="15">
        <f t="shared" si="49"/>
        <v>62307.195235199993</v>
      </c>
      <c r="J473" s="34">
        <f t="shared" si="50"/>
        <v>6.2307195235199994E-2</v>
      </c>
    </row>
    <row r="474" spans="1:10">
      <c r="A474" s="244"/>
      <c r="B474" s="142" t="s">
        <v>229</v>
      </c>
      <c r="C474" s="44">
        <v>0.12</v>
      </c>
      <c r="D474" s="46">
        <v>0</v>
      </c>
      <c r="E474" s="37">
        <v>0</v>
      </c>
      <c r="F474" s="112">
        <f t="shared" si="48"/>
        <v>11694293.4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44" t="s">
        <v>166</v>
      </c>
      <c r="B475" s="142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12">
        <f t="shared" si="48"/>
        <v>11694293.4</v>
      </c>
      <c r="G475" s="49"/>
      <c r="H475" s="49"/>
      <c r="I475" s="15">
        <f t="shared" si="49"/>
        <v>166994.50975200004</v>
      </c>
      <c r="J475" s="34">
        <f t="shared" si="50"/>
        <v>0.16699450975200003</v>
      </c>
    </row>
    <row r="476" spans="1:10">
      <c r="A476" s="244"/>
      <c r="B476" s="142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12">
        <f t="shared" si="48"/>
        <v>11694293.4</v>
      </c>
      <c r="G476" s="49"/>
      <c r="H476" s="49"/>
      <c r="I476" s="15">
        <f t="shared" si="49"/>
        <v>23856.358536000003</v>
      </c>
      <c r="J476" s="34">
        <f t="shared" si="50"/>
        <v>2.3856358536000002E-2</v>
      </c>
    </row>
    <row r="477" spans="1:10">
      <c r="A477" s="244"/>
      <c r="B477" s="142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12">
        <f t="shared" si="48"/>
        <v>11694293.4</v>
      </c>
      <c r="G477" s="49"/>
      <c r="H477" s="49"/>
      <c r="I477" s="15">
        <f t="shared" si="49"/>
        <v>7156.9075608000003</v>
      </c>
      <c r="J477" s="34">
        <f t="shared" si="50"/>
        <v>7.1569075607999999E-3</v>
      </c>
    </row>
    <row r="478" spans="1:10">
      <c r="A478" s="244"/>
      <c r="B478" s="142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12">
        <f t="shared" si="48"/>
        <v>11694293.4</v>
      </c>
      <c r="G478" s="49"/>
      <c r="H478" s="49"/>
      <c r="I478" s="15">
        <f t="shared" si="49"/>
        <v>126438.70024080001</v>
      </c>
      <c r="J478" s="34">
        <f t="shared" si="50"/>
        <v>0.12643870024080001</v>
      </c>
    </row>
    <row r="479" spans="1:10">
      <c r="A479" s="244"/>
      <c r="B479" s="142" t="s">
        <v>229</v>
      </c>
      <c r="C479" s="44">
        <v>0.34</v>
      </c>
      <c r="D479" s="46">
        <v>0.2</v>
      </c>
      <c r="E479" s="37">
        <v>0</v>
      </c>
      <c r="F479" s="112">
        <f t="shared" si="48"/>
        <v>11694293.4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61" t="s">
        <v>305</v>
      </c>
      <c r="B480" s="261"/>
      <c r="C480" s="261"/>
      <c r="D480" s="261"/>
      <c r="E480" s="261"/>
      <c r="F480" s="261"/>
      <c r="G480" s="261"/>
      <c r="H480" s="261"/>
      <c r="I480" s="113">
        <f>SUM(I465:I479)</f>
        <v>836796.85853040009</v>
      </c>
      <c r="J480" s="114">
        <f>SUM(J465:J479)</f>
        <v>0.83679685853039998</v>
      </c>
    </row>
    <row r="483" spans="1:10">
      <c r="A483" s="262" t="s">
        <v>0</v>
      </c>
      <c r="B483" s="263"/>
      <c r="C483" s="200" t="s">
        <v>1</v>
      </c>
      <c r="D483" s="264"/>
      <c r="E483" s="264"/>
      <c r="F483" s="264"/>
      <c r="G483" s="264"/>
      <c r="H483" s="264"/>
      <c r="I483" s="264"/>
    </row>
    <row r="484" spans="1:10">
      <c r="A484" s="262" t="s">
        <v>2</v>
      </c>
      <c r="B484" s="263"/>
      <c r="C484" s="200" t="s">
        <v>117</v>
      </c>
      <c r="D484" s="264"/>
      <c r="E484" s="264"/>
      <c r="F484" s="264"/>
      <c r="G484" s="264"/>
      <c r="H484" s="264"/>
      <c r="I484" s="264"/>
    </row>
    <row r="485" spans="1:10">
      <c r="A485" s="262" t="s">
        <v>4</v>
      </c>
      <c r="B485" s="263"/>
      <c r="C485" s="200" t="s">
        <v>118</v>
      </c>
      <c r="D485" s="264"/>
      <c r="E485" s="264"/>
      <c r="F485" s="264"/>
      <c r="G485" s="264"/>
      <c r="H485" s="264"/>
      <c r="I485" s="264"/>
    </row>
    <row r="486" spans="1:10">
      <c r="A486" s="262" t="s">
        <v>6</v>
      </c>
      <c r="B486" s="263"/>
      <c r="C486" s="200" t="s">
        <v>145</v>
      </c>
      <c r="D486" s="264"/>
      <c r="E486" s="264"/>
      <c r="F486" s="264"/>
      <c r="G486" s="264"/>
      <c r="H486" s="264"/>
      <c r="I486" s="264"/>
    </row>
    <row r="487" spans="1:10">
      <c r="A487" s="233" t="s">
        <v>10</v>
      </c>
      <c r="B487" s="250"/>
      <c r="C487" s="250"/>
      <c r="D487" s="250"/>
      <c r="E487" s="250"/>
      <c r="F487" s="250"/>
      <c r="G487" s="250"/>
      <c r="H487" s="250"/>
      <c r="I487" s="250"/>
      <c r="J487" s="111"/>
    </row>
    <row r="488" spans="1:10">
      <c r="A488" s="143"/>
      <c r="B488" s="143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92" t="s">
        <v>79</v>
      </c>
    </row>
    <row r="489" spans="1:10" ht="51">
      <c r="A489" s="211" t="s">
        <v>146</v>
      </c>
      <c r="B489" s="211" t="s">
        <v>147</v>
      </c>
      <c r="C489" s="143" t="s">
        <v>148</v>
      </c>
      <c r="D489" s="143" t="s">
        <v>149</v>
      </c>
      <c r="E489" s="143" t="s">
        <v>150</v>
      </c>
      <c r="F489" s="143" t="s">
        <v>123</v>
      </c>
      <c r="G489" s="143" t="s">
        <v>151</v>
      </c>
      <c r="H489" s="143" t="s">
        <v>152</v>
      </c>
      <c r="I489" s="143" t="s">
        <v>153</v>
      </c>
      <c r="J489" s="143" t="s">
        <v>153</v>
      </c>
    </row>
    <row r="490" spans="1:10" ht="15.75">
      <c r="A490" s="211"/>
      <c r="B490" s="211"/>
      <c r="C490" s="140" t="s">
        <v>154</v>
      </c>
      <c r="D490" s="140" t="s">
        <v>155</v>
      </c>
      <c r="E490" s="140" t="s">
        <v>156</v>
      </c>
      <c r="F490" s="140" t="s">
        <v>127</v>
      </c>
      <c r="G490" s="140" t="s">
        <v>157</v>
      </c>
      <c r="H490" s="140" t="s">
        <v>158</v>
      </c>
      <c r="I490" s="140" t="s">
        <v>159</v>
      </c>
      <c r="J490" s="140" t="s">
        <v>159</v>
      </c>
    </row>
    <row r="491" spans="1:10" ht="28.5">
      <c r="A491" s="211"/>
      <c r="B491" s="211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65"/>
      <c r="B492" s="265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59" t="s">
        <v>164</v>
      </c>
      <c r="B493" s="144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12">
        <f>$M$29</f>
        <v>11914738.799999999</v>
      </c>
      <c r="G493" s="47"/>
      <c r="H493" s="47"/>
      <c r="I493" s="14">
        <f>((C493*D493*E493)*(F493-G493))-H493</f>
        <v>0</v>
      </c>
      <c r="J493" s="141">
        <f>I493/(10^6)</f>
        <v>0</v>
      </c>
    </row>
    <row r="494" spans="1:10">
      <c r="A494" s="260"/>
      <c r="B494" s="145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12">
        <f t="shared" ref="F494:F507" si="51">$M$29</f>
        <v>11914738.799999999</v>
      </c>
      <c r="G494" s="48"/>
      <c r="H494" s="48"/>
      <c r="I494" s="15">
        <f t="shared" ref="I494:I507" si="52">((C494*D494*E494)*(F494-G494))-H494</f>
        <v>181437.64244639999</v>
      </c>
      <c r="J494" s="34">
        <f t="shared" ref="J494:J507" si="53">I494/(10^6)</f>
        <v>0.18143764244639998</v>
      </c>
    </row>
    <row r="495" spans="1:10">
      <c r="A495" s="260"/>
      <c r="B495" s="142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12">
        <f t="shared" si="51"/>
        <v>11914738.799999999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44"/>
      <c r="B496" s="142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12">
        <f t="shared" si="51"/>
        <v>11914738.799999999</v>
      </c>
      <c r="G496" s="49"/>
      <c r="H496" s="49"/>
      <c r="I496" s="15">
        <f t="shared" si="52"/>
        <v>193018.76856000003</v>
      </c>
      <c r="J496" s="34">
        <f t="shared" si="53"/>
        <v>0.19301876856000003</v>
      </c>
    </row>
    <row r="497" spans="1:10">
      <c r="A497" s="244"/>
      <c r="B497" s="142" t="s">
        <v>229</v>
      </c>
      <c r="C497" s="44">
        <v>0.54</v>
      </c>
      <c r="D497" s="46">
        <v>0.43</v>
      </c>
      <c r="E497" s="37">
        <v>0</v>
      </c>
      <c r="F497" s="112">
        <f t="shared" si="51"/>
        <v>11914738.799999999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44" t="s">
        <v>165</v>
      </c>
      <c r="B498" s="142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12">
        <f t="shared" si="51"/>
        <v>11914738.799999999</v>
      </c>
      <c r="G498" s="49"/>
      <c r="H498" s="49"/>
      <c r="I498" s="15">
        <f t="shared" si="52"/>
        <v>77207.507423999981</v>
      </c>
      <c r="J498" s="34">
        <f t="shared" si="53"/>
        <v>7.7207507423999983E-2</v>
      </c>
    </row>
    <row r="499" spans="1:10">
      <c r="A499" s="244"/>
      <c r="B499" s="142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12">
        <f t="shared" si="51"/>
        <v>11914738.799999999</v>
      </c>
      <c r="G499" s="49"/>
      <c r="H499" s="49"/>
      <c r="I499" s="15">
        <f t="shared" si="52"/>
        <v>6862.889548799998</v>
      </c>
      <c r="J499" s="34">
        <f t="shared" si="53"/>
        <v>6.8628895487999981E-3</v>
      </c>
    </row>
    <row r="500" spans="1:10">
      <c r="A500" s="244"/>
      <c r="B500" s="142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12">
        <f t="shared" si="51"/>
        <v>11914738.799999999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44"/>
      <c r="B501" s="142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12">
        <f t="shared" si="51"/>
        <v>11914738.799999999</v>
      </c>
      <c r="G501" s="49"/>
      <c r="H501" s="49"/>
      <c r="I501" s="15">
        <f t="shared" si="52"/>
        <v>63481.728326399985</v>
      </c>
      <c r="J501" s="34">
        <f t="shared" si="53"/>
        <v>6.3481728326399992E-2</v>
      </c>
    </row>
    <row r="502" spans="1:10">
      <c r="A502" s="244"/>
      <c r="B502" s="142" t="s">
        <v>229</v>
      </c>
      <c r="C502" s="44">
        <v>0.12</v>
      </c>
      <c r="D502" s="46">
        <v>0</v>
      </c>
      <c r="E502" s="37">
        <v>0</v>
      </c>
      <c r="F502" s="112">
        <f t="shared" si="51"/>
        <v>11914738.799999999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44" t="s">
        <v>166</v>
      </c>
      <c r="B503" s="142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12">
        <f t="shared" si="51"/>
        <v>11914738.799999999</v>
      </c>
      <c r="G503" s="49"/>
      <c r="H503" s="49"/>
      <c r="I503" s="15">
        <f t="shared" si="52"/>
        <v>170142.47006400002</v>
      </c>
      <c r="J503" s="34">
        <f t="shared" si="53"/>
        <v>0.17014247006400002</v>
      </c>
    </row>
    <row r="504" spans="1:10">
      <c r="A504" s="244"/>
      <c r="B504" s="142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12">
        <f t="shared" si="51"/>
        <v>11914738.799999999</v>
      </c>
      <c r="G504" s="49"/>
      <c r="H504" s="49"/>
      <c r="I504" s="15">
        <f t="shared" si="52"/>
        <v>24306.067152</v>
      </c>
      <c r="J504" s="34">
        <f t="shared" si="53"/>
        <v>2.4306067152E-2</v>
      </c>
    </row>
    <row r="505" spans="1:10">
      <c r="A505" s="244"/>
      <c r="B505" s="142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12">
        <f t="shared" si="51"/>
        <v>11914738.799999999</v>
      </c>
      <c r="G505" s="49"/>
      <c r="H505" s="49"/>
      <c r="I505" s="15">
        <f t="shared" si="52"/>
        <v>7291.8201455999997</v>
      </c>
      <c r="J505" s="34">
        <f t="shared" si="53"/>
        <v>7.2918201456E-3</v>
      </c>
    </row>
    <row r="506" spans="1:10">
      <c r="A506" s="244"/>
      <c r="B506" s="142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12">
        <f t="shared" si="51"/>
        <v>11914738.799999999</v>
      </c>
      <c r="G506" s="49"/>
      <c r="H506" s="49"/>
      <c r="I506" s="15">
        <f t="shared" si="52"/>
        <v>128822.1559056</v>
      </c>
      <c r="J506" s="34">
        <f t="shared" si="53"/>
        <v>0.12882215590560001</v>
      </c>
    </row>
    <row r="507" spans="1:10">
      <c r="A507" s="244"/>
      <c r="B507" s="142" t="s">
        <v>229</v>
      </c>
      <c r="C507" s="44">
        <v>0.34</v>
      </c>
      <c r="D507" s="46">
        <v>0.2</v>
      </c>
      <c r="E507" s="37">
        <v>0</v>
      </c>
      <c r="F507" s="112">
        <f t="shared" si="51"/>
        <v>11914738.799999999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61" t="s">
        <v>306</v>
      </c>
      <c r="B508" s="261"/>
      <c r="C508" s="261"/>
      <c r="D508" s="261"/>
      <c r="E508" s="261"/>
      <c r="F508" s="261"/>
      <c r="G508" s="261"/>
      <c r="H508" s="261"/>
      <c r="I508" s="113">
        <f>SUM(I493:I507)</f>
        <v>852571.04957280005</v>
      </c>
      <c r="J508" s="114">
        <f>SUM(J493:J507)</f>
        <v>0.85257104957279994</v>
      </c>
    </row>
    <row r="511" spans="1:10">
      <c r="A511" s="262" t="s">
        <v>0</v>
      </c>
      <c r="B511" s="263"/>
      <c r="C511" s="200" t="s">
        <v>1</v>
      </c>
      <c r="D511" s="264"/>
      <c r="E511" s="264"/>
      <c r="F511" s="264"/>
      <c r="G511" s="264"/>
      <c r="H511" s="264"/>
      <c r="I511" s="264"/>
    </row>
    <row r="512" spans="1:10">
      <c r="A512" s="262" t="s">
        <v>2</v>
      </c>
      <c r="B512" s="263"/>
      <c r="C512" s="200" t="s">
        <v>117</v>
      </c>
      <c r="D512" s="264"/>
      <c r="E512" s="264"/>
      <c r="F512" s="264"/>
      <c r="G512" s="264"/>
      <c r="H512" s="264"/>
      <c r="I512" s="264"/>
    </row>
    <row r="513" spans="1:10">
      <c r="A513" s="262" t="s">
        <v>4</v>
      </c>
      <c r="B513" s="263"/>
      <c r="C513" s="200" t="s">
        <v>118</v>
      </c>
      <c r="D513" s="264"/>
      <c r="E513" s="264"/>
      <c r="F513" s="264"/>
      <c r="G513" s="264"/>
      <c r="H513" s="264"/>
      <c r="I513" s="264"/>
    </row>
    <row r="514" spans="1:10">
      <c r="A514" s="262" t="s">
        <v>6</v>
      </c>
      <c r="B514" s="263"/>
      <c r="C514" s="200" t="s">
        <v>145</v>
      </c>
      <c r="D514" s="264"/>
      <c r="E514" s="264"/>
      <c r="F514" s="264"/>
      <c r="G514" s="264"/>
      <c r="H514" s="264"/>
      <c r="I514" s="264"/>
    </row>
    <row r="515" spans="1:10">
      <c r="A515" s="233" t="s">
        <v>10</v>
      </c>
      <c r="B515" s="250"/>
      <c r="C515" s="250"/>
      <c r="D515" s="250"/>
      <c r="E515" s="250"/>
      <c r="F515" s="250"/>
      <c r="G515" s="250"/>
      <c r="H515" s="250"/>
      <c r="I515" s="250"/>
      <c r="J515" s="111"/>
    </row>
    <row r="516" spans="1:10">
      <c r="A516" s="143"/>
      <c r="B516" s="143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92" t="s">
        <v>79</v>
      </c>
    </row>
    <row r="517" spans="1:10" ht="51">
      <c r="A517" s="211" t="s">
        <v>146</v>
      </c>
      <c r="B517" s="211" t="s">
        <v>147</v>
      </c>
      <c r="C517" s="143" t="s">
        <v>148</v>
      </c>
      <c r="D517" s="143" t="s">
        <v>149</v>
      </c>
      <c r="E517" s="143" t="s">
        <v>150</v>
      </c>
      <c r="F517" s="143" t="s">
        <v>123</v>
      </c>
      <c r="G517" s="143" t="s">
        <v>151</v>
      </c>
      <c r="H517" s="143" t="s">
        <v>152</v>
      </c>
      <c r="I517" s="143" t="s">
        <v>153</v>
      </c>
      <c r="J517" s="143" t="s">
        <v>153</v>
      </c>
    </row>
    <row r="518" spans="1:10" ht="15.75">
      <c r="A518" s="211"/>
      <c r="B518" s="211"/>
      <c r="C518" s="140" t="s">
        <v>154</v>
      </c>
      <c r="D518" s="140" t="s">
        <v>155</v>
      </c>
      <c r="E518" s="140" t="s">
        <v>156</v>
      </c>
      <c r="F518" s="140" t="s">
        <v>127</v>
      </c>
      <c r="G518" s="140" t="s">
        <v>157</v>
      </c>
      <c r="H518" s="140" t="s">
        <v>158</v>
      </c>
      <c r="I518" s="140" t="s">
        <v>159</v>
      </c>
      <c r="J518" s="140" t="s">
        <v>159</v>
      </c>
    </row>
    <row r="519" spans="1:10" ht="28.5">
      <c r="A519" s="211"/>
      <c r="B519" s="211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65"/>
      <c r="B520" s="265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59" t="s">
        <v>164</v>
      </c>
      <c r="B521" s="144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12">
        <f>$M$30</f>
        <v>12135184.199999999</v>
      </c>
      <c r="G521" s="47"/>
      <c r="H521" s="47"/>
      <c r="I521" s="14">
        <f>((C521*D521*E521)*(F521-G521))-H521</f>
        <v>0</v>
      </c>
      <c r="J521" s="141">
        <f>I521/(10^6)</f>
        <v>0</v>
      </c>
    </row>
    <row r="522" spans="1:10">
      <c r="A522" s="260"/>
      <c r="B522" s="145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12">
        <f t="shared" ref="F522:F535" si="54">$M$30</f>
        <v>12135184.199999999</v>
      </c>
      <c r="G522" s="48"/>
      <c r="H522" s="48"/>
      <c r="I522" s="15">
        <f t="shared" ref="I522:I535" si="55">((C522*D522*E522)*(F522-G522))-H522</f>
        <v>184794.5849976</v>
      </c>
      <c r="J522" s="34">
        <f t="shared" ref="J522:J535" si="56">I522/(10^6)</f>
        <v>0.18479458499760001</v>
      </c>
    </row>
    <row r="523" spans="1:10">
      <c r="A523" s="260"/>
      <c r="B523" s="142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12">
        <f t="shared" si="54"/>
        <v>12135184.199999999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44"/>
      <c r="B524" s="142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12">
        <f t="shared" si="54"/>
        <v>12135184.199999999</v>
      </c>
      <c r="G524" s="49"/>
      <c r="H524" s="49"/>
      <c r="I524" s="15">
        <f t="shared" si="55"/>
        <v>196589.98404000001</v>
      </c>
      <c r="J524" s="34">
        <f t="shared" si="56"/>
        <v>0.19658998404</v>
      </c>
    </row>
    <row r="525" spans="1:10">
      <c r="A525" s="244"/>
      <c r="B525" s="142" t="s">
        <v>229</v>
      </c>
      <c r="C525" s="44">
        <v>0.54</v>
      </c>
      <c r="D525" s="46">
        <v>0.43</v>
      </c>
      <c r="E525" s="37">
        <v>0</v>
      </c>
      <c r="F525" s="112">
        <f t="shared" si="54"/>
        <v>12135184.199999999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44" t="s">
        <v>165</v>
      </c>
      <c r="B526" s="142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12">
        <f t="shared" si="54"/>
        <v>12135184.199999999</v>
      </c>
      <c r="G526" s="49"/>
      <c r="H526" s="49"/>
      <c r="I526" s="15">
        <f t="shared" si="55"/>
        <v>78635.993615999978</v>
      </c>
      <c r="J526" s="34">
        <f t="shared" si="56"/>
        <v>7.8635993615999975E-2</v>
      </c>
    </row>
    <row r="527" spans="1:10">
      <c r="A527" s="244"/>
      <c r="B527" s="142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12">
        <f t="shared" si="54"/>
        <v>12135184.199999999</v>
      </c>
      <c r="G527" s="49"/>
      <c r="H527" s="49"/>
      <c r="I527" s="15">
        <f t="shared" si="55"/>
        <v>6989.8660991999986</v>
      </c>
      <c r="J527" s="34">
        <f t="shared" si="56"/>
        <v>6.9898660991999989E-3</v>
      </c>
    </row>
    <row r="528" spans="1:10">
      <c r="A528" s="244"/>
      <c r="B528" s="142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12">
        <f t="shared" si="54"/>
        <v>12135184.199999999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44"/>
      <c r="B529" s="142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12">
        <f t="shared" si="54"/>
        <v>12135184.199999999</v>
      </c>
      <c r="G529" s="49"/>
      <c r="H529" s="49"/>
      <c r="I529" s="15">
        <f t="shared" si="55"/>
        <v>64656.261417599992</v>
      </c>
      <c r="J529" s="34">
        <f t="shared" si="56"/>
        <v>6.4656261417599989E-2</v>
      </c>
    </row>
    <row r="530" spans="1:10">
      <c r="A530" s="244"/>
      <c r="B530" s="142" t="s">
        <v>229</v>
      </c>
      <c r="C530" s="44">
        <v>0.12</v>
      </c>
      <c r="D530" s="46">
        <v>0</v>
      </c>
      <c r="E530" s="37">
        <v>0</v>
      </c>
      <c r="F530" s="112">
        <f t="shared" si="54"/>
        <v>12135184.199999999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44" t="s">
        <v>166</v>
      </c>
      <c r="B531" s="142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12">
        <f t="shared" si="54"/>
        <v>12135184.199999999</v>
      </c>
      <c r="G531" s="49"/>
      <c r="H531" s="49"/>
      <c r="I531" s="15">
        <f t="shared" si="55"/>
        <v>173290.43037600003</v>
      </c>
      <c r="J531" s="34">
        <f t="shared" si="56"/>
        <v>0.17329043037600003</v>
      </c>
    </row>
    <row r="532" spans="1:10">
      <c r="A532" s="244"/>
      <c r="B532" s="142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12">
        <f t="shared" si="54"/>
        <v>12135184.199999999</v>
      </c>
      <c r="G532" s="49"/>
      <c r="H532" s="49"/>
      <c r="I532" s="15">
        <f t="shared" si="55"/>
        <v>24755.775768</v>
      </c>
      <c r="J532" s="34">
        <f t="shared" si="56"/>
        <v>2.4755775768000001E-2</v>
      </c>
    </row>
    <row r="533" spans="1:10">
      <c r="A533" s="244"/>
      <c r="B533" s="142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12">
        <f t="shared" si="54"/>
        <v>12135184.199999999</v>
      </c>
      <c r="G533" s="49"/>
      <c r="H533" s="49"/>
      <c r="I533" s="15">
        <f t="shared" si="55"/>
        <v>7426.7327304</v>
      </c>
      <c r="J533" s="34">
        <f t="shared" si="56"/>
        <v>7.4267327304000002E-3</v>
      </c>
    </row>
    <row r="534" spans="1:10">
      <c r="A534" s="244"/>
      <c r="B534" s="142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12">
        <f t="shared" si="54"/>
        <v>12135184.199999999</v>
      </c>
      <c r="G534" s="49"/>
      <c r="H534" s="49"/>
      <c r="I534" s="15">
        <f t="shared" si="55"/>
        <v>131205.61157040001</v>
      </c>
      <c r="J534" s="34">
        <f t="shared" si="56"/>
        <v>0.1312056115704</v>
      </c>
    </row>
    <row r="535" spans="1:10">
      <c r="A535" s="244"/>
      <c r="B535" s="142" t="s">
        <v>229</v>
      </c>
      <c r="C535" s="44">
        <v>0.34</v>
      </c>
      <c r="D535" s="46">
        <v>0.2</v>
      </c>
      <c r="E535" s="37">
        <v>0</v>
      </c>
      <c r="F535" s="112">
        <f t="shared" si="54"/>
        <v>12135184.199999999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61" t="s">
        <v>307</v>
      </c>
      <c r="B536" s="261"/>
      <c r="C536" s="261"/>
      <c r="D536" s="261"/>
      <c r="E536" s="261"/>
      <c r="F536" s="261"/>
      <c r="G536" s="261"/>
      <c r="H536" s="261"/>
      <c r="I536" s="113">
        <f>SUM(I521:I535)</f>
        <v>868345.24061520002</v>
      </c>
      <c r="J536" s="114">
        <f>SUM(J521:J535)</f>
        <v>0.86834524061519991</v>
      </c>
    </row>
    <row r="539" spans="1:10">
      <c r="A539" s="262" t="s">
        <v>0</v>
      </c>
      <c r="B539" s="263"/>
      <c r="C539" s="200" t="s">
        <v>1</v>
      </c>
      <c r="D539" s="264"/>
      <c r="E539" s="264"/>
      <c r="F539" s="264"/>
      <c r="G539" s="264"/>
      <c r="H539" s="264"/>
      <c r="I539" s="264"/>
    </row>
    <row r="540" spans="1:10">
      <c r="A540" s="262" t="s">
        <v>2</v>
      </c>
      <c r="B540" s="263"/>
      <c r="C540" s="200" t="s">
        <v>117</v>
      </c>
      <c r="D540" s="264"/>
      <c r="E540" s="264"/>
      <c r="F540" s="264"/>
      <c r="G540" s="264"/>
      <c r="H540" s="264"/>
      <c r="I540" s="264"/>
    </row>
    <row r="541" spans="1:10">
      <c r="A541" s="262" t="s">
        <v>4</v>
      </c>
      <c r="B541" s="263"/>
      <c r="C541" s="200" t="s">
        <v>118</v>
      </c>
      <c r="D541" s="264"/>
      <c r="E541" s="264"/>
      <c r="F541" s="264"/>
      <c r="G541" s="264"/>
      <c r="H541" s="264"/>
      <c r="I541" s="264"/>
    </row>
    <row r="542" spans="1:10">
      <c r="A542" s="262" t="s">
        <v>6</v>
      </c>
      <c r="B542" s="263"/>
      <c r="C542" s="200" t="s">
        <v>145</v>
      </c>
      <c r="D542" s="264"/>
      <c r="E542" s="264"/>
      <c r="F542" s="264"/>
      <c r="G542" s="264"/>
      <c r="H542" s="264"/>
      <c r="I542" s="264"/>
    </row>
    <row r="543" spans="1:10">
      <c r="A543" s="233" t="s">
        <v>10</v>
      </c>
      <c r="B543" s="250"/>
      <c r="C543" s="250"/>
      <c r="D543" s="250"/>
      <c r="E543" s="250"/>
      <c r="F543" s="250"/>
      <c r="G543" s="250"/>
      <c r="H543" s="250"/>
      <c r="I543" s="250"/>
      <c r="J543" s="111"/>
    </row>
    <row r="544" spans="1:10">
      <c r="A544" s="143"/>
      <c r="B544" s="143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92" t="s">
        <v>79</v>
      </c>
    </row>
    <row r="545" spans="1:10" ht="51">
      <c r="A545" s="211" t="s">
        <v>146</v>
      </c>
      <c r="B545" s="211" t="s">
        <v>147</v>
      </c>
      <c r="C545" s="143" t="s">
        <v>148</v>
      </c>
      <c r="D545" s="143" t="s">
        <v>149</v>
      </c>
      <c r="E545" s="143" t="s">
        <v>150</v>
      </c>
      <c r="F545" s="143" t="s">
        <v>123</v>
      </c>
      <c r="G545" s="143" t="s">
        <v>151</v>
      </c>
      <c r="H545" s="143" t="s">
        <v>152</v>
      </c>
      <c r="I545" s="143" t="s">
        <v>153</v>
      </c>
      <c r="J545" s="143" t="s">
        <v>153</v>
      </c>
    </row>
    <row r="546" spans="1:10" ht="15.75">
      <c r="A546" s="211"/>
      <c r="B546" s="211"/>
      <c r="C546" s="140" t="s">
        <v>154</v>
      </c>
      <c r="D546" s="140" t="s">
        <v>155</v>
      </c>
      <c r="E546" s="140" t="s">
        <v>156</v>
      </c>
      <c r="F546" s="140" t="s">
        <v>127</v>
      </c>
      <c r="G546" s="140" t="s">
        <v>157</v>
      </c>
      <c r="H546" s="140" t="s">
        <v>158</v>
      </c>
      <c r="I546" s="140" t="s">
        <v>159</v>
      </c>
      <c r="J546" s="140" t="s">
        <v>159</v>
      </c>
    </row>
    <row r="547" spans="1:10" ht="28.5">
      <c r="A547" s="211"/>
      <c r="B547" s="211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65"/>
      <c r="B548" s="265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59" t="s">
        <v>164</v>
      </c>
      <c r="B549" s="144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12">
        <f>$M$31</f>
        <v>12355629.6</v>
      </c>
      <c r="G549" s="47"/>
      <c r="H549" s="47"/>
      <c r="I549" s="14">
        <f>((C549*D549*E549)*(F549-G549))-H549</f>
        <v>0</v>
      </c>
      <c r="J549" s="141">
        <f>I549/(10^6)</f>
        <v>0</v>
      </c>
    </row>
    <row r="550" spans="1:10">
      <c r="A550" s="260"/>
      <c r="B550" s="145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12">
        <f t="shared" ref="F550:F563" si="57">$M$31</f>
        <v>12355629.6</v>
      </c>
      <c r="G550" s="48"/>
      <c r="H550" s="48"/>
      <c r="I550" s="15">
        <f t="shared" ref="I550:I563" si="58">((C550*D550*E550)*(F550-G550))-H550</f>
        <v>188151.52754879999</v>
      </c>
      <c r="J550" s="34">
        <f t="shared" ref="J550:J563" si="59">I550/(10^6)</f>
        <v>0.18815152754879999</v>
      </c>
    </row>
    <row r="551" spans="1:10">
      <c r="A551" s="260"/>
      <c r="B551" s="142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12">
        <f t="shared" si="57"/>
        <v>12355629.6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44"/>
      <c r="B552" s="142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12">
        <f t="shared" si="57"/>
        <v>12355629.6</v>
      </c>
      <c r="G552" s="49"/>
      <c r="H552" s="49"/>
      <c r="I552" s="15">
        <f t="shared" si="58"/>
        <v>200161.19952000002</v>
      </c>
      <c r="J552" s="34">
        <f t="shared" si="59"/>
        <v>0.20016119952000003</v>
      </c>
    </row>
    <row r="553" spans="1:10">
      <c r="A553" s="244"/>
      <c r="B553" s="142" t="s">
        <v>229</v>
      </c>
      <c r="C553" s="44">
        <v>0.54</v>
      </c>
      <c r="D553" s="46">
        <v>0.43</v>
      </c>
      <c r="E553" s="37">
        <v>0</v>
      </c>
      <c r="F553" s="112">
        <f t="shared" si="57"/>
        <v>12355629.6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44" t="s">
        <v>165</v>
      </c>
      <c r="B554" s="142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12">
        <f t="shared" si="57"/>
        <v>12355629.6</v>
      </c>
      <c r="G554" s="49"/>
      <c r="H554" s="49"/>
      <c r="I554" s="15">
        <f t="shared" si="58"/>
        <v>80064.479807999989</v>
      </c>
      <c r="J554" s="34">
        <f t="shared" si="59"/>
        <v>8.0064479807999994E-2</v>
      </c>
    </row>
    <row r="555" spans="1:10">
      <c r="A555" s="244"/>
      <c r="B555" s="142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12">
        <f t="shared" si="57"/>
        <v>12355629.6</v>
      </c>
      <c r="G555" s="49"/>
      <c r="H555" s="49"/>
      <c r="I555" s="15">
        <f t="shared" si="58"/>
        <v>7116.8426495999984</v>
      </c>
      <c r="J555" s="34">
        <f t="shared" si="59"/>
        <v>7.1168426495999988E-3</v>
      </c>
    </row>
    <row r="556" spans="1:10">
      <c r="A556" s="244"/>
      <c r="B556" s="142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12">
        <f t="shared" si="57"/>
        <v>12355629.6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44"/>
      <c r="B557" s="142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12">
        <f t="shared" si="57"/>
        <v>12355629.6</v>
      </c>
      <c r="G557" s="49"/>
      <c r="H557" s="49"/>
      <c r="I557" s="15">
        <f t="shared" si="58"/>
        <v>65830.794508799998</v>
      </c>
      <c r="J557" s="34">
        <f t="shared" si="59"/>
        <v>6.58307945088E-2</v>
      </c>
    </row>
    <row r="558" spans="1:10">
      <c r="A558" s="244"/>
      <c r="B558" s="142" t="s">
        <v>229</v>
      </c>
      <c r="C558" s="44">
        <v>0.12</v>
      </c>
      <c r="D558" s="46">
        <v>0</v>
      </c>
      <c r="E558" s="37">
        <v>0</v>
      </c>
      <c r="F558" s="112">
        <f t="shared" si="57"/>
        <v>12355629.6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44" t="s">
        <v>166</v>
      </c>
      <c r="B559" s="142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12">
        <f t="shared" si="57"/>
        <v>12355629.6</v>
      </c>
      <c r="G559" s="49"/>
      <c r="H559" s="49"/>
      <c r="I559" s="15">
        <f t="shared" si="58"/>
        <v>176438.39068800004</v>
      </c>
      <c r="J559" s="34">
        <f t="shared" si="59"/>
        <v>0.17643839068800005</v>
      </c>
    </row>
    <row r="560" spans="1:10">
      <c r="A560" s="244"/>
      <c r="B560" s="142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12">
        <f t="shared" si="57"/>
        <v>12355629.6</v>
      </c>
      <c r="G560" s="49"/>
      <c r="H560" s="49"/>
      <c r="I560" s="15">
        <f t="shared" si="58"/>
        <v>25205.484383999999</v>
      </c>
      <c r="J560" s="34">
        <f t="shared" si="59"/>
        <v>2.5205484383999999E-2</v>
      </c>
    </row>
    <row r="561" spans="1:10">
      <c r="A561" s="244"/>
      <c r="B561" s="142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12">
        <f t="shared" si="57"/>
        <v>12355629.6</v>
      </c>
      <c r="G561" s="49"/>
      <c r="H561" s="49"/>
      <c r="I561" s="15">
        <f t="shared" si="58"/>
        <v>7561.6453152000004</v>
      </c>
      <c r="J561" s="34">
        <f t="shared" si="59"/>
        <v>7.5616453152000003E-3</v>
      </c>
    </row>
    <row r="562" spans="1:10">
      <c r="A562" s="244"/>
      <c r="B562" s="142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12">
        <f t="shared" si="57"/>
        <v>12355629.6</v>
      </c>
      <c r="G562" s="49"/>
      <c r="H562" s="49"/>
      <c r="I562" s="15">
        <f t="shared" si="58"/>
        <v>133589.0672352</v>
      </c>
      <c r="J562" s="34">
        <f t="shared" si="59"/>
        <v>0.1335890672352</v>
      </c>
    </row>
    <row r="563" spans="1:10">
      <c r="A563" s="244"/>
      <c r="B563" s="142" t="s">
        <v>229</v>
      </c>
      <c r="C563" s="44">
        <v>0.34</v>
      </c>
      <c r="D563" s="46">
        <v>0.2</v>
      </c>
      <c r="E563" s="37">
        <v>0</v>
      </c>
      <c r="F563" s="112">
        <f t="shared" si="57"/>
        <v>12355629.6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61" t="s">
        <v>308</v>
      </c>
      <c r="B564" s="261"/>
      <c r="C564" s="261"/>
      <c r="D564" s="261"/>
      <c r="E564" s="261"/>
      <c r="F564" s="261"/>
      <c r="G564" s="261"/>
      <c r="H564" s="261"/>
      <c r="I564" s="113">
        <f>SUM(I549:I563)</f>
        <v>884119.43165759987</v>
      </c>
      <c r="J564" s="114">
        <f>SUM(J549:J563)</f>
        <v>0.8841194316576001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A23" sqref="G23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200" t="s">
        <v>1</v>
      </c>
      <c r="C2" s="200"/>
      <c r="D2" s="200"/>
      <c r="E2" s="200"/>
      <c r="F2" s="200"/>
      <c r="G2" s="200"/>
      <c r="H2" s="200"/>
    </row>
    <row r="3" spans="1:8">
      <c r="A3" s="75" t="s">
        <v>2</v>
      </c>
      <c r="B3" s="200" t="s">
        <v>117</v>
      </c>
      <c r="C3" s="200"/>
      <c r="D3" s="200"/>
      <c r="E3" s="200"/>
      <c r="F3" s="200"/>
      <c r="G3" s="200"/>
      <c r="H3" s="200"/>
    </row>
    <row r="4" spans="1:8">
      <c r="A4" s="75" t="s">
        <v>4</v>
      </c>
      <c r="B4" s="200" t="s">
        <v>118</v>
      </c>
      <c r="C4" s="200"/>
      <c r="D4" s="200"/>
      <c r="E4" s="200"/>
      <c r="F4" s="200"/>
      <c r="G4" s="200"/>
      <c r="H4" s="200"/>
    </row>
    <row r="5" spans="1:8">
      <c r="A5" s="75" t="s">
        <v>6</v>
      </c>
      <c r="B5" s="200" t="s">
        <v>167</v>
      </c>
      <c r="C5" s="200"/>
      <c r="D5" s="200"/>
      <c r="E5" s="200"/>
      <c r="F5" s="200"/>
      <c r="G5" s="200"/>
      <c r="H5" s="200"/>
    </row>
    <row r="6" spans="1:8">
      <c r="A6" s="117"/>
      <c r="B6" s="270"/>
      <c r="C6" s="270"/>
      <c r="D6" s="270"/>
      <c r="E6" s="270"/>
      <c r="F6" s="270"/>
      <c r="G6" s="270"/>
      <c r="H6" s="270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8">
        <f>'4C1_Amount_Waste_OpenBurned'!B12</f>
        <v>572184</v>
      </c>
      <c r="C12" s="119">
        <v>21.14</v>
      </c>
      <c r="D12" s="10">
        <v>0.16</v>
      </c>
      <c r="E12" s="10">
        <v>1.1000000000000001</v>
      </c>
      <c r="F12" s="10">
        <v>1.25</v>
      </c>
      <c r="G12" s="10">
        <v>0</v>
      </c>
      <c r="H12" s="120">
        <f>(B12*C12*D12*E12*F12)-G12</f>
        <v>2661113.3472000007</v>
      </c>
    </row>
    <row r="13" spans="1:8">
      <c r="A13" s="10">
        <f>'4B_N2O emission'!B13</f>
        <v>2012</v>
      </c>
      <c r="B13" s="118">
        <f>'4C1_Amount_Waste_OpenBurned'!B13</f>
        <v>583272</v>
      </c>
      <c r="C13" s="119">
        <v>21.14</v>
      </c>
      <c r="D13" s="10">
        <v>0.16</v>
      </c>
      <c r="E13" s="10">
        <v>1.1000000000000001</v>
      </c>
      <c r="F13" s="10">
        <v>1.25</v>
      </c>
      <c r="G13" s="10">
        <v>0</v>
      </c>
      <c r="H13" s="120">
        <f t="shared" ref="H13:H32" si="0">(B13*C13*D13*E13*F13)-G13</f>
        <v>2712681.4176000003</v>
      </c>
    </row>
    <row r="14" spans="1:8">
      <c r="A14" s="10">
        <f>'4B_N2O emission'!B14</f>
        <v>2013</v>
      </c>
      <c r="B14" s="118">
        <f>'4C1_Amount_Waste_OpenBurned'!B14</f>
        <v>594322</v>
      </c>
      <c r="C14" s="119">
        <v>21.14</v>
      </c>
      <c r="D14" s="10">
        <v>0.16</v>
      </c>
      <c r="E14" s="10">
        <v>1.1000000000000001</v>
      </c>
      <c r="F14" s="10">
        <v>1.25</v>
      </c>
      <c r="G14" s="10">
        <v>0</v>
      </c>
      <c r="H14" s="120">
        <f t="shared" si="0"/>
        <v>2764072.7576000006</v>
      </c>
    </row>
    <row r="15" spans="1:8">
      <c r="A15" s="10">
        <f>'4B_N2O emission'!B15</f>
        <v>2014</v>
      </c>
      <c r="B15" s="118">
        <f>'4C1_Amount_Waste_OpenBurned'!B15</f>
        <v>605096</v>
      </c>
      <c r="C15" s="119">
        <v>21.14</v>
      </c>
      <c r="D15" s="10">
        <v>0.16</v>
      </c>
      <c r="E15" s="10">
        <v>1.1000000000000001</v>
      </c>
      <c r="F15" s="10">
        <v>1.25</v>
      </c>
      <c r="G15" s="10">
        <v>0</v>
      </c>
      <c r="H15" s="120">
        <f t="shared" si="0"/>
        <v>2814180.4768000003</v>
      </c>
    </row>
    <row r="16" spans="1:8">
      <c r="A16" s="10">
        <f>'4B_N2O emission'!B16</f>
        <v>2015</v>
      </c>
      <c r="B16" s="118">
        <f>'4C1_Amount_Waste_OpenBurned'!B16</f>
        <v>615574</v>
      </c>
      <c r="C16" s="119">
        <v>21.14</v>
      </c>
      <c r="D16" s="10">
        <v>0.16</v>
      </c>
      <c r="E16" s="10">
        <v>1.1000000000000001</v>
      </c>
      <c r="F16" s="10">
        <v>1.25</v>
      </c>
      <c r="G16" s="10">
        <v>0</v>
      </c>
      <c r="H16" s="120">
        <f t="shared" si="0"/>
        <v>2862911.5592000005</v>
      </c>
    </row>
    <row r="17" spans="1:8">
      <c r="A17" s="10">
        <f>'4B_N2O emission'!B17</f>
        <v>2016</v>
      </c>
      <c r="B17" s="118">
        <f>'4C1_Amount_Waste_OpenBurned'!B17</f>
        <v>625968</v>
      </c>
      <c r="C17" s="119">
        <v>21.14</v>
      </c>
      <c r="D17" s="10">
        <v>0.16</v>
      </c>
      <c r="E17" s="10">
        <v>1.1000000000000001</v>
      </c>
      <c r="F17" s="10">
        <v>1.25</v>
      </c>
      <c r="G17" s="10">
        <v>0</v>
      </c>
      <c r="H17" s="120">
        <f t="shared" si="0"/>
        <v>2911251.9744000002</v>
      </c>
    </row>
    <row r="18" spans="1:8">
      <c r="A18" s="10">
        <f>'4B_N2O emission'!B18</f>
        <v>2017</v>
      </c>
      <c r="B18" s="118">
        <f>'4C1_Amount_Waste_OpenBurned'!B18</f>
        <v>649989</v>
      </c>
      <c r="C18" s="119">
        <v>21.14</v>
      </c>
      <c r="D18" s="10">
        <v>0.16</v>
      </c>
      <c r="E18" s="10">
        <v>1.1000000000000001</v>
      </c>
      <c r="F18" s="10">
        <v>1.25</v>
      </c>
      <c r="G18" s="10">
        <v>0</v>
      </c>
      <c r="H18" s="120">
        <f t="shared" si="0"/>
        <v>3022968.8412000001</v>
      </c>
    </row>
    <row r="19" spans="1:8">
      <c r="A19" s="10">
        <f>'4B_N2O emission'!B19</f>
        <v>2018</v>
      </c>
      <c r="B19" s="118">
        <f>'4C1_Amount_Waste_OpenBurned'!B19</f>
        <v>665088</v>
      </c>
      <c r="C19" s="119">
        <v>21.14</v>
      </c>
      <c r="D19" s="10">
        <v>0.16</v>
      </c>
      <c r="E19" s="10">
        <v>1.1000000000000001</v>
      </c>
      <c r="F19" s="10">
        <v>1.25</v>
      </c>
      <c r="G19" s="10">
        <v>0</v>
      </c>
      <c r="H19" s="120">
        <f t="shared" si="0"/>
        <v>3093191.2704000007</v>
      </c>
    </row>
    <row r="20" spans="1:8">
      <c r="A20" s="10">
        <f>'4B_N2O emission'!B20</f>
        <v>2019</v>
      </c>
      <c r="B20" s="118">
        <f>'4C1_Amount_Waste_OpenBurned'!B20</f>
        <v>680187</v>
      </c>
      <c r="C20" s="119">
        <v>21.14</v>
      </c>
      <c r="D20" s="10">
        <v>0.16</v>
      </c>
      <c r="E20" s="10">
        <v>1.1000000000000001</v>
      </c>
      <c r="F20" s="10">
        <v>1.25</v>
      </c>
      <c r="G20" s="10">
        <v>0</v>
      </c>
      <c r="H20" s="120">
        <f t="shared" si="0"/>
        <v>3163413.6996000004</v>
      </c>
    </row>
    <row r="21" spans="1:8">
      <c r="A21" s="10">
        <f>'4B_N2O emission'!B21</f>
        <v>2020</v>
      </c>
      <c r="B21" s="118">
        <f>'4C1_Amount_Waste_OpenBurned'!B21</f>
        <v>695286</v>
      </c>
      <c r="C21" s="119">
        <v>21.14</v>
      </c>
      <c r="D21" s="10">
        <v>0.16</v>
      </c>
      <c r="E21" s="10">
        <v>1.1000000000000001</v>
      </c>
      <c r="F21" s="10">
        <v>1.25</v>
      </c>
      <c r="G21" s="10">
        <v>0</v>
      </c>
      <c r="H21" s="120">
        <f t="shared" si="0"/>
        <v>3233636.1288000001</v>
      </c>
    </row>
    <row r="22" spans="1:8">
      <c r="A22" s="10">
        <f>'4B_N2O emission'!B22</f>
        <v>2021</v>
      </c>
      <c r="B22" s="118">
        <f>'4C1_Amount_Waste_OpenBurned'!B22</f>
        <v>710385</v>
      </c>
      <c r="C22" s="119">
        <v>21.14</v>
      </c>
      <c r="D22" s="10">
        <v>0.16</v>
      </c>
      <c r="E22" s="10">
        <v>1.1000000000000001</v>
      </c>
      <c r="F22" s="10">
        <v>1.25</v>
      </c>
      <c r="G22" s="10">
        <v>0</v>
      </c>
      <c r="H22" s="120">
        <f t="shared" si="0"/>
        <v>3303858.5580000002</v>
      </c>
    </row>
    <row r="23" spans="1:8">
      <c r="A23" s="10">
        <f>'4B_N2O emission'!B23</f>
        <v>2022</v>
      </c>
      <c r="B23" s="118">
        <f>'4C1_Amount_Waste_OpenBurned'!B23</f>
        <v>725484</v>
      </c>
      <c r="C23" s="119">
        <v>21.14</v>
      </c>
      <c r="D23" s="10">
        <v>0.16</v>
      </c>
      <c r="E23" s="10">
        <v>1.1000000000000001</v>
      </c>
      <c r="F23" s="10">
        <v>1.25</v>
      </c>
      <c r="G23" s="10">
        <v>0</v>
      </c>
      <c r="H23" s="120">
        <f t="shared" si="0"/>
        <v>3374080.9872000008</v>
      </c>
    </row>
    <row r="24" spans="1:8">
      <c r="A24" s="10">
        <f>'4B_N2O emission'!B24</f>
        <v>2023</v>
      </c>
      <c r="B24" s="118">
        <f>'4C1_Amount_Waste_OpenBurned'!B24</f>
        <v>740583</v>
      </c>
      <c r="C24" s="119">
        <v>21.14</v>
      </c>
      <c r="D24" s="10">
        <v>0.16</v>
      </c>
      <c r="E24" s="10">
        <v>1.1000000000000001</v>
      </c>
      <c r="F24" s="10">
        <v>1.25</v>
      </c>
      <c r="G24" s="10">
        <v>0</v>
      </c>
      <c r="H24" s="120">
        <f t="shared" si="0"/>
        <v>3444303.4164000005</v>
      </c>
    </row>
    <row r="25" spans="1:8">
      <c r="A25" s="10">
        <f>'4B_N2O emission'!B25</f>
        <v>2024</v>
      </c>
      <c r="B25" s="118">
        <f>'4C1_Amount_Waste_OpenBurned'!B25</f>
        <v>755682</v>
      </c>
      <c r="C25" s="119">
        <v>21.14</v>
      </c>
      <c r="D25" s="10">
        <v>0.16</v>
      </c>
      <c r="E25" s="10">
        <v>1.1000000000000001</v>
      </c>
      <c r="F25" s="10">
        <v>1.25</v>
      </c>
      <c r="G25" s="10">
        <v>0</v>
      </c>
      <c r="H25" s="120">
        <f t="shared" si="0"/>
        <v>3514525.8456000006</v>
      </c>
    </row>
    <row r="26" spans="1:8">
      <c r="A26" s="10">
        <f>'4B_N2O emission'!B26</f>
        <v>2025</v>
      </c>
      <c r="B26" s="118">
        <f>'4C1_Amount_Waste_OpenBurned'!B26</f>
        <v>770781</v>
      </c>
      <c r="C26" s="119">
        <v>21.14</v>
      </c>
      <c r="D26" s="10">
        <v>0.16</v>
      </c>
      <c r="E26" s="10">
        <v>1.1000000000000001</v>
      </c>
      <c r="F26" s="10">
        <v>1.25</v>
      </c>
      <c r="G26" s="10">
        <v>0</v>
      </c>
      <c r="H26" s="120">
        <f t="shared" si="0"/>
        <v>3584748.2748000002</v>
      </c>
    </row>
    <row r="27" spans="1:8">
      <c r="A27" s="10">
        <f>'4B_N2O emission'!B27</f>
        <v>2026</v>
      </c>
      <c r="B27" s="118">
        <f>'4C1_Amount_Waste_OpenBurned'!B27</f>
        <v>785880</v>
      </c>
      <c r="C27" s="119">
        <v>21.14</v>
      </c>
      <c r="D27" s="10">
        <v>0.16</v>
      </c>
      <c r="E27" s="10">
        <v>1.1000000000000001</v>
      </c>
      <c r="F27" s="10">
        <v>1.25</v>
      </c>
      <c r="G27" s="10">
        <v>0</v>
      </c>
      <c r="H27" s="120">
        <f t="shared" si="0"/>
        <v>3654970.7040000004</v>
      </c>
    </row>
    <row r="28" spans="1:8">
      <c r="A28" s="10">
        <f>'4B_N2O emission'!B28</f>
        <v>2027</v>
      </c>
      <c r="B28" s="118">
        <f>'4C1_Amount_Waste_OpenBurned'!B28</f>
        <v>800979</v>
      </c>
      <c r="C28" s="119">
        <v>21.14</v>
      </c>
      <c r="D28" s="10">
        <v>0.16</v>
      </c>
      <c r="E28" s="10">
        <v>1.1000000000000001</v>
      </c>
      <c r="F28" s="10">
        <v>1.25</v>
      </c>
      <c r="G28" s="10">
        <v>0</v>
      </c>
      <c r="H28" s="120">
        <f t="shared" si="0"/>
        <v>3725193.1332</v>
      </c>
    </row>
    <row r="29" spans="1:8">
      <c r="A29" s="10">
        <f>'4B_N2O emission'!B29</f>
        <v>2028</v>
      </c>
      <c r="B29" s="118">
        <f>'4C1_Amount_Waste_OpenBurned'!B29</f>
        <v>816078</v>
      </c>
      <c r="C29" s="119">
        <v>21.14</v>
      </c>
      <c r="D29" s="10">
        <v>0.16</v>
      </c>
      <c r="E29" s="10">
        <v>1.1000000000000001</v>
      </c>
      <c r="F29" s="10">
        <v>1.25</v>
      </c>
      <c r="G29" s="10">
        <v>0</v>
      </c>
      <c r="H29" s="120">
        <f t="shared" si="0"/>
        <v>3795415.5624000011</v>
      </c>
    </row>
    <row r="30" spans="1:8">
      <c r="A30" s="10">
        <f>'4B_N2O emission'!B30</f>
        <v>2029</v>
      </c>
      <c r="B30" s="118">
        <f>'4C1_Amount_Waste_OpenBurned'!B30</f>
        <v>831177</v>
      </c>
      <c r="C30" s="119">
        <v>21.14</v>
      </c>
      <c r="D30" s="10">
        <v>0.16</v>
      </c>
      <c r="E30" s="10">
        <v>1.1000000000000001</v>
      </c>
      <c r="F30" s="10">
        <v>1.25</v>
      </c>
      <c r="G30" s="10">
        <v>0</v>
      </c>
      <c r="H30" s="120">
        <f t="shared" si="0"/>
        <v>3865637.9916000003</v>
      </c>
    </row>
    <row r="31" spans="1:8">
      <c r="A31" s="10">
        <f>'4B_N2O emission'!B31</f>
        <v>2030</v>
      </c>
      <c r="B31" s="118">
        <f>'4C1_Amount_Waste_OpenBurned'!B31</f>
        <v>846276</v>
      </c>
      <c r="C31" s="119">
        <v>21.14</v>
      </c>
      <c r="D31" s="10">
        <v>0.16</v>
      </c>
      <c r="E31" s="10">
        <v>1.1000000000000001</v>
      </c>
      <c r="F31" s="10">
        <v>1.25</v>
      </c>
      <c r="G31" s="10">
        <v>0</v>
      </c>
      <c r="H31" s="120">
        <f t="shared" si="0"/>
        <v>3935860.4208000004</v>
      </c>
    </row>
    <row r="32" spans="1:8">
      <c r="A32" s="10">
        <f>'4B_N2O emission'!B32</f>
        <v>2031</v>
      </c>
      <c r="B32" s="118">
        <f>'4C1_Amount_Waste_OpenBurned'!B32</f>
        <v>0</v>
      </c>
      <c r="C32" s="119">
        <v>21.14</v>
      </c>
      <c r="D32" s="10">
        <v>0.16</v>
      </c>
      <c r="E32" s="10">
        <v>1.1000000000000001</v>
      </c>
      <c r="F32" s="10">
        <v>1.25</v>
      </c>
      <c r="G32" s="10">
        <v>0</v>
      </c>
      <c r="H32" s="120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7" zoomScale="85" zoomScaleNormal="85" workbookViewId="0">
      <selection activeCell="A23" sqref="G23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71" t="s">
        <v>1</v>
      </c>
      <c r="C2" s="272"/>
      <c r="D2" s="272"/>
      <c r="E2" s="272"/>
      <c r="F2" s="272"/>
      <c r="G2" s="273"/>
    </row>
    <row r="3" spans="1:7" ht="16.5" customHeight="1">
      <c r="A3" s="75" t="s">
        <v>2</v>
      </c>
      <c r="B3" s="271" t="s">
        <v>117</v>
      </c>
      <c r="C3" s="272"/>
      <c r="D3" s="272"/>
      <c r="E3" s="272"/>
      <c r="F3" s="272"/>
      <c r="G3" s="273"/>
    </row>
    <row r="4" spans="1:7" ht="16.5" customHeight="1">
      <c r="A4" s="75" t="s">
        <v>4</v>
      </c>
      <c r="B4" s="271" t="s">
        <v>118</v>
      </c>
      <c r="C4" s="272"/>
      <c r="D4" s="272"/>
      <c r="E4" s="272"/>
      <c r="F4" s="272"/>
      <c r="G4" s="273"/>
    </row>
    <row r="5" spans="1:7" ht="16.5" customHeight="1">
      <c r="A5" s="75" t="s">
        <v>6</v>
      </c>
      <c r="B5" s="271" t="s">
        <v>188</v>
      </c>
      <c r="C5" s="272"/>
      <c r="D5" s="272"/>
      <c r="E5" s="272"/>
      <c r="F5" s="272"/>
      <c r="G5" s="273"/>
    </row>
    <row r="6" spans="1:7">
      <c r="A6" s="117"/>
      <c r="B6" s="270"/>
      <c r="C6" s="270"/>
      <c r="D6" s="270"/>
      <c r="E6" s="270"/>
      <c r="F6" s="270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2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1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22">
        <f>'4D1_N_effluent'!H12</f>
        <v>2661113.3472000007</v>
      </c>
      <c r="C11" s="122">
        <v>5.0000000000000001E-3</v>
      </c>
      <c r="D11" s="123">
        <f>44/28</f>
        <v>1.5714285714285714</v>
      </c>
      <c r="E11" s="124">
        <v>0</v>
      </c>
      <c r="F11" s="123">
        <f>(B11*C11*D11)-E11</f>
        <v>20908.747728000006</v>
      </c>
      <c r="G11" s="125">
        <f>F11/(10^6)</f>
        <v>2.0908747728000006E-2</v>
      </c>
    </row>
    <row r="12" spans="1:7">
      <c r="A12" s="10">
        <f>'4B_N2O emission'!B13</f>
        <v>2012</v>
      </c>
      <c r="B12" s="126">
        <f>'4D1_N_effluent'!H13</f>
        <v>2712681.4176000003</v>
      </c>
      <c r="C12" s="126">
        <v>5.0000000000000001E-3</v>
      </c>
      <c r="D12" s="127">
        <f t="shared" ref="D12:D31" si="0">44/28</f>
        <v>1.5714285714285714</v>
      </c>
      <c r="E12" s="128">
        <v>0</v>
      </c>
      <c r="F12" s="127">
        <f t="shared" ref="F12:F31" si="1">(B12*C12*D12)-E12</f>
        <v>21313.925424000001</v>
      </c>
      <c r="G12" s="129">
        <f t="shared" ref="G12:G31" si="2">F12/(10^6)</f>
        <v>2.1313925423999999E-2</v>
      </c>
    </row>
    <row r="13" spans="1:7">
      <c r="A13" s="10">
        <f>'4B_N2O emission'!B14</f>
        <v>2013</v>
      </c>
      <c r="B13" s="126">
        <f>'4D1_N_effluent'!H14</f>
        <v>2764072.7576000006</v>
      </c>
      <c r="C13" s="126">
        <v>5.0000000000000001E-3</v>
      </c>
      <c r="D13" s="127">
        <f t="shared" si="0"/>
        <v>1.5714285714285714</v>
      </c>
      <c r="E13" s="128">
        <v>0</v>
      </c>
      <c r="F13" s="127">
        <f t="shared" si="1"/>
        <v>21717.714524000003</v>
      </c>
      <c r="G13" s="129">
        <f t="shared" si="2"/>
        <v>2.1717714524000002E-2</v>
      </c>
    </row>
    <row r="14" spans="1:7">
      <c r="A14" s="10">
        <f>'4B_N2O emission'!B15</f>
        <v>2014</v>
      </c>
      <c r="B14" s="126">
        <f>'4D1_N_effluent'!H15</f>
        <v>2814180.4768000003</v>
      </c>
      <c r="C14" s="126">
        <v>5.0000000000000001E-3</v>
      </c>
      <c r="D14" s="127">
        <f t="shared" si="0"/>
        <v>1.5714285714285714</v>
      </c>
      <c r="E14" s="128">
        <v>0</v>
      </c>
      <c r="F14" s="127">
        <f t="shared" si="1"/>
        <v>22111.418032000001</v>
      </c>
      <c r="G14" s="129">
        <f t="shared" si="2"/>
        <v>2.2111418032000001E-2</v>
      </c>
    </row>
    <row r="15" spans="1:7">
      <c r="A15" s="10">
        <f>'4B_N2O emission'!B16</f>
        <v>2015</v>
      </c>
      <c r="B15" s="126">
        <f>'4D1_N_effluent'!H16</f>
        <v>2862911.5592000005</v>
      </c>
      <c r="C15" s="126">
        <v>5.0000000000000001E-3</v>
      </c>
      <c r="D15" s="127">
        <f t="shared" si="0"/>
        <v>1.5714285714285714</v>
      </c>
      <c r="E15" s="128">
        <v>0</v>
      </c>
      <c r="F15" s="127">
        <f t="shared" si="1"/>
        <v>22494.305108000004</v>
      </c>
      <c r="G15" s="129">
        <f t="shared" si="2"/>
        <v>2.2494305108000004E-2</v>
      </c>
    </row>
    <row r="16" spans="1:7">
      <c r="A16" s="10">
        <f>'4B_N2O emission'!B17</f>
        <v>2016</v>
      </c>
      <c r="B16" s="126">
        <f>'4D1_N_effluent'!H17</f>
        <v>2911251.9744000002</v>
      </c>
      <c r="C16" s="126">
        <v>5.0000000000000001E-3</v>
      </c>
      <c r="D16" s="127">
        <f t="shared" si="0"/>
        <v>1.5714285714285714</v>
      </c>
      <c r="E16" s="128">
        <v>0</v>
      </c>
      <c r="F16" s="127">
        <f t="shared" si="1"/>
        <v>22874.122656</v>
      </c>
      <c r="G16" s="129">
        <f t="shared" si="2"/>
        <v>2.2874122656000001E-2</v>
      </c>
    </row>
    <row r="17" spans="1:7">
      <c r="A17" s="10">
        <f>'4B_N2O emission'!B18</f>
        <v>2017</v>
      </c>
      <c r="B17" s="126">
        <f>'4D1_N_effluent'!H18</f>
        <v>3022968.8412000001</v>
      </c>
      <c r="C17" s="126">
        <v>5.0000000000000001E-3</v>
      </c>
      <c r="D17" s="127">
        <f t="shared" si="0"/>
        <v>1.5714285714285714</v>
      </c>
      <c r="E17" s="128">
        <v>0</v>
      </c>
      <c r="F17" s="127">
        <f t="shared" si="1"/>
        <v>23751.898038000003</v>
      </c>
      <c r="G17" s="129">
        <f t="shared" si="2"/>
        <v>2.3751898038000003E-2</v>
      </c>
    </row>
    <row r="18" spans="1:7">
      <c r="A18" s="10">
        <f>'4B_N2O emission'!B19</f>
        <v>2018</v>
      </c>
      <c r="B18" s="126">
        <f>'4D1_N_effluent'!H19</f>
        <v>3093191.2704000007</v>
      </c>
      <c r="C18" s="126">
        <v>5.0000000000000001E-3</v>
      </c>
      <c r="D18" s="127">
        <f t="shared" si="0"/>
        <v>1.5714285714285714</v>
      </c>
      <c r="E18" s="128">
        <v>0</v>
      </c>
      <c r="F18" s="127">
        <f t="shared" si="1"/>
        <v>24303.645696000007</v>
      </c>
      <c r="G18" s="129">
        <f t="shared" si="2"/>
        <v>2.4303645696000006E-2</v>
      </c>
    </row>
    <row r="19" spans="1:7">
      <c r="A19" s="10">
        <f>'4B_N2O emission'!B20</f>
        <v>2019</v>
      </c>
      <c r="B19" s="126">
        <f>'4D1_N_effluent'!H20</f>
        <v>3163413.6996000004</v>
      </c>
      <c r="C19" s="126">
        <v>5.0000000000000001E-3</v>
      </c>
      <c r="D19" s="127">
        <f t="shared" si="0"/>
        <v>1.5714285714285714</v>
      </c>
      <c r="E19" s="128">
        <v>0</v>
      </c>
      <c r="F19" s="127">
        <f t="shared" si="1"/>
        <v>24855.393354000003</v>
      </c>
      <c r="G19" s="129">
        <f t="shared" si="2"/>
        <v>2.4855393354000003E-2</v>
      </c>
    </row>
    <row r="20" spans="1:7">
      <c r="A20" s="10">
        <f>'4B_N2O emission'!B21</f>
        <v>2020</v>
      </c>
      <c r="B20" s="126">
        <f>'4D1_N_effluent'!H21</f>
        <v>3233636.1288000001</v>
      </c>
      <c r="C20" s="126">
        <v>5.0000000000000001E-3</v>
      </c>
      <c r="D20" s="127">
        <f t="shared" si="0"/>
        <v>1.5714285714285714</v>
      </c>
      <c r="E20" s="128">
        <v>0</v>
      </c>
      <c r="F20" s="127">
        <f t="shared" si="1"/>
        <v>25407.141012</v>
      </c>
      <c r="G20" s="129">
        <f t="shared" si="2"/>
        <v>2.5407141011999999E-2</v>
      </c>
    </row>
    <row r="21" spans="1:7">
      <c r="A21" s="10">
        <f>'4B_N2O emission'!B22</f>
        <v>2021</v>
      </c>
      <c r="B21" s="126">
        <f>'4D1_N_effluent'!H22</f>
        <v>3303858.5580000002</v>
      </c>
      <c r="C21" s="126">
        <v>5.0000000000000001E-3</v>
      </c>
      <c r="D21" s="127">
        <f t="shared" si="0"/>
        <v>1.5714285714285714</v>
      </c>
      <c r="E21" s="128">
        <v>0</v>
      </c>
      <c r="F21" s="127">
        <f t="shared" si="1"/>
        <v>25958.88867</v>
      </c>
      <c r="G21" s="129">
        <f t="shared" si="2"/>
        <v>2.5958888669999999E-2</v>
      </c>
    </row>
    <row r="22" spans="1:7">
      <c r="A22" s="10">
        <f>'4B_N2O emission'!B23</f>
        <v>2022</v>
      </c>
      <c r="B22" s="126">
        <f>'4D1_N_effluent'!H23</f>
        <v>3374080.9872000008</v>
      </c>
      <c r="C22" s="126">
        <v>5.0000000000000001E-3</v>
      </c>
      <c r="D22" s="127">
        <f t="shared" si="0"/>
        <v>1.5714285714285714</v>
      </c>
      <c r="E22" s="128">
        <v>0</v>
      </c>
      <c r="F22" s="127">
        <f t="shared" si="1"/>
        <v>26510.636328000004</v>
      </c>
      <c r="G22" s="129">
        <f t="shared" si="2"/>
        <v>2.6510636328000003E-2</v>
      </c>
    </row>
    <row r="23" spans="1:7">
      <c r="A23" s="10">
        <f>'4B_N2O emission'!B24</f>
        <v>2023</v>
      </c>
      <c r="B23" s="126">
        <f>'4D1_N_effluent'!H24</f>
        <v>3444303.4164000005</v>
      </c>
      <c r="C23" s="126">
        <v>5.0000000000000001E-3</v>
      </c>
      <c r="D23" s="127">
        <f t="shared" si="0"/>
        <v>1.5714285714285714</v>
      </c>
      <c r="E23" s="128">
        <v>0</v>
      </c>
      <c r="F23" s="127">
        <f t="shared" si="1"/>
        <v>27062.383986000004</v>
      </c>
      <c r="G23" s="129">
        <f t="shared" si="2"/>
        <v>2.7062383986000003E-2</v>
      </c>
    </row>
    <row r="24" spans="1:7">
      <c r="A24" s="10">
        <f>'4B_N2O emission'!B25</f>
        <v>2024</v>
      </c>
      <c r="B24" s="126">
        <f>'4D1_N_effluent'!H25</f>
        <v>3514525.8456000006</v>
      </c>
      <c r="C24" s="126">
        <v>5.0000000000000001E-3</v>
      </c>
      <c r="D24" s="127">
        <f t="shared" si="0"/>
        <v>1.5714285714285714</v>
      </c>
      <c r="E24" s="128">
        <v>0</v>
      </c>
      <c r="F24" s="127">
        <f t="shared" si="1"/>
        <v>27614.131644000001</v>
      </c>
      <c r="G24" s="129">
        <f t="shared" si="2"/>
        <v>2.7614131643999999E-2</v>
      </c>
    </row>
    <row r="25" spans="1:7">
      <c r="A25" s="10">
        <f>'4B_N2O emission'!B26</f>
        <v>2025</v>
      </c>
      <c r="B25" s="126">
        <f>'4D1_N_effluent'!H26</f>
        <v>3584748.2748000002</v>
      </c>
      <c r="C25" s="126">
        <v>5.0000000000000001E-3</v>
      </c>
      <c r="D25" s="127">
        <f t="shared" si="0"/>
        <v>1.5714285714285714</v>
      </c>
      <c r="E25" s="128">
        <v>0</v>
      </c>
      <c r="F25" s="127">
        <f t="shared" si="1"/>
        <v>28165.879302000001</v>
      </c>
      <c r="G25" s="129">
        <f t="shared" si="2"/>
        <v>2.8165879302000003E-2</v>
      </c>
    </row>
    <row r="26" spans="1:7">
      <c r="A26" s="10">
        <f>'4B_N2O emission'!B27</f>
        <v>2026</v>
      </c>
      <c r="B26" s="126">
        <f>'4D1_N_effluent'!H27</f>
        <v>3654970.7040000004</v>
      </c>
      <c r="C26" s="126">
        <v>5.0000000000000001E-3</v>
      </c>
      <c r="D26" s="127">
        <f t="shared" si="0"/>
        <v>1.5714285714285714</v>
      </c>
      <c r="E26" s="128">
        <v>0</v>
      </c>
      <c r="F26" s="127">
        <f t="shared" si="1"/>
        <v>28717.626960000001</v>
      </c>
      <c r="G26" s="129">
        <f t="shared" si="2"/>
        <v>2.8717626960000003E-2</v>
      </c>
    </row>
    <row r="27" spans="1:7">
      <c r="A27" s="10">
        <f>'4B_N2O emission'!B28</f>
        <v>2027</v>
      </c>
      <c r="B27" s="126">
        <f>'4D1_N_effluent'!H28</f>
        <v>3725193.1332</v>
      </c>
      <c r="C27" s="126">
        <v>5.0000000000000001E-3</v>
      </c>
      <c r="D27" s="127">
        <f t="shared" si="0"/>
        <v>1.5714285714285714</v>
      </c>
      <c r="E27" s="128">
        <v>0</v>
      </c>
      <c r="F27" s="127">
        <f t="shared" si="1"/>
        <v>29269.374617999998</v>
      </c>
      <c r="G27" s="129">
        <f t="shared" si="2"/>
        <v>2.9269374617999999E-2</v>
      </c>
    </row>
    <row r="28" spans="1:7">
      <c r="A28" s="10">
        <f>'4B_N2O emission'!B29</f>
        <v>2028</v>
      </c>
      <c r="B28" s="126">
        <f>'4D1_N_effluent'!H29</f>
        <v>3795415.5624000011</v>
      </c>
      <c r="C28" s="126">
        <v>5.0000000000000001E-3</v>
      </c>
      <c r="D28" s="127">
        <f t="shared" si="0"/>
        <v>1.5714285714285714</v>
      </c>
      <c r="E28" s="128">
        <v>0</v>
      </c>
      <c r="F28" s="127">
        <f t="shared" si="1"/>
        <v>29821.122276000009</v>
      </c>
      <c r="G28" s="129">
        <f t="shared" si="2"/>
        <v>2.982112227600001E-2</v>
      </c>
    </row>
    <row r="29" spans="1:7">
      <c r="A29" s="10">
        <f>'4B_N2O emission'!B30</f>
        <v>2029</v>
      </c>
      <c r="B29" s="126">
        <f>'4D1_N_effluent'!H30</f>
        <v>3865637.9916000003</v>
      </c>
      <c r="C29" s="126">
        <v>5.0000000000000001E-3</v>
      </c>
      <c r="D29" s="127">
        <f t="shared" si="0"/>
        <v>1.5714285714285714</v>
      </c>
      <c r="E29" s="128">
        <v>0</v>
      </c>
      <c r="F29" s="127">
        <f t="shared" si="1"/>
        <v>30372.869934000002</v>
      </c>
      <c r="G29" s="129">
        <f t="shared" si="2"/>
        <v>3.0372869934000003E-2</v>
      </c>
    </row>
    <row r="30" spans="1:7">
      <c r="A30" s="10">
        <f>'4B_N2O emission'!B31</f>
        <v>2030</v>
      </c>
      <c r="B30" s="126">
        <f>'4D1_N_effluent'!H31</f>
        <v>3935860.4208000004</v>
      </c>
      <c r="C30" s="126">
        <v>5.0000000000000001E-3</v>
      </c>
      <c r="D30" s="127">
        <f t="shared" si="0"/>
        <v>1.5714285714285714</v>
      </c>
      <c r="E30" s="128">
        <v>0</v>
      </c>
      <c r="F30" s="127">
        <f t="shared" si="1"/>
        <v>30924.617592000002</v>
      </c>
      <c r="G30" s="129">
        <f t="shared" si="2"/>
        <v>3.0924617592000003E-2</v>
      </c>
    </row>
    <row r="31" spans="1:7">
      <c r="A31" s="10">
        <f>'4B_N2O emission'!B32</f>
        <v>2031</v>
      </c>
      <c r="B31" s="126">
        <f>'4D1_N_effluent'!H32</f>
        <v>0</v>
      </c>
      <c r="C31" s="126">
        <v>5.0000000000000001E-3</v>
      </c>
      <c r="D31" s="127">
        <f t="shared" si="0"/>
        <v>1.5714285714285714</v>
      </c>
      <c r="E31" s="128">
        <v>0</v>
      </c>
      <c r="F31" s="127">
        <f t="shared" si="1"/>
        <v>0</v>
      </c>
      <c r="G31" s="129">
        <f t="shared" si="2"/>
        <v>0</v>
      </c>
    </row>
    <row r="32" spans="1:7">
      <c r="C32" s="130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46" zoomScaleNormal="100" workbookViewId="0">
      <selection activeCell="A23" sqref="G23"/>
    </sheetView>
  </sheetViews>
  <sheetFormatPr defaultRowHeight="12.75"/>
  <cols>
    <col min="1" max="1" width="9.140625" style="148"/>
    <col min="2" max="2" width="11.42578125" style="148" bestFit="1" customWidth="1"/>
    <col min="3" max="3" width="17.85546875" style="148" customWidth="1"/>
    <col min="4" max="4" width="12.28515625" style="148" bestFit="1" customWidth="1"/>
    <col min="5" max="5" width="19.140625" style="148" customWidth="1"/>
    <col min="6" max="6" width="16.140625" style="148" customWidth="1"/>
    <col min="7" max="16384" width="9.140625" style="148"/>
  </cols>
  <sheetData>
    <row r="2" spans="1:6">
      <c r="A2" s="131" t="s">
        <v>324</v>
      </c>
    </row>
    <row r="3" spans="1:6" ht="16.5" customHeight="1">
      <c r="A3" s="196" t="s">
        <v>259</v>
      </c>
      <c r="B3" s="196" t="s">
        <v>264</v>
      </c>
      <c r="C3" s="196"/>
      <c r="D3" s="196"/>
      <c r="E3" s="196"/>
      <c r="F3" s="196"/>
    </row>
    <row r="4" spans="1:6" ht="15.75">
      <c r="A4" s="196"/>
      <c r="B4" s="196" t="s">
        <v>309</v>
      </c>
      <c r="C4" s="196"/>
      <c r="D4" s="196" t="s">
        <v>310</v>
      </c>
      <c r="E4" s="196"/>
      <c r="F4" s="194" t="s">
        <v>311</v>
      </c>
    </row>
    <row r="5" spans="1:6" ht="15.75">
      <c r="A5" s="196"/>
      <c r="B5" s="181" t="s">
        <v>312</v>
      </c>
      <c r="C5" s="181" t="s">
        <v>313</v>
      </c>
      <c r="D5" s="181" t="s">
        <v>314</v>
      </c>
      <c r="E5" s="181" t="s">
        <v>313</v>
      </c>
      <c r="F5" s="194"/>
    </row>
    <row r="6" spans="1:6">
      <c r="A6" s="161">
        <f>'4B_N2O emission'!B12</f>
        <v>2011</v>
      </c>
      <c r="B6" s="149">
        <f>'4B_CH4 emissions'!G12</f>
        <v>6.7975459199999992E-3</v>
      </c>
      <c r="C6" s="150">
        <f>B6*21</f>
        <v>0.14274846431999999</v>
      </c>
      <c r="D6" s="151">
        <f>'4B_N2O emission'!E12</f>
        <v>5.0981594399999997E-4</v>
      </c>
      <c r="E6" s="150">
        <f>D6*310</f>
        <v>0.15804294263999999</v>
      </c>
      <c r="F6" s="152">
        <f>E6+C6</f>
        <v>0.30079140695999995</v>
      </c>
    </row>
    <row r="7" spans="1:6">
      <c r="A7" s="161">
        <f>'4B_N2O emission'!B13</f>
        <v>2012</v>
      </c>
      <c r="B7" s="149">
        <f>'4B_CH4 emissions'!G13</f>
        <v>6.9292713599999993E-3</v>
      </c>
      <c r="C7" s="150">
        <f t="shared" ref="C7:C25" si="0">B7*21</f>
        <v>0.14551469855999999</v>
      </c>
      <c r="D7" s="151">
        <f>'4B_N2O emission'!E13</f>
        <v>5.1969535199999993E-4</v>
      </c>
      <c r="E7" s="150">
        <f t="shared" ref="E7:E25" si="1">D7*310</f>
        <v>0.16110555911999996</v>
      </c>
      <c r="F7" s="152">
        <f t="shared" ref="F7:F25" si="2">E7+C7</f>
        <v>0.30662025767999995</v>
      </c>
    </row>
    <row r="8" spans="1:6">
      <c r="A8" s="161">
        <f>'4B_N2O emission'!B14</f>
        <v>2013</v>
      </c>
      <c r="B8" s="149">
        <f>'4B_CH4 emissions'!G14</f>
        <v>7.0605453599999991E-3</v>
      </c>
      <c r="C8" s="150">
        <f t="shared" si="0"/>
        <v>0.14827145255999999</v>
      </c>
      <c r="D8" s="151">
        <f>'4B_N2O emission'!E14</f>
        <v>5.2954090199999998E-4</v>
      </c>
      <c r="E8" s="150">
        <f t="shared" si="1"/>
        <v>0.16415767962</v>
      </c>
      <c r="F8" s="152">
        <f t="shared" si="2"/>
        <v>0.31242913218000001</v>
      </c>
    </row>
    <row r="9" spans="1:6">
      <c r="A9" s="161">
        <f>'4B_N2O emission'!B15</f>
        <v>2014</v>
      </c>
      <c r="B9" s="149">
        <f>'4B_CH4 emissions'!G15</f>
        <v>7.1885404799999992E-3</v>
      </c>
      <c r="C9" s="150">
        <f t="shared" si="0"/>
        <v>0.15095935007999997</v>
      </c>
      <c r="D9" s="151">
        <f>'4B_N2O emission'!E15</f>
        <v>5.3914053599999994E-4</v>
      </c>
      <c r="E9" s="150">
        <f t="shared" si="1"/>
        <v>0.16713356615999997</v>
      </c>
      <c r="F9" s="152">
        <f t="shared" si="2"/>
        <v>0.31809291623999991</v>
      </c>
    </row>
    <row r="10" spans="1:6">
      <c r="A10" s="161">
        <f>'4B_N2O emission'!B16</f>
        <v>2015</v>
      </c>
      <c r="B10" s="149">
        <f>'4B_CH4 emissions'!G16</f>
        <v>7.31301912E-3</v>
      </c>
      <c r="C10" s="150">
        <f t="shared" si="0"/>
        <v>0.15357340151999999</v>
      </c>
      <c r="D10" s="151">
        <f>'4B_N2O emission'!E16</f>
        <v>5.48476434E-4</v>
      </c>
      <c r="E10" s="150">
        <f t="shared" si="1"/>
        <v>0.17002769454</v>
      </c>
      <c r="F10" s="152">
        <f t="shared" si="2"/>
        <v>0.32360109605999998</v>
      </c>
    </row>
    <row r="11" spans="1:6">
      <c r="A11" s="161">
        <f>'4B_N2O emission'!B17</f>
        <v>2016</v>
      </c>
      <c r="B11" s="149">
        <f>'4B_CH4 emissions'!G17</f>
        <v>7.4364998399999984E-3</v>
      </c>
      <c r="C11" s="150">
        <f t="shared" si="0"/>
        <v>0.15616649663999996</v>
      </c>
      <c r="D11" s="151">
        <f>'4B_N2O emission'!E17</f>
        <v>5.5773748799999988E-4</v>
      </c>
      <c r="E11" s="150">
        <f t="shared" si="1"/>
        <v>0.17289862127999997</v>
      </c>
      <c r="F11" s="152">
        <f t="shared" si="2"/>
        <v>0.32906511791999993</v>
      </c>
    </row>
    <row r="12" spans="1:6">
      <c r="A12" s="161">
        <f>'4B_N2O emission'!B18</f>
        <v>2017</v>
      </c>
      <c r="B12" s="149">
        <f>'4B_CH4 emissions'!G18</f>
        <v>7.7218693199999997E-3</v>
      </c>
      <c r="C12" s="150">
        <f t="shared" si="0"/>
        <v>0.16215925572000001</v>
      </c>
      <c r="D12" s="151">
        <f>'4B_N2O emission'!E18</f>
        <v>5.7914019899999987E-4</v>
      </c>
      <c r="E12" s="150">
        <f t="shared" si="1"/>
        <v>0.17953346168999995</v>
      </c>
      <c r="F12" s="152">
        <f t="shared" si="2"/>
        <v>0.34169271740999996</v>
      </c>
    </row>
    <row r="13" spans="1:6">
      <c r="A13" s="161">
        <f>'4B_N2O emission'!B19</f>
        <v>2018</v>
      </c>
      <c r="B13" s="149">
        <f>'4B_CH4 emissions'!G19</f>
        <v>7.9012454400000012E-3</v>
      </c>
      <c r="C13" s="150">
        <f t="shared" si="0"/>
        <v>0.16592615424000001</v>
      </c>
      <c r="D13" s="151">
        <f>'4B_N2O emission'!E19</f>
        <v>5.9259340800000009E-4</v>
      </c>
      <c r="E13" s="150">
        <f t="shared" si="1"/>
        <v>0.18370395648000001</v>
      </c>
      <c r="F13" s="152">
        <f t="shared" si="2"/>
        <v>0.34963011072000005</v>
      </c>
    </row>
    <row r="14" spans="1:6">
      <c r="A14" s="161">
        <f>'4B_N2O emission'!B20</f>
        <v>2019</v>
      </c>
      <c r="B14" s="149">
        <f>'4B_CH4 emissions'!G20</f>
        <v>8.0806215600000009E-3</v>
      </c>
      <c r="C14" s="150">
        <f t="shared" si="0"/>
        <v>0.16969305276000002</v>
      </c>
      <c r="D14" s="151">
        <f>'4B_N2O emission'!E20</f>
        <v>6.0604661700000009E-4</v>
      </c>
      <c r="E14" s="150">
        <f t="shared" si="1"/>
        <v>0.18787445127000002</v>
      </c>
      <c r="F14" s="152">
        <f t="shared" si="2"/>
        <v>0.35756750403000004</v>
      </c>
    </row>
    <row r="15" spans="1:6">
      <c r="A15" s="161">
        <f>'4B_N2O emission'!B21</f>
        <v>2020</v>
      </c>
      <c r="B15" s="149">
        <f>'4B_CH4 emissions'!G21</f>
        <v>8.2599976800000023E-3</v>
      </c>
      <c r="C15" s="150">
        <f t="shared" si="0"/>
        <v>0.17345995128000005</v>
      </c>
      <c r="D15" s="151">
        <f>'4B_N2O emission'!E21</f>
        <v>6.1949982600000009E-4</v>
      </c>
      <c r="E15" s="150">
        <f t="shared" si="1"/>
        <v>0.19204494606000003</v>
      </c>
      <c r="F15" s="152">
        <f t="shared" si="2"/>
        <v>0.36550489734000008</v>
      </c>
    </row>
    <row r="16" spans="1:6">
      <c r="A16" s="161">
        <f>'4B_N2O emission'!B22</f>
        <v>2021</v>
      </c>
      <c r="B16" s="149">
        <f>'4B_CH4 emissions'!G22</f>
        <v>8.4393738000000003E-3</v>
      </c>
      <c r="C16" s="150">
        <f t="shared" si="0"/>
        <v>0.1772268498</v>
      </c>
      <c r="D16" s="151">
        <f>'4B_N2O emission'!E22</f>
        <v>6.3295303499999998E-4</v>
      </c>
      <c r="E16" s="150">
        <f t="shared" si="1"/>
        <v>0.19621544085000001</v>
      </c>
      <c r="F16" s="152">
        <f t="shared" si="2"/>
        <v>0.37344229065000001</v>
      </c>
    </row>
    <row r="17" spans="1:7">
      <c r="A17" s="161">
        <f>'4B_N2O emission'!B23</f>
        <v>2022</v>
      </c>
      <c r="B17" s="149">
        <f>'4B_CH4 emissions'!G23</f>
        <v>8.61874992E-3</v>
      </c>
      <c r="C17" s="150">
        <f t="shared" si="0"/>
        <v>0.18099374832000001</v>
      </c>
      <c r="D17" s="151">
        <f>'4B_N2O emission'!E23</f>
        <v>6.4640624399999998E-4</v>
      </c>
      <c r="E17" s="150">
        <f t="shared" si="1"/>
        <v>0.20038593563999998</v>
      </c>
      <c r="F17" s="152">
        <f t="shared" si="2"/>
        <v>0.38137968395999999</v>
      </c>
    </row>
    <row r="18" spans="1:7">
      <c r="A18" s="161">
        <f>'4B_N2O emission'!B24</f>
        <v>2023</v>
      </c>
      <c r="B18" s="149">
        <f>'4B_CH4 emissions'!G24</f>
        <v>8.7981260400000014E-3</v>
      </c>
      <c r="C18" s="150">
        <f t="shared" si="0"/>
        <v>0.18476064684000004</v>
      </c>
      <c r="D18" s="151">
        <f>'4B_N2O emission'!E24</f>
        <v>6.5985945300000009E-4</v>
      </c>
      <c r="E18" s="150">
        <f t="shared" si="1"/>
        <v>0.20455643043000002</v>
      </c>
      <c r="F18" s="152">
        <f t="shared" si="2"/>
        <v>0.38931707727000009</v>
      </c>
    </row>
    <row r="19" spans="1:7">
      <c r="A19" s="161">
        <f>'4B_N2O emission'!B25</f>
        <v>2024</v>
      </c>
      <c r="B19" s="149">
        <f>'4B_CH4 emissions'!G25</f>
        <v>8.9775021599999994E-3</v>
      </c>
      <c r="C19" s="150">
        <f t="shared" si="0"/>
        <v>0.18852754535999999</v>
      </c>
      <c r="D19" s="151">
        <f>'4B_N2O emission'!E25</f>
        <v>6.7331266199999998E-4</v>
      </c>
      <c r="E19" s="150">
        <f t="shared" si="1"/>
        <v>0.20872692522</v>
      </c>
      <c r="F19" s="152">
        <f t="shared" si="2"/>
        <v>0.39725447057999996</v>
      </c>
    </row>
    <row r="20" spans="1:7">
      <c r="A20" s="161">
        <f>'4B_N2O emission'!B26</f>
        <v>2025</v>
      </c>
      <c r="B20" s="149">
        <f>'4B_CH4 emissions'!G26</f>
        <v>9.1568782800000009E-3</v>
      </c>
      <c r="C20" s="150">
        <f t="shared" si="0"/>
        <v>0.19229444388000003</v>
      </c>
      <c r="D20" s="151">
        <f>'4B_N2O emission'!E26</f>
        <v>6.8676587100000009E-4</v>
      </c>
      <c r="E20" s="150">
        <f t="shared" si="1"/>
        <v>0.21289742001000003</v>
      </c>
      <c r="F20" s="152">
        <f t="shared" si="2"/>
        <v>0.40519186389000006</v>
      </c>
    </row>
    <row r="21" spans="1:7">
      <c r="A21" s="161">
        <f>'4B_N2O emission'!B27</f>
        <v>2026</v>
      </c>
      <c r="B21" s="149">
        <f>'4B_CH4 emissions'!G27</f>
        <v>9.3362543999999988E-3</v>
      </c>
      <c r="C21" s="150">
        <f t="shared" si="0"/>
        <v>0.19606134239999998</v>
      </c>
      <c r="D21" s="151">
        <f>'4B_N2O emission'!E27</f>
        <v>7.0021907999999998E-4</v>
      </c>
      <c r="E21" s="150">
        <f t="shared" si="1"/>
        <v>0.21706791479999998</v>
      </c>
      <c r="F21" s="152">
        <f t="shared" si="2"/>
        <v>0.41312925719999993</v>
      </c>
    </row>
    <row r="22" spans="1:7">
      <c r="A22" s="161">
        <f>'4B_N2O emission'!B28</f>
        <v>2027</v>
      </c>
      <c r="B22" s="149">
        <f>'4B_CH4 emissions'!G28</f>
        <v>9.5156305200000003E-3</v>
      </c>
      <c r="C22" s="150">
        <f t="shared" si="0"/>
        <v>0.19982824092000001</v>
      </c>
      <c r="D22" s="151">
        <f>'4B_N2O emission'!E28</f>
        <v>7.1367228899999998E-4</v>
      </c>
      <c r="E22" s="150">
        <f t="shared" si="1"/>
        <v>0.22123840958999999</v>
      </c>
      <c r="F22" s="152">
        <f t="shared" si="2"/>
        <v>0.42106665051000003</v>
      </c>
    </row>
    <row r="23" spans="1:7">
      <c r="A23" s="161">
        <f>'4B_N2O emission'!B29</f>
        <v>2028</v>
      </c>
      <c r="B23" s="149">
        <f>'4B_CH4 emissions'!G29</f>
        <v>9.6950066399999982E-3</v>
      </c>
      <c r="C23" s="150">
        <f t="shared" si="0"/>
        <v>0.20359513943999996</v>
      </c>
      <c r="D23" s="151">
        <f>'4B_N2O emission'!E29</f>
        <v>7.2712549799999998E-4</v>
      </c>
      <c r="E23" s="150">
        <f t="shared" si="1"/>
        <v>0.22540890438</v>
      </c>
      <c r="F23" s="152">
        <f t="shared" si="2"/>
        <v>0.42900404381999996</v>
      </c>
    </row>
    <row r="24" spans="1:7">
      <c r="A24" s="161">
        <f>'4B_N2O emission'!B30</f>
        <v>2029</v>
      </c>
      <c r="B24" s="149">
        <f>'4B_CH4 emissions'!G30</f>
        <v>9.8743827599999997E-3</v>
      </c>
      <c r="C24" s="150">
        <f t="shared" si="0"/>
        <v>0.20736203796</v>
      </c>
      <c r="D24" s="151">
        <f>'4B_N2O emission'!E30</f>
        <v>7.4057870699999998E-4</v>
      </c>
      <c r="E24" s="150">
        <f t="shared" si="1"/>
        <v>0.22957939917</v>
      </c>
      <c r="F24" s="152">
        <f t="shared" si="2"/>
        <v>0.43694143713</v>
      </c>
    </row>
    <row r="25" spans="1:7">
      <c r="A25" s="161">
        <f>'4B_N2O emission'!B31</f>
        <v>2030</v>
      </c>
      <c r="B25" s="149">
        <f>'4B_CH4 emissions'!G31</f>
        <v>1.0053758879999999E-2</v>
      </c>
      <c r="C25" s="150">
        <f t="shared" si="0"/>
        <v>0.21112893647999997</v>
      </c>
      <c r="D25" s="151">
        <f>'4B_N2O emission'!E31</f>
        <v>7.5403191599999998E-4</v>
      </c>
      <c r="E25" s="150">
        <f t="shared" si="1"/>
        <v>0.23374989395999998</v>
      </c>
      <c r="F25" s="152">
        <f t="shared" si="2"/>
        <v>0.44487883043999998</v>
      </c>
    </row>
    <row r="26" spans="1:7">
      <c r="A26" s="162"/>
      <c r="B26" s="153"/>
      <c r="C26" s="154"/>
      <c r="D26" s="155"/>
      <c r="E26" s="154"/>
      <c r="F26" s="156"/>
    </row>
    <row r="28" spans="1:7">
      <c r="A28" s="132" t="s">
        <v>265</v>
      </c>
    </row>
    <row r="29" spans="1:7" ht="16.5" customHeight="1">
      <c r="A29" s="197" t="s">
        <v>259</v>
      </c>
      <c r="B29" s="197" t="s">
        <v>263</v>
      </c>
      <c r="C29" s="197"/>
      <c r="D29" s="197"/>
      <c r="E29" s="197"/>
      <c r="F29" s="197"/>
      <c r="G29" s="197"/>
    </row>
    <row r="30" spans="1:7" ht="14.25" customHeight="1">
      <c r="A30" s="197"/>
      <c r="B30" s="197" t="s">
        <v>309</v>
      </c>
      <c r="C30" s="197"/>
      <c r="D30" s="197" t="s">
        <v>310</v>
      </c>
      <c r="E30" s="197"/>
      <c r="F30" s="179" t="s">
        <v>315</v>
      </c>
      <c r="G30" s="195" t="s">
        <v>311</v>
      </c>
    </row>
    <row r="31" spans="1:7" ht="15.75">
      <c r="A31" s="197"/>
      <c r="B31" s="180" t="s">
        <v>312</v>
      </c>
      <c r="C31" s="180" t="s">
        <v>313</v>
      </c>
      <c r="D31" s="180" t="s">
        <v>314</v>
      </c>
      <c r="E31" s="180" t="s">
        <v>313</v>
      </c>
      <c r="F31" s="180" t="s">
        <v>316</v>
      </c>
      <c r="G31" s="195"/>
    </row>
    <row r="32" spans="1:7">
      <c r="A32" s="161">
        <f t="shared" ref="A32:A42" si="3">A6</f>
        <v>2011</v>
      </c>
      <c r="B32" s="157">
        <f>'4C2_CH4_OpenBurning'!D11</f>
        <v>5.8266895709879987E-2</v>
      </c>
      <c r="C32" s="150">
        <f>B32*21</f>
        <v>1.2236048099074797</v>
      </c>
      <c r="D32" s="158">
        <f>'4C2_N2O_OpenBurning'!D12</f>
        <v>1.3446206702279995E-3</v>
      </c>
      <c r="E32" s="150">
        <f>D32*310</f>
        <v>0.41683240777067987</v>
      </c>
      <c r="F32" s="138">
        <f>'4C2_CO2_OpenBurning'!M13</f>
        <v>1.5537893722467433</v>
      </c>
      <c r="G32" s="152">
        <f>C32+E32+F32</f>
        <v>3.1942265899249027</v>
      </c>
    </row>
    <row r="33" spans="1:7" ht="12.75" customHeight="1">
      <c r="A33" s="161">
        <f t="shared" si="3"/>
        <v>2012</v>
      </c>
      <c r="B33" s="157">
        <f>'4C2_CH4_OpenBurning'!D12</f>
        <v>5.9396013860040002E-2</v>
      </c>
      <c r="C33" s="150">
        <f t="shared" ref="C33:C51" si="4">B33*21</f>
        <v>1.24731629106084</v>
      </c>
      <c r="D33" s="158">
        <f>'4C2_N2O_OpenBurning'!D13</f>
        <v>1.370677242924E-3</v>
      </c>
      <c r="E33" s="150">
        <f t="shared" ref="E33:E51" si="5">D33*310</f>
        <v>0.42490994530644</v>
      </c>
      <c r="F33" s="138">
        <f>'4C2_CO2_OpenBurning'!M14</f>
        <v>1.5838992959067411</v>
      </c>
      <c r="G33" s="152">
        <f t="shared" ref="G33:G51" si="6">C33+E33+F33</f>
        <v>3.2561255322740212</v>
      </c>
    </row>
    <row r="34" spans="1:7" ht="13.5" customHeight="1">
      <c r="A34" s="161">
        <f t="shared" si="3"/>
        <v>2013</v>
      </c>
      <c r="B34" s="157">
        <f>'4C2_CH4_OpenBurning'!D13</f>
        <v>6.0521262377290004E-2</v>
      </c>
      <c r="C34" s="150">
        <f t="shared" si="4"/>
        <v>1.2709465099230901</v>
      </c>
      <c r="D34" s="158">
        <f>'4C2_N2O_OpenBurning'!D14</f>
        <v>1.396644516399E-3</v>
      </c>
      <c r="E34" s="150">
        <f t="shared" si="5"/>
        <v>0.43295980008369001</v>
      </c>
      <c r="F34" s="138">
        <f>'4C2_CO2_OpenBurning'!M15</f>
        <v>1.6139060289914244</v>
      </c>
      <c r="G34" s="152">
        <f t="shared" si="6"/>
        <v>3.3178123389982046</v>
      </c>
    </row>
    <row r="35" spans="1:7">
      <c r="A35" s="161">
        <f t="shared" si="3"/>
        <v>2014</v>
      </c>
      <c r="B35" s="157">
        <f>'4C2_CH4_OpenBurning'!D14</f>
        <v>6.1618405139719994E-2</v>
      </c>
      <c r="C35" s="150">
        <f t="shared" si="4"/>
        <v>1.29398650793412</v>
      </c>
      <c r="D35" s="158">
        <f>'4C2_N2O_OpenBurning'!D15</f>
        <v>1.4219631955319999E-3</v>
      </c>
      <c r="E35" s="150">
        <f t="shared" si="5"/>
        <v>0.44080859061492</v>
      </c>
      <c r="F35" s="138">
        <f>'4C2_CO2_OpenBurning'!M16</f>
        <v>1.6431632726343544</v>
      </c>
      <c r="G35" s="152">
        <f t="shared" si="6"/>
        <v>3.3779583711833943</v>
      </c>
    </row>
    <row r="36" spans="1:7">
      <c r="A36" s="161">
        <f t="shared" si="3"/>
        <v>2015</v>
      </c>
      <c r="B36" s="157">
        <f>'4C2_CH4_OpenBurning'!D15</f>
        <v>6.2685405498430005E-2</v>
      </c>
      <c r="C36" s="150">
        <f t="shared" si="4"/>
        <v>1.3163935154670301</v>
      </c>
      <c r="D36" s="158">
        <f>'4C2_N2O_OpenBurning'!D16</f>
        <v>1.4465862807329999E-3</v>
      </c>
      <c r="E36" s="150">
        <f t="shared" si="5"/>
        <v>0.44844174702723</v>
      </c>
      <c r="F36" s="138">
        <f>'4C2_CO2_OpenBurning'!M17</f>
        <v>1.6716167160064193</v>
      </c>
      <c r="G36" s="152">
        <f t="shared" si="6"/>
        <v>3.4364519785006795</v>
      </c>
    </row>
    <row r="37" spans="1:7">
      <c r="A37" s="161">
        <f t="shared" si="3"/>
        <v>2016</v>
      </c>
      <c r="B37" s="157">
        <f>'4C2_CH4_OpenBurning'!D16</f>
        <v>6.3743851931759993E-2</v>
      </c>
      <c r="C37" s="150">
        <f t="shared" si="4"/>
        <v>1.3386208905669599</v>
      </c>
      <c r="D37" s="158">
        <f>'4C2_N2O_OpenBurning'!D17</f>
        <v>1.4710119676559997E-3</v>
      </c>
      <c r="E37" s="150">
        <f t="shared" si="5"/>
        <v>0.45601370997335994</v>
      </c>
      <c r="F37" s="138">
        <f>'4C2_CO2_OpenBurning'!M18</f>
        <v>1.6998420538962109</v>
      </c>
      <c r="G37" s="152">
        <f t="shared" si="6"/>
        <v>3.4944766544365304</v>
      </c>
    </row>
    <row r="38" spans="1:7">
      <c r="A38" s="161">
        <f t="shared" si="3"/>
        <v>2017</v>
      </c>
      <c r="B38" s="157">
        <f>'4C2_CH4_OpenBurning'!D17</f>
        <v>6.6189969093104997E-2</v>
      </c>
      <c r="C38" s="150">
        <f t="shared" si="4"/>
        <v>1.389989350955205</v>
      </c>
      <c r="D38" s="158">
        <f>'4C2_N2O_OpenBurning'!D18</f>
        <v>1.5274608252254999E-3</v>
      </c>
      <c r="E38" s="150">
        <f t="shared" si="5"/>
        <v>0.47351285581990499</v>
      </c>
      <c r="F38" s="138">
        <f>'4C2_CO2_OpenBurning'!M19</f>
        <v>1.7650720752018383</v>
      </c>
      <c r="G38" s="152">
        <f t="shared" si="6"/>
        <v>3.628574281976948</v>
      </c>
    </row>
    <row r="39" spans="1:7">
      <c r="A39" s="161">
        <f t="shared" si="3"/>
        <v>2018</v>
      </c>
      <c r="B39" s="157">
        <f>'4C2_CH4_OpenBurning'!D18</f>
        <v>6.7727537180160016E-2</v>
      </c>
      <c r="C39" s="150">
        <f t="shared" si="4"/>
        <v>1.4222782807833603</v>
      </c>
      <c r="D39" s="158">
        <f>'4C2_N2O_OpenBurning'!D19</f>
        <v>1.5629431656960001E-3</v>
      </c>
      <c r="E39" s="150">
        <f t="shared" si="5"/>
        <v>0.48451238136576003</v>
      </c>
      <c r="F39" s="138">
        <f>'4C2_CO2_OpenBurning'!M20</f>
        <v>1.8060740356403577</v>
      </c>
      <c r="G39" s="152">
        <f t="shared" si="6"/>
        <v>3.7128646977894784</v>
      </c>
    </row>
    <row r="40" spans="1:7">
      <c r="A40" s="161">
        <f t="shared" si="3"/>
        <v>2019</v>
      </c>
      <c r="B40" s="157">
        <f>'4C2_CH4_OpenBurning'!D19</f>
        <v>6.9265105267214994E-2</v>
      </c>
      <c r="C40" s="150">
        <f t="shared" si="4"/>
        <v>1.4545672106115148</v>
      </c>
      <c r="D40" s="158">
        <f>'4C2_N2O_OpenBurning'!D20</f>
        <v>1.5984255061664999E-3</v>
      </c>
      <c r="E40" s="150">
        <f t="shared" si="5"/>
        <v>0.49551190691161495</v>
      </c>
      <c r="F40" s="138">
        <f>'4C2_CO2_OpenBurning'!M21</f>
        <v>1.8470759960788758</v>
      </c>
      <c r="G40" s="152">
        <f t="shared" si="6"/>
        <v>3.7971551136020056</v>
      </c>
    </row>
    <row r="41" spans="1:7">
      <c r="A41" s="161">
        <f t="shared" si="3"/>
        <v>2020</v>
      </c>
      <c r="B41" s="157">
        <f>'4C2_CH4_OpenBurning'!D20</f>
        <v>7.0802673354270013E-2</v>
      </c>
      <c r="C41" s="150">
        <f t="shared" si="4"/>
        <v>1.4868561404396703</v>
      </c>
      <c r="D41" s="158">
        <f>'4C2_N2O_OpenBurning'!D21</f>
        <v>1.6339078466370001E-3</v>
      </c>
      <c r="E41" s="150">
        <f t="shared" si="5"/>
        <v>0.50651143245746999</v>
      </c>
      <c r="F41" s="138">
        <f>'4C2_CO2_OpenBurning'!M22</f>
        <v>1.888077956517396</v>
      </c>
      <c r="G41" s="152">
        <f t="shared" si="6"/>
        <v>3.8814455294145365</v>
      </c>
    </row>
    <row r="42" spans="1:7">
      <c r="A42" s="161">
        <f t="shared" si="3"/>
        <v>2021</v>
      </c>
      <c r="B42" s="157">
        <f>'4C2_CH4_OpenBurning'!D21</f>
        <v>7.234024144132499E-2</v>
      </c>
      <c r="C42" s="150">
        <f t="shared" si="4"/>
        <v>1.5191450702678249</v>
      </c>
      <c r="D42" s="158">
        <f>'4C2_N2O_OpenBurning'!D22</f>
        <v>1.6693901871074998E-3</v>
      </c>
      <c r="E42" s="150">
        <f t="shared" si="5"/>
        <v>0.51751095800332492</v>
      </c>
      <c r="F42" s="138">
        <f>'4C2_CO2_OpenBurning'!M23</f>
        <v>1.9290799169559145</v>
      </c>
      <c r="G42" s="152">
        <f t="shared" si="6"/>
        <v>3.9657359452270642</v>
      </c>
    </row>
    <row r="43" spans="1:7">
      <c r="A43" s="161">
        <f t="shared" ref="A43:A51" si="7">A17</f>
        <v>2022</v>
      </c>
      <c r="B43" s="157">
        <f>'4C2_CH4_OpenBurning'!D22</f>
        <v>7.3877809528380009E-2</v>
      </c>
      <c r="C43" s="150">
        <f t="shared" si="4"/>
        <v>1.5514340000959801</v>
      </c>
      <c r="D43" s="158">
        <f>'4C2_N2O_OpenBurning'!D23</f>
        <v>1.7048725275780002E-3</v>
      </c>
      <c r="E43" s="150">
        <f t="shared" si="5"/>
        <v>0.52851048354918007</v>
      </c>
      <c r="F43" s="138">
        <f>'4C2_CO2_OpenBurning'!M24</f>
        <v>1.9700818773944342</v>
      </c>
      <c r="G43" s="152">
        <f t="shared" si="6"/>
        <v>4.0500263610395946</v>
      </c>
    </row>
    <row r="44" spans="1:7">
      <c r="A44" s="161">
        <f t="shared" si="7"/>
        <v>2023</v>
      </c>
      <c r="B44" s="157">
        <f>'4C2_CH4_OpenBurning'!D23</f>
        <v>7.5415377615434986E-2</v>
      </c>
      <c r="C44" s="150">
        <f t="shared" si="4"/>
        <v>1.5837229299241347</v>
      </c>
      <c r="D44" s="158">
        <f>'4C2_N2O_OpenBurning'!D24</f>
        <v>1.7403548680484998E-3</v>
      </c>
      <c r="E44" s="150">
        <f t="shared" si="5"/>
        <v>0.53951000909503488</v>
      </c>
      <c r="F44" s="138">
        <f>'4C2_CO2_OpenBurning'!M25</f>
        <v>2.011083837832953</v>
      </c>
      <c r="G44" s="152">
        <f t="shared" si="6"/>
        <v>4.1343167768521223</v>
      </c>
    </row>
    <row r="45" spans="1:7">
      <c r="A45" s="161">
        <f t="shared" si="7"/>
        <v>2024</v>
      </c>
      <c r="B45" s="157">
        <f>'4C2_CH4_OpenBurning'!D24</f>
        <v>7.6952945702489992E-2</v>
      </c>
      <c r="C45" s="150">
        <f t="shared" si="4"/>
        <v>1.6160118597522899</v>
      </c>
      <c r="D45" s="158">
        <f>'4C2_N2O_OpenBurning'!D25</f>
        <v>1.775837208519E-3</v>
      </c>
      <c r="E45" s="150">
        <f t="shared" si="5"/>
        <v>0.55050953464089003</v>
      </c>
      <c r="F45" s="138">
        <f>'4C2_CO2_OpenBurning'!M26</f>
        <v>2.0520857982714715</v>
      </c>
      <c r="G45" s="152">
        <f t="shared" si="6"/>
        <v>4.2186071926646509</v>
      </c>
    </row>
    <row r="46" spans="1:7">
      <c r="A46" s="161">
        <f t="shared" si="7"/>
        <v>2025</v>
      </c>
      <c r="B46" s="157">
        <f>'4C2_CH4_OpenBurning'!D25</f>
        <v>7.8490513789544997E-2</v>
      </c>
      <c r="C46" s="150">
        <f t="shared" si="4"/>
        <v>1.6483007895804449</v>
      </c>
      <c r="D46" s="158">
        <f>'4C2_N2O_OpenBurning'!D26</f>
        <v>1.8113195489894999E-3</v>
      </c>
      <c r="E46" s="150">
        <f t="shared" si="5"/>
        <v>0.56150906018674496</v>
      </c>
      <c r="F46" s="138">
        <f>'4C2_CO2_OpenBurning'!M27</f>
        <v>2.093087758709991</v>
      </c>
      <c r="G46" s="152">
        <f t="shared" si="6"/>
        <v>4.3028976084771813</v>
      </c>
    </row>
    <row r="47" spans="1:7">
      <c r="A47" s="161">
        <f t="shared" si="7"/>
        <v>2026</v>
      </c>
      <c r="B47" s="157">
        <f>'4C2_CH4_OpenBurning'!D26</f>
        <v>8.0028081876599988E-2</v>
      </c>
      <c r="C47" s="150">
        <f t="shared" si="4"/>
        <v>1.6805897194085997</v>
      </c>
      <c r="D47" s="158">
        <f>'4C2_N2O_OpenBurning'!D27</f>
        <v>1.8468018894599995E-3</v>
      </c>
      <c r="E47" s="150">
        <f t="shared" si="5"/>
        <v>0.57250858573259988</v>
      </c>
      <c r="F47" s="138">
        <f>'4C2_CO2_OpenBurning'!M28</f>
        <v>2.1340897191485095</v>
      </c>
      <c r="G47" s="152">
        <f t="shared" si="6"/>
        <v>4.387188024289709</v>
      </c>
    </row>
    <row r="48" spans="1:7">
      <c r="A48" s="161">
        <f t="shared" si="7"/>
        <v>2027</v>
      </c>
      <c r="B48" s="157">
        <f>'4C2_CH4_OpenBurning'!D27</f>
        <v>8.1565649963654993E-2</v>
      </c>
      <c r="C48" s="150">
        <f t="shared" si="4"/>
        <v>1.7128786492367549</v>
      </c>
      <c r="D48" s="158">
        <f>'4C2_N2O_OpenBurning'!D28</f>
        <v>1.8822842299305001E-3</v>
      </c>
      <c r="E48" s="150">
        <f t="shared" si="5"/>
        <v>0.58350811127845503</v>
      </c>
      <c r="F48" s="138">
        <f>'4C2_CO2_OpenBurning'!M29</f>
        <v>2.175091679587029</v>
      </c>
      <c r="G48" s="152">
        <f t="shared" si="6"/>
        <v>4.4714784401022385</v>
      </c>
    </row>
    <row r="49" spans="1:7">
      <c r="A49" s="161">
        <f t="shared" si="7"/>
        <v>2028</v>
      </c>
      <c r="B49" s="157">
        <f>'4C2_CH4_OpenBurning'!D28</f>
        <v>8.3103218050709984E-2</v>
      </c>
      <c r="C49" s="150">
        <f t="shared" si="4"/>
        <v>1.7451675790649097</v>
      </c>
      <c r="D49" s="158">
        <f>'4C2_N2O_OpenBurning'!D29</f>
        <v>1.9177665704009997E-3</v>
      </c>
      <c r="E49" s="150">
        <f t="shared" si="5"/>
        <v>0.59450763682430985</v>
      </c>
      <c r="F49" s="138">
        <f>'4C2_CO2_OpenBurning'!M30</f>
        <v>2.2160936400255484</v>
      </c>
      <c r="G49" s="152">
        <f t="shared" si="6"/>
        <v>4.555768855914768</v>
      </c>
    </row>
    <row r="50" spans="1:7">
      <c r="A50" s="161">
        <f t="shared" si="7"/>
        <v>2029</v>
      </c>
      <c r="B50" s="157">
        <f>'4C2_CH4_OpenBurning'!D29</f>
        <v>8.4640786137764976E-2</v>
      </c>
      <c r="C50" s="150">
        <f t="shared" si="4"/>
        <v>1.7774565088930645</v>
      </c>
      <c r="D50" s="158">
        <f>'4C2_N2O_OpenBurning'!D30</f>
        <v>1.9532489108714996E-3</v>
      </c>
      <c r="E50" s="150">
        <f t="shared" si="5"/>
        <v>0.60550716237016489</v>
      </c>
      <c r="F50" s="138">
        <f>'4C2_CO2_OpenBurning'!M31</f>
        <v>2.257095600464067</v>
      </c>
      <c r="G50" s="152">
        <f t="shared" si="6"/>
        <v>4.6400592717272957</v>
      </c>
    </row>
    <row r="51" spans="1:7">
      <c r="A51" s="161">
        <f t="shared" si="7"/>
        <v>2030</v>
      </c>
      <c r="B51" s="157">
        <f>'4C2_CH4_OpenBurning'!D30</f>
        <v>8.6178354224820009E-2</v>
      </c>
      <c r="C51" s="150">
        <f t="shared" si="4"/>
        <v>1.8097454387212202</v>
      </c>
      <c r="D51" s="158">
        <f>'4C2_N2O_OpenBurning'!D31</f>
        <v>1.9887312513420003E-3</v>
      </c>
      <c r="E51" s="150">
        <f t="shared" si="5"/>
        <v>0.61650668791602004</v>
      </c>
      <c r="F51" s="138">
        <f>'4C2_CO2_OpenBurning'!M32</f>
        <v>2.2980975609025864</v>
      </c>
      <c r="G51" s="152">
        <f t="shared" si="6"/>
        <v>4.7243496875398261</v>
      </c>
    </row>
    <row r="52" spans="1:7">
      <c r="A52" s="162"/>
      <c r="B52" s="159"/>
      <c r="C52" s="160"/>
      <c r="D52" s="159"/>
      <c r="E52" s="160"/>
      <c r="F52" s="160"/>
    </row>
    <row r="53" spans="1:7">
      <c r="A53" s="162"/>
      <c r="B53" s="159"/>
      <c r="C53" s="160"/>
      <c r="D53" s="159"/>
      <c r="E53" s="160"/>
      <c r="F53" s="160"/>
    </row>
    <row r="54" spans="1:7">
      <c r="A54" s="133" t="s">
        <v>268</v>
      </c>
      <c r="B54" s="160"/>
      <c r="C54" s="159"/>
      <c r="D54" s="160"/>
    </row>
    <row r="55" spans="1:7" ht="14.25" customHeight="1">
      <c r="A55" s="191" t="s">
        <v>259</v>
      </c>
      <c r="B55" s="192" t="s">
        <v>317</v>
      </c>
      <c r="C55" s="192"/>
      <c r="D55" s="198" t="s">
        <v>318</v>
      </c>
      <c r="E55" s="199"/>
      <c r="F55" s="173" t="s">
        <v>239</v>
      </c>
    </row>
    <row r="56" spans="1:7" ht="44.25">
      <c r="A56" s="191"/>
      <c r="B56" s="174" t="s">
        <v>319</v>
      </c>
      <c r="C56" s="174" t="s">
        <v>320</v>
      </c>
      <c r="D56" s="172" t="s">
        <v>321</v>
      </c>
      <c r="E56" s="172" t="s">
        <v>322</v>
      </c>
      <c r="F56" s="175" t="s">
        <v>323</v>
      </c>
    </row>
    <row r="57" spans="1:7">
      <c r="A57" s="191"/>
      <c r="B57" s="193" t="s">
        <v>11</v>
      </c>
      <c r="C57" s="176" t="s">
        <v>12</v>
      </c>
      <c r="D57" s="177" t="s">
        <v>13</v>
      </c>
      <c r="E57" s="177" t="s">
        <v>14</v>
      </c>
      <c r="F57" s="178" t="s">
        <v>15</v>
      </c>
    </row>
    <row r="58" spans="1:7">
      <c r="A58" s="191"/>
      <c r="B58" s="193"/>
      <c r="C58" s="176" t="s">
        <v>260</v>
      </c>
      <c r="D58" s="177"/>
      <c r="E58" s="177" t="s">
        <v>261</v>
      </c>
      <c r="F58" s="178" t="s">
        <v>262</v>
      </c>
    </row>
    <row r="59" spans="1:7">
      <c r="A59" s="161">
        <f t="shared" ref="A59:A69" si="8">A32</f>
        <v>2011</v>
      </c>
      <c r="B59" s="138">
        <f>'4D1_CH4_Domestic_Wastewater'!N12</f>
        <v>0.59777069523839998</v>
      </c>
      <c r="C59" s="150">
        <f>B59*21</f>
        <v>12.5531846000064</v>
      </c>
      <c r="D59" s="163">
        <f>'4D1_Indirect_N2O'!G11</f>
        <v>2.0908747728000006E-2</v>
      </c>
      <c r="E59" s="150">
        <f>D59*310</f>
        <v>6.4817117956800017</v>
      </c>
      <c r="F59" s="164">
        <f>C59+E59</f>
        <v>19.034896395686403</v>
      </c>
    </row>
    <row r="60" spans="1:7">
      <c r="A60" s="161">
        <f t="shared" si="8"/>
        <v>2012</v>
      </c>
      <c r="B60" s="138">
        <f>'4D1_CH4_Domestic_Wastewater'!N13</f>
        <v>0.60935452398719991</v>
      </c>
      <c r="C60" s="150">
        <f t="shared" ref="C60:C79" si="9">B60*21</f>
        <v>12.796445003731199</v>
      </c>
      <c r="D60" s="163">
        <f>'4D1_Indirect_N2O'!G12</f>
        <v>2.1313925423999999E-2</v>
      </c>
      <c r="E60" s="150">
        <f t="shared" ref="E60:E79" si="10">D60*310</f>
        <v>6.6073168814400001</v>
      </c>
      <c r="F60" s="164">
        <f t="shared" ref="F60:F79" si="11">C60+E60</f>
        <v>19.4037618851712</v>
      </c>
    </row>
    <row r="61" spans="1:7">
      <c r="A61" s="161">
        <f t="shared" si="8"/>
        <v>2013</v>
      </c>
      <c r="B61" s="138">
        <f>'4D1_CH4_Domestic_Wastewater'!N14</f>
        <v>0.62089865346720008</v>
      </c>
      <c r="C61" s="150">
        <f t="shared" si="9"/>
        <v>13.038871722811201</v>
      </c>
      <c r="D61" s="163">
        <f>'4D1_Indirect_N2O'!G13</f>
        <v>2.1717714524000002E-2</v>
      </c>
      <c r="E61" s="150">
        <f t="shared" si="10"/>
        <v>6.7324915024400003</v>
      </c>
      <c r="F61" s="164">
        <f t="shared" si="11"/>
        <v>19.7713632252512</v>
      </c>
    </row>
    <row r="62" spans="1:7">
      <c r="A62" s="161">
        <f t="shared" si="8"/>
        <v>2014</v>
      </c>
      <c r="B62" s="138">
        <f>'4D1_CH4_Domestic_Wastewater'!N15</f>
        <v>0.63215444088960004</v>
      </c>
      <c r="C62" s="150">
        <f t="shared" si="9"/>
        <v>13.2752432586816</v>
      </c>
      <c r="D62" s="163">
        <f>'4D1_Indirect_N2O'!G14</f>
        <v>2.2111418032000001E-2</v>
      </c>
      <c r="E62" s="150">
        <f t="shared" si="10"/>
        <v>6.8545395899199999</v>
      </c>
      <c r="F62" s="164">
        <f t="shared" si="11"/>
        <v>20.1297828486016</v>
      </c>
    </row>
    <row r="63" spans="1:7">
      <c r="A63" s="161">
        <f t="shared" si="8"/>
        <v>2015</v>
      </c>
      <c r="B63" s="138">
        <f>'4D1_CH4_Domestic_Wastewater'!N16</f>
        <v>0.64310099190240011</v>
      </c>
      <c r="C63" s="150">
        <f t="shared" si="9"/>
        <v>13.505120829950402</v>
      </c>
      <c r="D63" s="163">
        <f>'4D1_Indirect_N2O'!G15</f>
        <v>2.2494305108000004E-2</v>
      </c>
      <c r="E63" s="150">
        <f t="shared" si="10"/>
        <v>6.9732345834800009</v>
      </c>
      <c r="F63" s="164">
        <f t="shared" si="11"/>
        <v>20.478355413430403</v>
      </c>
    </row>
    <row r="64" spans="1:7">
      <c r="A64" s="161">
        <f t="shared" si="8"/>
        <v>2016</v>
      </c>
      <c r="B64" s="138">
        <f>'4D1_CH4_Domestic_Wastewater'!N17</f>
        <v>0.65395978663679977</v>
      </c>
      <c r="C64" s="150">
        <f t="shared" si="9"/>
        <v>13.733155519372795</v>
      </c>
      <c r="D64" s="163">
        <f>'4D1_Indirect_N2O'!G16</f>
        <v>2.2874122656000001E-2</v>
      </c>
      <c r="E64" s="150">
        <f t="shared" si="10"/>
        <v>7.0909780233599999</v>
      </c>
      <c r="F64" s="164">
        <f t="shared" si="11"/>
        <v>20.824133542732795</v>
      </c>
    </row>
    <row r="65" spans="1:6">
      <c r="A65" s="161">
        <f t="shared" si="8"/>
        <v>2017</v>
      </c>
      <c r="B65" s="138">
        <f>'4D1_CH4_Domestic_Wastewater'!N18</f>
        <v>0.6790549481064001</v>
      </c>
      <c r="C65" s="150">
        <f t="shared" si="9"/>
        <v>14.260153910234402</v>
      </c>
      <c r="D65" s="163">
        <f>'4D1_Indirect_N2O'!G17</f>
        <v>2.3751898038000003E-2</v>
      </c>
      <c r="E65" s="150">
        <f t="shared" si="10"/>
        <v>7.3630883917800007</v>
      </c>
      <c r="F65" s="164">
        <f t="shared" si="11"/>
        <v>21.623242302014404</v>
      </c>
    </row>
    <row r="66" spans="1:6">
      <c r="A66" s="161">
        <f t="shared" si="8"/>
        <v>2018</v>
      </c>
      <c r="B66" s="138">
        <f>'4D1_CH4_Domestic_Wastewater'!N19</f>
        <v>0.69482913914879996</v>
      </c>
      <c r="C66" s="150">
        <f t="shared" si="9"/>
        <v>14.591411922124799</v>
      </c>
      <c r="D66" s="163">
        <f>'4D1_Indirect_N2O'!G18</f>
        <v>2.4303645696000006E-2</v>
      </c>
      <c r="E66" s="150">
        <f t="shared" si="10"/>
        <v>7.5341301657600024</v>
      </c>
      <c r="F66" s="164">
        <f t="shared" si="11"/>
        <v>22.125542087884803</v>
      </c>
    </row>
    <row r="67" spans="1:6">
      <c r="A67" s="161">
        <f t="shared" si="8"/>
        <v>2019</v>
      </c>
      <c r="B67" s="138">
        <f>'4D1_CH4_Domestic_Wastewater'!N20</f>
        <v>0.71060333019120003</v>
      </c>
      <c r="C67" s="150">
        <f t="shared" si="9"/>
        <v>14.9226699340152</v>
      </c>
      <c r="D67" s="163">
        <f>'4D1_Indirect_N2O'!G19</f>
        <v>2.4855393354000003E-2</v>
      </c>
      <c r="E67" s="150">
        <f t="shared" si="10"/>
        <v>7.7051719397400005</v>
      </c>
      <c r="F67" s="164">
        <f t="shared" si="11"/>
        <v>22.627841873755202</v>
      </c>
    </row>
    <row r="68" spans="1:6">
      <c r="A68" s="161">
        <f t="shared" si="8"/>
        <v>2020</v>
      </c>
      <c r="B68" s="138">
        <f>'4D1_CH4_Domestic_Wastewater'!N21</f>
        <v>0.72637752123360011</v>
      </c>
      <c r="C68" s="150">
        <f t="shared" si="9"/>
        <v>15.253927945905602</v>
      </c>
      <c r="D68" s="163">
        <f>'4D1_Indirect_N2O'!G20</f>
        <v>2.5407141011999999E-2</v>
      </c>
      <c r="E68" s="150">
        <f t="shared" si="10"/>
        <v>7.8762137137199995</v>
      </c>
      <c r="F68" s="164">
        <f t="shared" si="11"/>
        <v>23.1301416596256</v>
      </c>
    </row>
    <row r="69" spans="1:6">
      <c r="A69" s="161">
        <f t="shared" si="8"/>
        <v>2021</v>
      </c>
      <c r="B69" s="138">
        <f>'4D1_CH4_Domestic_Wastewater'!N22</f>
        <v>0.74215171227599996</v>
      </c>
      <c r="C69" s="150">
        <f t="shared" si="9"/>
        <v>15.585185957796</v>
      </c>
      <c r="D69" s="163">
        <f>'4D1_Indirect_N2O'!G21</f>
        <v>2.5958888669999999E-2</v>
      </c>
      <c r="E69" s="150">
        <f t="shared" si="10"/>
        <v>8.0472554876999993</v>
      </c>
      <c r="F69" s="164">
        <f t="shared" si="11"/>
        <v>23.632441445495999</v>
      </c>
    </row>
    <row r="70" spans="1:6">
      <c r="A70" s="161">
        <f t="shared" ref="A70:A78" si="12">A43</f>
        <v>2022</v>
      </c>
      <c r="B70" s="138">
        <f>'4D1_CH4_Domestic_Wastewater'!N23</f>
        <v>0.75792590331840004</v>
      </c>
      <c r="C70" s="150">
        <f t="shared" si="9"/>
        <v>15.916443969686402</v>
      </c>
      <c r="D70" s="163">
        <f>'4D1_Indirect_N2O'!G22</f>
        <v>2.6510636328000003E-2</v>
      </c>
      <c r="E70" s="150">
        <f t="shared" si="10"/>
        <v>8.2182972616800001</v>
      </c>
      <c r="F70" s="164">
        <f t="shared" si="11"/>
        <v>24.134741231366402</v>
      </c>
    </row>
    <row r="71" spans="1:6">
      <c r="A71" s="161">
        <f t="shared" si="12"/>
        <v>2023</v>
      </c>
      <c r="B71" s="138">
        <f>'4D1_CH4_Domestic_Wastewater'!N24</f>
        <v>0.77370009436080001</v>
      </c>
      <c r="C71" s="150">
        <f t="shared" si="9"/>
        <v>16.2477019815768</v>
      </c>
      <c r="D71" s="163">
        <f>'4D1_Indirect_N2O'!G23</f>
        <v>2.7062383986000003E-2</v>
      </c>
      <c r="E71" s="150">
        <f t="shared" si="10"/>
        <v>8.3893390356600008</v>
      </c>
      <c r="F71" s="164">
        <f t="shared" si="11"/>
        <v>24.6370410172368</v>
      </c>
    </row>
    <row r="72" spans="1:6">
      <c r="A72" s="161">
        <f t="shared" si="12"/>
        <v>2024</v>
      </c>
      <c r="B72" s="138">
        <f>'4D1_CH4_Domestic_Wastewater'!N25</f>
        <v>0.78947428540319997</v>
      </c>
      <c r="C72" s="150">
        <f t="shared" si="9"/>
        <v>16.578959993467201</v>
      </c>
      <c r="D72" s="163">
        <f>'4D1_Indirect_N2O'!G24</f>
        <v>2.7614131643999999E-2</v>
      </c>
      <c r="E72" s="150">
        <f t="shared" si="10"/>
        <v>8.5603808096399998</v>
      </c>
      <c r="F72" s="164">
        <f t="shared" si="11"/>
        <v>25.139340803107203</v>
      </c>
    </row>
    <row r="73" spans="1:6">
      <c r="A73" s="161">
        <f t="shared" si="12"/>
        <v>2025</v>
      </c>
      <c r="B73" s="138">
        <f>'4D1_CH4_Domestic_Wastewater'!N26</f>
        <v>0.80524847644560005</v>
      </c>
      <c r="C73" s="150">
        <f t="shared" si="9"/>
        <v>16.910218005357599</v>
      </c>
      <c r="D73" s="163">
        <f>'4D1_Indirect_N2O'!G25</f>
        <v>2.8165879302000003E-2</v>
      </c>
      <c r="E73" s="150">
        <f t="shared" si="10"/>
        <v>8.7314225836200006</v>
      </c>
      <c r="F73" s="164">
        <f t="shared" si="11"/>
        <v>25.641640588977602</v>
      </c>
    </row>
    <row r="74" spans="1:6">
      <c r="A74" s="161">
        <f t="shared" si="12"/>
        <v>2026</v>
      </c>
      <c r="B74" s="138">
        <f>'4D1_CH4_Domestic_Wastewater'!N27</f>
        <v>0.82102266748800012</v>
      </c>
      <c r="C74" s="150">
        <f t="shared" si="9"/>
        <v>17.241476017248004</v>
      </c>
      <c r="D74" s="163">
        <f>'4D1_Indirect_N2O'!G26</f>
        <v>2.8717626960000003E-2</v>
      </c>
      <c r="E74" s="150">
        <f t="shared" si="10"/>
        <v>8.9024643576000013</v>
      </c>
      <c r="F74" s="164">
        <f t="shared" si="11"/>
        <v>26.143940374848007</v>
      </c>
    </row>
    <row r="75" spans="1:6">
      <c r="A75" s="161">
        <f t="shared" si="12"/>
        <v>2027</v>
      </c>
      <c r="B75" s="138">
        <f>'4D1_CH4_Domestic_Wastewater'!N28</f>
        <v>0.83679685853039998</v>
      </c>
      <c r="C75" s="150">
        <f t="shared" si="9"/>
        <v>17.572734029138399</v>
      </c>
      <c r="D75" s="163">
        <f>'4D1_Indirect_N2O'!G27</f>
        <v>2.9269374617999999E-2</v>
      </c>
      <c r="E75" s="150">
        <f t="shared" si="10"/>
        <v>9.0735061315800003</v>
      </c>
      <c r="F75" s="164">
        <f t="shared" si="11"/>
        <v>26.646240160718399</v>
      </c>
    </row>
    <row r="76" spans="1:6">
      <c r="A76" s="161">
        <f t="shared" si="12"/>
        <v>2028</v>
      </c>
      <c r="B76" s="138">
        <f>'4D1_CH4_Domestic_Wastewater'!N29</f>
        <v>0.85257104957279994</v>
      </c>
      <c r="C76" s="150">
        <f t="shared" si="9"/>
        <v>17.9039920410288</v>
      </c>
      <c r="D76" s="163">
        <f>'4D1_Indirect_N2O'!G28</f>
        <v>2.982112227600001E-2</v>
      </c>
      <c r="E76" s="150">
        <f t="shared" si="10"/>
        <v>9.2445479055600028</v>
      </c>
      <c r="F76" s="164">
        <f t="shared" si="11"/>
        <v>27.148539946588805</v>
      </c>
    </row>
    <row r="77" spans="1:6">
      <c r="A77" s="161">
        <f t="shared" si="12"/>
        <v>2029</v>
      </c>
      <c r="B77" s="138">
        <f>'4D1_CH4_Domestic_Wastewater'!N30</f>
        <v>0.86834524061519991</v>
      </c>
      <c r="C77" s="150">
        <f t="shared" si="9"/>
        <v>18.235250052919199</v>
      </c>
      <c r="D77" s="163">
        <f>'4D1_Indirect_N2O'!G29</f>
        <v>3.0372869934000003E-2</v>
      </c>
      <c r="E77" s="150">
        <f t="shared" si="10"/>
        <v>9.41558967954</v>
      </c>
      <c r="F77" s="164">
        <f t="shared" si="11"/>
        <v>27.650839732459197</v>
      </c>
    </row>
    <row r="78" spans="1:6">
      <c r="A78" s="161">
        <f t="shared" si="12"/>
        <v>2030</v>
      </c>
      <c r="B78" s="138">
        <f>'4D1_CH4_Domestic_Wastewater'!N31</f>
        <v>0.8841194316576001</v>
      </c>
      <c r="C78" s="150">
        <f t="shared" si="9"/>
        <v>18.566508064809604</v>
      </c>
      <c r="D78" s="163">
        <f>'4D1_Indirect_N2O'!G30</f>
        <v>3.0924617592000003E-2</v>
      </c>
      <c r="E78" s="150">
        <f t="shared" si="10"/>
        <v>9.5866314535200008</v>
      </c>
      <c r="F78" s="164">
        <f t="shared" si="11"/>
        <v>28.153139518329603</v>
      </c>
    </row>
    <row r="79" spans="1:6">
      <c r="A79" s="161"/>
      <c r="B79" s="138">
        <f>'4D1_CH4_Domestic_Wastewater'!N32</f>
        <v>0</v>
      </c>
      <c r="C79" s="150">
        <f t="shared" si="9"/>
        <v>0</v>
      </c>
      <c r="D79" s="165">
        <f>'4D1_Indirect_N2O'!G31</f>
        <v>0</v>
      </c>
      <c r="E79" s="150">
        <f t="shared" si="10"/>
        <v>0</v>
      </c>
      <c r="F79" s="164">
        <f t="shared" si="11"/>
        <v>0</v>
      </c>
    </row>
  </sheetData>
  <mergeCells count="14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  <mergeCell ref="D55:E5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4" zoomScaleNormal="100" workbookViewId="0">
      <selection activeCell="A23" sqref="G23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6"/>
      <c r="B1" s="226"/>
      <c r="C1" s="226"/>
      <c r="D1" s="226"/>
      <c r="E1" s="226"/>
      <c r="F1" s="226"/>
      <c r="G1" s="226"/>
    </row>
    <row r="2" spans="1:7">
      <c r="A2" s="201" t="s">
        <v>0</v>
      </c>
      <c r="B2" s="201"/>
      <c r="C2" s="200" t="s">
        <v>1</v>
      </c>
      <c r="D2" s="200"/>
      <c r="E2" s="200"/>
      <c r="F2" s="200"/>
      <c r="G2" s="200"/>
    </row>
    <row r="3" spans="1:7">
      <c r="A3" s="201" t="s">
        <v>2</v>
      </c>
      <c r="B3" s="201"/>
      <c r="C3" s="200" t="s">
        <v>3</v>
      </c>
      <c r="D3" s="200"/>
      <c r="E3" s="200"/>
      <c r="F3" s="200"/>
      <c r="G3" s="200"/>
    </row>
    <row r="4" spans="1:7">
      <c r="A4" s="201" t="s">
        <v>4</v>
      </c>
      <c r="B4" s="201"/>
      <c r="C4" s="200" t="s">
        <v>5</v>
      </c>
      <c r="D4" s="200"/>
      <c r="E4" s="200"/>
      <c r="F4" s="200"/>
      <c r="G4" s="200"/>
    </row>
    <row r="5" spans="1:7" ht="14.25" customHeight="1">
      <c r="A5" s="201" t="s">
        <v>6</v>
      </c>
      <c r="B5" s="201"/>
      <c r="C5" s="200" t="s">
        <v>7</v>
      </c>
      <c r="D5" s="200"/>
      <c r="E5" s="200"/>
      <c r="F5" s="200"/>
      <c r="G5" s="200"/>
    </row>
    <row r="6" spans="1:7">
      <c r="A6" s="56"/>
      <c r="B6" s="57"/>
      <c r="C6" s="58" t="s">
        <v>8</v>
      </c>
      <c r="D6" s="217" t="s">
        <v>9</v>
      </c>
      <c r="E6" s="218"/>
      <c r="F6" s="219" t="s">
        <v>10</v>
      </c>
      <c r="G6" s="218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5" t="s">
        <v>16</v>
      </c>
      <c r="B8" s="211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6"/>
      <c r="B9" s="212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7"/>
      <c r="B10" s="213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14" t="s">
        <v>27</v>
      </c>
      <c r="B12" s="10">
        <v>2011</v>
      </c>
      <c r="C12" s="135">
        <f>'[1]Fraksi pengelolaan sampah BaU'!D29</f>
        <v>1.6993864799999998</v>
      </c>
      <c r="D12" s="64">
        <v>4</v>
      </c>
      <c r="E12" s="65">
        <f>C12*D12/1000</f>
        <v>6.7975459199999992E-3</v>
      </c>
      <c r="F12" s="66">
        <v>0</v>
      </c>
      <c r="G12" s="65">
        <f>E12-F12</f>
        <v>6.7975459199999992E-3</v>
      </c>
    </row>
    <row r="13" spans="1:7">
      <c r="A13" s="215"/>
      <c r="B13" s="10">
        <v>2012</v>
      </c>
      <c r="C13" s="135">
        <f>'[1]Fraksi pengelolaan sampah BaU'!D30</f>
        <v>1.7323178399999999</v>
      </c>
      <c r="D13" s="64">
        <v>4</v>
      </c>
      <c r="E13" s="65">
        <f t="shared" ref="E13:E32" si="0">C13*D13/1000</f>
        <v>6.9292713599999993E-3</v>
      </c>
      <c r="F13" s="66">
        <v>0</v>
      </c>
      <c r="G13" s="65">
        <f t="shared" ref="G13:G32" si="1">E13-F13</f>
        <v>6.9292713599999993E-3</v>
      </c>
    </row>
    <row r="14" spans="1:7">
      <c r="A14" s="215"/>
      <c r="B14" s="10">
        <v>2013</v>
      </c>
      <c r="C14" s="135">
        <f>'[1]Fraksi pengelolaan sampah BaU'!D31</f>
        <v>1.7651363399999997</v>
      </c>
      <c r="D14" s="64">
        <v>4</v>
      </c>
      <c r="E14" s="65">
        <f t="shared" si="0"/>
        <v>7.0605453599999991E-3</v>
      </c>
      <c r="F14" s="66">
        <v>0</v>
      </c>
      <c r="G14" s="65">
        <f t="shared" si="1"/>
        <v>7.0605453599999991E-3</v>
      </c>
    </row>
    <row r="15" spans="1:7">
      <c r="A15" s="215"/>
      <c r="B15" s="10">
        <v>2014</v>
      </c>
      <c r="C15" s="135">
        <f>'[1]Fraksi pengelolaan sampah BaU'!D32</f>
        <v>1.7971351199999999</v>
      </c>
      <c r="D15" s="64">
        <v>4</v>
      </c>
      <c r="E15" s="65">
        <f t="shared" si="0"/>
        <v>7.1885404799999992E-3</v>
      </c>
      <c r="F15" s="66">
        <v>0</v>
      </c>
      <c r="G15" s="65">
        <f t="shared" si="1"/>
        <v>7.1885404799999992E-3</v>
      </c>
    </row>
    <row r="16" spans="1:7">
      <c r="A16" s="215"/>
      <c r="B16" s="10">
        <v>2015</v>
      </c>
      <c r="C16" s="135">
        <f>'[1]Fraksi pengelolaan sampah BaU'!D33</f>
        <v>1.82825478</v>
      </c>
      <c r="D16" s="64">
        <v>4</v>
      </c>
      <c r="E16" s="65">
        <f t="shared" si="0"/>
        <v>7.31301912E-3</v>
      </c>
      <c r="F16" s="66">
        <v>0</v>
      </c>
      <c r="G16" s="65">
        <f t="shared" si="1"/>
        <v>7.31301912E-3</v>
      </c>
    </row>
    <row r="17" spans="1:7">
      <c r="A17" s="215"/>
      <c r="B17" s="10">
        <v>2016</v>
      </c>
      <c r="C17" s="135">
        <f>'[1]Fraksi pengelolaan sampah BaU'!D34</f>
        <v>1.8591249599999997</v>
      </c>
      <c r="D17" s="64">
        <v>4</v>
      </c>
      <c r="E17" s="65">
        <f t="shared" si="0"/>
        <v>7.4364998399999984E-3</v>
      </c>
      <c r="F17" s="66">
        <v>0</v>
      </c>
      <c r="G17" s="65">
        <f t="shared" si="1"/>
        <v>7.4364998399999984E-3</v>
      </c>
    </row>
    <row r="18" spans="1:7">
      <c r="A18" s="215"/>
      <c r="B18" s="10">
        <v>2017</v>
      </c>
      <c r="C18" s="135">
        <f>'[1]Fraksi pengelolaan sampah BaU'!D35</f>
        <v>1.9304673299999999</v>
      </c>
      <c r="D18" s="64">
        <v>4</v>
      </c>
      <c r="E18" s="65">
        <f t="shared" si="0"/>
        <v>7.7218693199999997E-3</v>
      </c>
      <c r="F18" s="66">
        <v>0</v>
      </c>
      <c r="G18" s="65">
        <f t="shared" si="1"/>
        <v>7.7218693199999997E-3</v>
      </c>
    </row>
    <row r="19" spans="1:7">
      <c r="A19" s="215"/>
      <c r="B19" s="10">
        <v>2018</v>
      </c>
      <c r="C19" s="135">
        <f>'[1]Fraksi pengelolaan sampah BaU'!D36</f>
        <v>1.9753113600000003</v>
      </c>
      <c r="D19" s="64">
        <v>4</v>
      </c>
      <c r="E19" s="65">
        <f t="shared" si="0"/>
        <v>7.9012454400000012E-3</v>
      </c>
      <c r="F19" s="66">
        <v>0</v>
      </c>
      <c r="G19" s="65">
        <f t="shared" si="1"/>
        <v>7.9012454400000012E-3</v>
      </c>
    </row>
    <row r="20" spans="1:7">
      <c r="A20" s="215"/>
      <c r="B20" s="10">
        <v>2019</v>
      </c>
      <c r="C20" s="135">
        <f>'[1]Fraksi pengelolaan sampah BaU'!D37</f>
        <v>2.0201553900000002</v>
      </c>
      <c r="D20" s="64">
        <v>4</v>
      </c>
      <c r="E20" s="65">
        <f t="shared" si="0"/>
        <v>8.0806215600000009E-3</v>
      </c>
      <c r="F20" s="66">
        <v>0</v>
      </c>
      <c r="G20" s="65">
        <f t="shared" si="1"/>
        <v>8.0806215600000009E-3</v>
      </c>
    </row>
    <row r="21" spans="1:7">
      <c r="A21" s="215"/>
      <c r="B21" s="10">
        <v>2020</v>
      </c>
      <c r="C21" s="135">
        <f>'[1]Fraksi pengelolaan sampah BaU'!D38</f>
        <v>2.0649994200000004</v>
      </c>
      <c r="D21" s="64">
        <v>4</v>
      </c>
      <c r="E21" s="65">
        <f t="shared" si="0"/>
        <v>8.2599976800000023E-3</v>
      </c>
      <c r="F21" s="66">
        <v>0</v>
      </c>
      <c r="G21" s="65">
        <f t="shared" si="1"/>
        <v>8.2599976800000023E-3</v>
      </c>
    </row>
    <row r="22" spans="1:7">
      <c r="A22" s="215"/>
      <c r="B22" s="10">
        <v>2021</v>
      </c>
      <c r="C22" s="135">
        <f>'[1]Fraksi pengelolaan sampah BaU'!D39</f>
        <v>2.1098434500000001</v>
      </c>
      <c r="D22" s="64">
        <v>4</v>
      </c>
      <c r="E22" s="65">
        <f t="shared" si="0"/>
        <v>8.4393738000000003E-3</v>
      </c>
      <c r="F22" s="66">
        <v>0</v>
      </c>
      <c r="G22" s="65">
        <f>E22-F22</f>
        <v>8.4393738000000003E-3</v>
      </c>
    </row>
    <row r="23" spans="1:7">
      <c r="A23" s="215"/>
      <c r="B23" s="10">
        <v>2022</v>
      </c>
      <c r="C23" s="135">
        <f>'[1]Fraksi pengelolaan sampah BaU'!D40</f>
        <v>2.1546874800000002</v>
      </c>
      <c r="D23" s="64">
        <v>4</v>
      </c>
      <c r="E23" s="65">
        <f t="shared" si="0"/>
        <v>8.61874992E-3</v>
      </c>
      <c r="F23" s="66">
        <v>0</v>
      </c>
      <c r="G23" s="65">
        <f t="shared" si="1"/>
        <v>8.61874992E-3</v>
      </c>
    </row>
    <row r="24" spans="1:7">
      <c r="A24" s="215"/>
      <c r="B24" s="10">
        <v>2023</v>
      </c>
      <c r="C24" s="135">
        <f>'[1]Fraksi pengelolaan sampah BaU'!D41</f>
        <v>2.1995315100000004</v>
      </c>
      <c r="D24" s="64">
        <v>4</v>
      </c>
      <c r="E24" s="65">
        <f t="shared" si="0"/>
        <v>8.7981260400000014E-3</v>
      </c>
      <c r="F24" s="66">
        <v>0</v>
      </c>
      <c r="G24" s="65">
        <f t="shared" si="1"/>
        <v>8.7981260400000014E-3</v>
      </c>
    </row>
    <row r="25" spans="1:7">
      <c r="A25" s="215"/>
      <c r="B25" s="10">
        <v>2024</v>
      </c>
      <c r="C25" s="135">
        <f>'[1]Fraksi pengelolaan sampah BaU'!D42</f>
        <v>2.2443755400000001</v>
      </c>
      <c r="D25" s="64">
        <v>4</v>
      </c>
      <c r="E25" s="65">
        <f t="shared" si="0"/>
        <v>8.9775021599999994E-3</v>
      </c>
      <c r="F25" s="66">
        <v>0</v>
      </c>
      <c r="G25" s="65">
        <f t="shared" si="1"/>
        <v>8.9775021599999994E-3</v>
      </c>
    </row>
    <row r="26" spans="1:7">
      <c r="A26" s="215"/>
      <c r="B26" s="10">
        <v>2025</v>
      </c>
      <c r="C26" s="135">
        <f>'[1]Fraksi pengelolaan sampah BaU'!D43</f>
        <v>2.2892195700000002</v>
      </c>
      <c r="D26" s="64">
        <v>4</v>
      </c>
      <c r="E26" s="65">
        <f t="shared" si="0"/>
        <v>9.1568782800000009E-3</v>
      </c>
      <c r="F26" s="66">
        <v>0</v>
      </c>
      <c r="G26" s="65">
        <f t="shared" si="1"/>
        <v>9.1568782800000009E-3</v>
      </c>
    </row>
    <row r="27" spans="1:7">
      <c r="A27" s="215"/>
      <c r="B27" s="10">
        <v>2026</v>
      </c>
      <c r="C27" s="135">
        <f>'[1]Fraksi pengelolaan sampah BaU'!D44</f>
        <v>2.3340635999999999</v>
      </c>
      <c r="D27" s="64">
        <v>4</v>
      </c>
      <c r="E27" s="65">
        <f t="shared" si="0"/>
        <v>9.3362543999999988E-3</v>
      </c>
      <c r="F27" s="66">
        <v>0</v>
      </c>
      <c r="G27" s="65">
        <f t="shared" si="1"/>
        <v>9.3362543999999988E-3</v>
      </c>
    </row>
    <row r="28" spans="1:7">
      <c r="A28" s="215"/>
      <c r="B28" s="10">
        <v>2027</v>
      </c>
      <c r="C28" s="135">
        <f>'[1]Fraksi pengelolaan sampah BaU'!D45</f>
        <v>2.3789076300000001</v>
      </c>
      <c r="D28" s="64">
        <v>4</v>
      </c>
      <c r="E28" s="65">
        <f t="shared" si="0"/>
        <v>9.5156305200000003E-3</v>
      </c>
      <c r="F28" s="66">
        <v>0</v>
      </c>
      <c r="G28" s="65">
        <f t="shared" si="1"/>
        <v>9.5156305200000003E-3</v>
      </c>
    </row>
    <row r="29" spans="1:7">
      <c r="A29" s="215"/>
      <c r="B29" s="10">
        <v>2028</v>
      </c>
      <c r="C29" s="135">
        <f>'[1]Fraksi pengelolaan sampah BaU'!D46</f>
        <v>2.4237516599999998</v>
      </c>
      <c r="D29" s="64">
        <v>4</v>
      </c>
      <c r="E29" s="65">
        <f t="shared" si="0"/>
        <v>9.6950066399999982E-3</v>
      </c>
      <c r="F29" s="66">
        <v>0</v>
      </c>
      <c r="G29" s="65">
        <f t="shared" si="1"/>
        <v>9.6950066399999982E-3</v>
      </c>
    </row>
    <row r="30" spans="1:7">
      <c r="A30" s="215"/>
      <c r="B30" s="10">
        <v>2029</v>
      </c>
      <c r="C30" s="135">
        <f>'[1]Fraksi pengelolaan sampah BaU'!D47</f>
        <v>2.4685956899999999</v>
      </c>
      <c r="D30" s="64">
        <v>4</v>
      </c>
      <c r="E30" s="65">
        <f t="shared" si="0"/>
        <v>9.8743827599999997E-3</v>
      </c>
      <c r="F30" s="66">
        <v>0</v>
      </c>
      <c r="G30" s="65">
        <f t="shared" si="1"/>
        <v>9.8743827599999997E-3</v>
      </c>
    </row>
    <row r="31" spans="1:7">
      <c r="A31" s="215"/>
      <c r="B31" s="10">
        <v>2030</v>
      </c>
      <c r="C31" s="135">
        <f>'[1]Fraksi pengelolaan sampah BaU'!D48</f>
        <v>2.51343972</v>
      </c>
      <c r="D31" s="64">
        <v>4</v>
      </c>
      <c r="E31" s="65">
        <f t="shared" si="0"/>
        <v>1.0053758879999999E-2</v>
      </c>
      <c r="F31" s="66">
        <v>0</v>
      </c>
      <c r="G31" s="65">
        <f t="shared" si="1"/>
        <v>1.0053758879999999E-2</v>
      </c>
    </row>
    <row r="32" spans="1:7">
      <c r="A32" s="216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202"/>
      <c r="B37" s="203"/>
      <c r="C37" s="203"/>
      <c r="D37" s="203"/>
      <c r="E37" s="203"/>
      <c r="F37" s="204"/>
      <c r="G37" s="67"/>
    </row>
    <row r="38" spans="1:7" ht="24.75" customHeight="1">
      <c r="A38" s="220" t="s">
        <v>49</v>
      </c>
      <c r="B38" s="221"/>
      <c r="C38" s="221"/>
      <c r="D38" s="221"/>
      <c r="E38" s="221"/>
      <c r="F38" s="221"/>
      <c r="G38" s="222"/>
    </row>
    <row r="39" spans="1:7" ht="13.5" customHeight="1">
      <c r="A39" s="223" t="s">
        <v>50</v>
      </c>
      <c r="B39" s="224"/>
      <c r="C39" s="224"/>
      <c r="D39" s="224"/>
      <c r="E39" s="224"/>
      <c r="F39" s="224"/>
      <c r="G39" s="225"/>
    </row>
    <row r="40" spans="1:7" ht="13.5" customHeight="1">
      <c r="A40" s="208" t="s">
        <v>51</v>
      </c>
      <c r="B40" s="209"/>
      <c r="C40" s="209"/>
      <c r="D40" s="209"/>
      <c r="E40" s="209"/>
      <c r="F40" s="209"/>
      <c r="G40" s="210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7" zoomScaleNormal="100" workbookViewId="0">
      <selection activeCell="A23" sqref="G23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201" t="s">
        <v>0</v>
      </c>
      <c r="B2" s="201"/>
      <c r="C2" s="200" t="s">
        <v>1</v>
      </c>
      <c r="D2" s="200"/>
      <c r="E2" s="200"/>
    </row>
    <row r="3" spans="1:5" ht="13.5" customHeight="1">
      <c r="A3" s="201" t="s">
        <v>2</v>
      </c>
      <c r="B3" s="201"/>
      <c r="C3" s="200" t="s">
        <v>3</v>
      </c>
      <c r="D3" s="200"/>
      <c r="E3" s="200"/>
    </row>
    <row r="4" spans="1:5">
      <c r="A4" s="201" t="s">
        <v>4</v>
      </c>
      <c r="B4" s="201"/>
      <c r="C4" s="200" t="s">
        <v>5</v>
      </c>
      <c r="D4" s="200"/>
      <c r="E4" s="200"/>
    </row>
    <row r="5" spans="1:5" ht="15.75" customHeight="1">
      <c r="A5" s="201" t="s">
        <v>6</v>
      </c>
      <c r="B5" s="201"/>
      <c r="C5" s="200" t="s">
        <v>29</v>
      </c>
      <c r="D5" s="200"/>
      <c r="E5" s="200"/>
    </row>
    <row r="6" spans="1:5">
      <c r="A6" s="68"/>
      <c r="B6" s="69"/>
      <c r="C6" s="69" t="s">
        <v>8</v>
      </c>
      <c r="D6" s="227" t="s">
        <v>9</v>
      </c>
      <c r="E6" s="227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185" t="s">
        <v>16</v>
      </c>
      <c r="B8" s="185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85"/>
      <c r="B9" s="185"/>
      <c r="C9" s="1" t="s">
        <v>22</v>
      </c>
      <c r="D9" s="1" t="s">
        <v>32</v>
      </c>
      <c r="E9" s="1" t="s">
        <v>33</v>
      </c>
    </row>
    <row r="10" spans="1:5" ht="15" thickBot="1">
      <c r="A10" s="186"/>
      <c r="B10" s="186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8" t="s">
        <v>27</v>
      </c>
      <c r="B12" s="74">
        <f>'4B_CH4 emissions'!B12</f>
        <v>2011</v>
      </c>
      <c r="C12" s="136">
        <f>'4B_CH4 emissions'!C12</f>
        <v>1.6993864799999998</v>
      </c>
      <c r="D12" s="65">
        <v>0.3</v>
      </c>
      <c r="E12" s="65">
        <f>C12*D12/1000</f>
        <v>5.0981594399999997E-4</v>
      </c>
    </row>
    <row r="13" spans="1:5">
      <c r="A13" s="229"/>
      <c r="B13" s="74">
        <f>'4B_CH4 emissions'!B13</f>
        <v>2012</v>
      </c>
      <c r="C13" s="136">
        <f>'4B_CH4 emissions'!C13</f>
        <v>1.7323178399999999</v>
      </c>
      <c r="D13" s="65">
        <v>0.3</v>
      </c>
      <c r="E13" s="65">
        <f t="shared" ref="E13:E32" si="0">C13*D13/1000</f>
        <v>5.1969535199999993E-4</v>
      </c>
    </row>
    <row r="14" spans="1:5">
      <c r="A14" s="229"/>
      <c r="B14" s="74">
        <f>'4B_CH4 emissions'!B14</f>
        <v>2013</v>
      </c>
      <c r="C14" s="136">
        <f>'4B_CH4 emissions'!C14</f>
        <v>1.7651363399999997</v>
      </c>
      <c r="D14" s="65">
        <v>0.3</v>
      </c>
      <c r="E14" s="65">
        <f t="shared" si="0"/>
        <v>5.2954090199999998E-4</v>
      </c>
    </row>
    <row r="15" spans="1:5">
      <c r="A15" s="229"/>
      <c r="B15" s="74">
        <f>'4B_CH4 emissions'!B15</f>
        <v>2014</v>
      </c>
      <c r="C15" s="136">
        <f>'4B_CH4 emissions'!C15</f>
        <v>1.7971351199999999</v>
      </c>
      <c r="D15" s="65">
        <v>0.3</v>
      </c>
      <c r="E15" s="65">
        <f t="shared" si="0"/>
        <v>5.3914053599999994E-4</v>
      </c>
    </row>
    <row r="16" spans="1:5">
      <c r="A16" s="229"/>
      <c r="B16" s="74">
        <f>'4B_CH4 emissions'!B16</f>
        <v>2015</v>
      </c>
      <c r="C16" s="136">
        <f>'4B_CH4 emissions'!C16</f>
        <v>1.82825478</v>
      </c>
      <c r="D16" s="65">
        <v>0.3</v>
      </c>
      <c r="E16" s="65">
        <f t="shared" si="0"/>
        <v>5.48476434E-4</v>
      </c>
    </row>
    <row r="17" spans="1:5">
      <c r="A17" s="229"/>
      <c r="B17" s="74">
        <f>'4B_CH4 emissions'!B17</f>
        <v>2016</v>
      </c>
      <c r="C17" s="136">
        <f>'4B_CH4 emissions'!C17</f>
        <v>1.8591249599999997</v>
      </c>
      <c r="D17" s="65">
        <v>0.3</v>
      </c>
      <c r="E17" s="65">
        <f t="shared" si="0"/>
        <v>5.5773748799999988E-4</v>
      </c>
    </row>
    <row r="18" spans="1:5">
      <c r="A18" s="229"/>
      <c r="B18" s="74">
        <f>'4B_CH4 emissions'!B18</f>
        <v>2017</v>
      </c>
      <c r="C18" s="136">
        <f>'4B_CH4 emissions'!C18</f>
        <v>1.9304673299999999</v>
      </c>
      <c r="D18" s="65">
        <v>0.3</v>
      </c>
      <c r="E18" s="65">
        <f t="shared" si="0"/>
        <v>5.7914019899999987E-4</v>
      </c>
    </row>
    <row r="19" spans="1:5">
      <c r="A19" s="229"/>
      <c r="B19" s="74">
        <f>'4B_CH4 emissions'!B19</f>
        <v>2018</v>
      </c>
      <c r="C19" s="136">
        <f>'4B_CH4 emissions'!C19</f>
        <v>1.9753113600000003</v>
      </c>
      <c r="D19" s="65">
        <v>0.3</v>
      </c>
      <c r="E19" s="65">
        <f t="shared" si="0"/>
        <v>5.9259340800000009E-4</v>
      </c>
    </row>
    <row r="20" spans="1:5">
      <c r="A20" s="229"/>
      <c r="B20" s="74">
        <f>'4B_CH4 emissions'!B20</f>
        <v>2019</v>
      </c>
      <c r="C20" s="136">
        <f>'4B_CH4 emissions'!C20</f>
        <v>2.0201553900000002</v>
      </c>
      <c r="D20" s="65">
        <v>0.3</v>
      </c>
      <c r="E20" s="65">
        <f t="shared" si="0"/>
        <v>6.0604661700000009E-4</v>
      </c>
    </row>
    <row r="21" spans="1:5">
      <c r="A21" s="229"/>
      <c r="B21" s="74">
        <f>'4B_CH4 emissions'!B21</f>
        <v>2020</v>
      </c>
      <c r="C21" s="136">
        <f>'4B_CH4 emissions'!C21</f>
        <v>2.0649994200000004</v>
      </c>
      <c r="D21" s="65">
        <v>0.3</v>
      </c>
      <c r="E21" s="65">
        <f t="shared" si="0"/>
        <v>6.1949982600000009E-4</v>
      </c>
    </row>
    <row r="22" spans="1:5">
      <c r="A22" s="229"/>
      <c r="B22" s="74">
        <f>'4B_CH4 emissions'!B22</f>
        <v>2021</v>
      </c>
      <c r="C22" s="136">
        <f>'4B_CH4 emissions'!C22</f>
        <v>2.1098434500000001</v>
      </c>
      <c r="D22" s="65">
        <v>0.3</v>
      </c>
      <c r="E22" s="65">
        <f t="shared" si="0"/>
        <v>6.3295303499999998E-4</v>
      </c>
    </row>
    <row r="23" spans="1:5">
      <c r="A23" s="229"/>
      <c r="B23" s="74">
        <f>'4B_CH4 emissions'!B23</f>
        <v>2022</v>
      </c>
      <c r="C23" s="166">
        <f>'4B_CH4 emissions'!C23</f>
        <v>2.1546874800000002</v>
      </c>
      <c r="D23" s="65">
        <v>0.3</v>
      </c>
      <c r="E23" s="65">
        <f t="shared" si="0"/>
        <v>6.4640624399999998E-4</v>
      </c>
    </row>
    <row r="24" spans="1:5">
      <c r="A24" s="229"/>
      <c r="B24" s="74">
        <f>'4B_CH4 emissions'!B24</f>
        <v>2023</v>
      </c>
      <c r="C24" s="166">
        <f>'4B_CH4 emissions'!C24</f>
        <v>2.1995315100000004</v>
      </c>
      <c r="D24" s="65">
        <v>0.3</v>
      </c>
      <c r="E24" s="65">
        <f t="shared" si="0"/>
        <v>6.5985945300000009E-4</v>
      </c>
    </row>
    <row r="25" spans="1:5">
      <c r="A25" s="229"/>
      <c r="B25" s="74">
        <f>'4B_CH4 emissions'!B25</f>
        <v>2024</v>
      </c>
      <c r="C25" s="166">
        <f>'4B_CH4 emissions'!C25</f>
        <v>2.2443755400000001</v>
      </c>
      <c r="D25" s="65">
        <v>0.3</v>
      </c>
      <c r="E25" s="65">
        <f t="shared" si="0"/>
        <v>6.7331266199999998E-4</v>
      </c>
    </row>
    <row r="26" spans="1:5">
      <c r="A26" s="229"/>
      <c r="B26" s="74">
        <f>'4B_CH4 emissions'!B26</f>
        <v>2025</v>
      </c>
      <c r="C26" s="166">
        <f>'4B_CH4 emissions'!C26</f>
        <v>2.2892195700000002</v>
      </c>
      <c r="D26" s="65">
        <v>0.3</v>
      </c>
      <c r="E26" s="65">
        <f t="shared" si="0"/>
        <v>6.8676587100000009E-4</v>
      </c>
    </row>
    <row r="27" spans="1:5">
      <c r="A27" s="229"/>
      <c r="B27" s="74">
        <f>'4B_CH4 emissions'!B27</f>
        <v>2026</v>
      </c>
      <c r="C27" s="166">
        <f>'4B_CH4 emissions'!C27</f>
        <v>2.3340635999999999</v>
      </c>
      <c r="D27" s="65">
        <v>0.3</v>
      </c>
      <c r="E27" s="65">
        <f t="shared" si="0"/>
        <v>7.0021907999999998E-4</v>
      </c>
    </row>
    <row r="28" spans="1:5">
      <c r="A28" s="229"/>
      <c r="B28" s="74">
        <f>'4B_CH4 emissions'!B28</f>
        <v>2027</v>
      </c>
      <c r="C28" s="166">
        <f>'4B_CH4 emissions'!C28</f>
        <v>2.3789076300000001</v>
      </c>
      <c r="D28" s="65">
        <v>0.3</v>
      </c>
      <c r="E28" s="65">
        <f t="shared" si="0"/>
        <v>7.1367228899999998E-4</v>
      </c>
    </row>
    <row r="29" spans="1:5">
      <c r="A29" s="229"/>
      <c r="B29" s="74">
        <f>'4B_CH4 emissions'!B29</f>
        <v>2028</v>
      </c>
      <c r="C29" s="166">
        <f>'4B_CH4 emissions'!C29</f>
        <v>2.4237516599999998</v>
      </c>
      <c r="D29" s="65">
        <v>0.3</v>
      </c>
      <c r="E29" s="65">
        <f t="shared" si="0"/>
        <v>7.2712549799999998E-4</v>
      </c>
    </row>
    <row r="30" spans="1:5">
      <c r="A30" s="229"/>
      <c r="B30" s="74">
        <f>'4B_CH4 emissions'!B30</f>
        <v>2029</v>
      </c>
      <c r="C30" s="166">
        <f>'4B_CH4 emissions'!C30</f>
        <v>2.4685956899999999</v>
      </c>
      <c r="D30" s="65">
        <v>0.3</v>
      </c>
      <c r="E30" s="65">
        <f t="shared" si="0"/>
        <v>7.4057870699999998E-4</v>
      </c>
    </row>
    <row r="31" spans="1:5">
      <c r="A31" s="229"/>
      <c r="B31" s="74">
        <f>'4B_CH4 emissions'!B31</f>
        <v>2030</v>
      </c>
      <c r="C31" s="166">
        <f>'4B_CH4 emissions'!C31</f>
        <v>2.51343972</v>
      </c>
      <c r="D31" s="65">
        <v>0.3</v>
      </c>
      <c r="E31" s="65">
        <f t="shared" si="0"/>
        <v>7.5403191599999998E-4</v>
      </c>
    </row>
    <row r="32" spans="1:5">
      <c r="A32" s="230"/>
      <c r="B32" s="4">
        <f>'4B_CH4 emissions'!B32</f>
        <v>2031</v>
      </c>
      <c r="C32" s="166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202"/>
      <c r="B38" s="203"/>
      <c r="C38" s="203"/>
      <c r="D38" s="204"/>
      <c r="E38" s="73"/>
    </row>
    <row r="39" spans="1:5" ht="13.5" customHeight="1">
      <c r="A39" s="220" t="s">
        <v>52</v>
      </c>
      <c r="B39" s="221"/>
      <c r="C39" s="221"/>
      <c r="D39" s="221"/>
      <c r="E39" s="222"/>
    </row>
    <row r="40" spans="1:5" ht="12.75" customHeight="1">
      <c r="A40" s="223" t="s">
        <v>50</v>
      </c>
      <c r="B40" s="224"/>
      <c r="C40" s="224"/>
      <c r="D40" s="224"/>
      <c r="E40" s="225"/>
    </row>
    <row r="41" spans="1:5" ht="13.5" customHeight="1">
      <c r="A41" s="208" t="s">
        <v>51</v>
      </c>
      <c r="B41" s="209"/>
      <c r="C41" s="209"/>
      <c r="D41" s="209"/>
      <c r="E41" s="210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zoomScaleNormal="100" workbookViewId="0">
      <selection activeCell="A23" sqref="G23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200" t="s">
        <v>1</v>
      </c>
      <c r="C2" s="200"/>
      <c r="D2" s="200"/>
      <c r="E2" s="200"/>
      <c r="F2" s="200"/>
      <c r="G2" s="200"/>
    </row>
    <row r="3" spans="1:7">
      <c r="A3" s="75" t="s">
        <v>2</v>
      </c>
      <c r="B3" s="200" t="s">
        <v>34</v>
      </c>
      <c r="C3" s="200"/>
      <c r="D3" s="200"/>
      <c r="E3" s="200"/>
      <c r="F3" s="200"/>
      <c r="G3" s="200"/>
    </row>
    <row r="4" spans="1:7" ht="13.5" customHeight="1">
      <c r="A4" s="75" t="s">
        <v>4</v>
      </c>
      <c r="B4" s="200" t="s">
        <v>35</v>
      </c>
      <c r="C4" s="200"/>
      <c r="D4" s="200"/>
      <c r="E4" s="200"/>
      <c r="F4" s="200"/>
      <c r="G4" s="200"/>
    </row>
    <row r="5" spans="1:7">
      <c r="A5" s="75" t="s">
        <v>6</v>
      </c>
      <c r="B5" s="200" t="s">
        <v>56</v>
      </c>
      <c r="C5" s="200"/>
      <c r="D5" s="200"/>
      <c r="E5" s="200"/>
      <c r="F5" s="200"/>
      <c r="G5" s="200"/>
    </row>
    <row r="6" spans="1:7">
      <c r="A6" s="233" t="s">
        <v>8</v>
      </c>
      <c r="B6" s="233"/>
      <c r="C6" s="233"/>
      <c r="D6" s="233"/>
      <c r="E6" s="233"/>
      <c r="F6" s="233"/>
      <c r="G6" s="233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5" t="s">
        <v>259</v>
      </c>
      <c r="B8" s="59" t="s">
        <v>59</v>
      </c>
      <c r="C8" s="137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34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34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35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167">
        <f>'[1]timbulan sampah'!B5</f>
        <v>572184</v>
      </c>
      <c r="C12" s="80">
        <v>0.39019999999999999</v>
      </c>
      <c r="D12" s="42">
        <v>0.22</v>
      </c>
      <c r="E12" s="42">
        <v>0.5</v>
      </c>
      <c r="F12" s="79">
        <v>365</v>
      </c>
      <c r="G12" s="84">
        <f>B12*C12*D12*E12*F12*1000/(10^9)</f>
        <v>8.964137801519998</v>
      </c>
    </row>
    <row r="13" spans="1:7">
      <c r="A13" s="53">
        <f>'4B_N2O emission'!B13</f>
        <v>2012</v>
      </c>
      <c r="B13" s="83">
        <f>'[1]timbulan sampah'!B6</f>
        <v>583272</v>
      </c>
      <c r="C13" s="82">
        <v>0.39019999999999999</v>
      </c>
      <c r="D13" s="44">
        <v>0.22</v>
      </c>
      <c r="E13" s="44">
        <v>0.5</v>
      </c>
      <c r="F13" s="53">
        <v>365</v>
      </c>
      <c r="G13" s="85">
        <f t="shared" ref="G13:G32" si="0">B13*C13*D13*E13*F13*1000/(10^9)</f>
        <v>9.1378482861600006</v>
      </c>
    </row>
    <row r="14" spans="1:7">
      <c r="A14" s="53">
        <f>'4B_N2O emission'!B14</f>
        <v>2013</v>
      </c>
      <c r="B14" s="83">
        <f>'[1]timbulan sampah'!B7</f>
        <v>594322</v>
      </c>
      <c r="C14" s="82">
        <v>0.39019999999999999</v>
      </c>
      <c r="D14" s="44">
        <v>0.22</v>
      </c>
      <c r="E14" s="44">
        <v>0.5</v>
      </c>
      <c r="F14" s="53">
        <v>365</v>
      </c>
      <c r="G14" s="85">
        <f t="shared" si="0"/>
        <v>9.3109634426600003</v>
      </c>
    </row>
    <row r="15" spans="1:7">
      <c r="A15" s="53">
        <f>'4B_N2O emission'!B15</f>
        <v>2014</v>
      </c>
      <c r="B15" s="83">
        <f>'[1]timbulan sampah'!B8</f>
        <v>605096</v>
      </c>
      <c r="C15" s="82">
        <v>0.39019999999999999</v>
      </c>
      <c r="D15" s="44">
        <v>0.22</v>
      </c>
      <c r="E15" s="44">
        <v>0.5</v>
      </c>
      <c r="F15" s="53">
        <v>365</v>
      </c>
      <c r="G15" s="85">
        <f t="shared" si="0"/>
        <v>9.4797546368799992</v>
      </c>
    </row>
    <row r="16" spans="1:7">
      <c r="A16" s="53">
        <f>'4B_N2O emission'!B16</f>
        <v>2015</v>
      </c>
      <c r="B16" s="83">
        <f>'[1]timbulan sampah'!B9</f>
        <v>615574</v>
      </c>
      <c r="C16" s="82">
        <v>0.39019999999999999</v>
      </c>
      <c r="D16" s="44">
        <v>0.22</v>
      </c>
      <c r="E16" s="44">
        <v>0.5</v>
      </c>
      <c r="F16" s="53">
        <v>365</v>
      </c>
      <c r="G16" s="85">
        <f t="shared" si="0"/>
        <v>9.6439085382199998</v>
      </c>
    </row>
    <row r="17" spans="1:7">
      <c r="A17" s="53">
        <f>'4B_N2O emission'!B17</f>
        <v>2016</v>
      </c>
      <c r="B17" s="83">
        <f>'[1]timbulan sampah'!B10</f>
        <v>625968</v>
      </c>
      <c r="C17" s="82">
        <v>0.39019999999999999</v>
      </c>
      <c r="D17" s="44">
        <v>0.22</v>
      </c>
      <c r="E17" s="44">
        <v>0.5</v>
      </c>
      <c r="F17" s="53">
        <v>365</v>
      </c>
      <c r="G17" s="85">
        <f t="shared" si="0"/>
        <v>9.8067464510399986</v>
      </c>
    </row>
    <row r="18" spans="1:7">
      <c r="A18" s="53">
        <f>'4B_N2O emission'!B18</f>
        <v>2017</v>
      </c>
      <c r="B18" s="83">
        <f>'[1]timbulan sampah'!B11</f>
        <v>649989</v>
      </c>
      <c r="C18" s="82">
        <v>0.39019999999999999</v>
      </c>
      <c r="D18" s="44">
        <v>0.22</v>
      </c>
      <c r="E18" s="44">
        <v>0.5</v>
      </c>
      <c r="F18" s="53">
        <v>365</v>
      </c>
      <c r="G18" s="85">
        <f t="shared" si="0"/>
        <v>10.18307216817</v>
      </c>
    </row>
    <row r="19" spans="1:7">
      <c r="A19" s="53">
        <f>'4B_N2O emission'!B19</f>
        <v>2018</v>
      </c>
      <c r="B19" s="83">
        <f>'[1]timbulan sampah'!B12</f>
        <v>665088</v>
      </c>
      <c r="C19" s="82">
        <v>0.39019999999999999</v>
      </c>
      <c r="D19" s="44">
        <v>0.22</v>
      </c>
      <c r="E19" s="44">
        <v>0.5</v>
      </c>
      <c r="F19" s="53">
        <v>365</v>
      </c>
      <c r="G19" s="85">
        <f t="shared" si="0"/>
        <v>10.419621104640001</v>
      </c>
    </row>
    <row r="20" spans="1:7">
      <c r="A20" s="53">
        <f>'4B_N2O emission'!B20</f>
        <v>2019</v>
      </c>
      <c r="B20" s="83">
        <f>'[1]timbulan sampah'!B13</f>
        <v>680187</v>
      </c>
      <c r="C20" s="82">
        <v>0.39019999999999999</v>
      </c>
      <c r="D20" s="44">
        <v>0.22</v>
      </c>
      <c r="E20" s="44">
        <v>0.5</v>
      </c>
      <c r="F20" s="53">
        <v>365</v>
      </c>
      <c r="G20" s="85">
        <f t="shared" si="0"/>
        <v>10.656170041109998</v>
      </c>
    </row>
    <row r="21" spans="1:7">
      <c r="A21" s="53">
        <f>'4B_N2O emission'!B21</f>
        <v>2020</v>
      </c>
      <c r="B21" s="83">
        <f>'[1]timbulan sampah'!B14</f>
        <v>695286</v>
      </c>
      <c r="C21" s="82">
        <v>0.39019999999999999</v>
      </c>
      <c r="D21" s="44">
        <v>0.22</v>
      </c>
      <c r="E21" s="44">
        <v>0.5</v>
      </c>
      <c r="F21" s="53">
        <v>365</v>
      </c>
      <c r="G21" s="85">
        <f t="shared" si="0"/>
        <v>10.892718977580001</v>
      </c>
    </row>
    <row r="22" spans="1:7">
      <c r="A22" s="53">
        <f>'4B_N2O emission'!B22</f>
        <v>2021</v>
      </c>
      <c r="B22" s="83">
        <f>'[1]timbulan sampah'!B15</f>
        <v>710385</v>
      </c>
      <c r="C22" s="82">
        <v>0.39019999999999999</v>
      </c>
      <c r="D22" s="44">
        <v>0.22</v>
      </c>
      <c r="E22" s="44">
        <v>0.5</v>
      </c>
      <c r="F22" s="53">
        <v>365</v>
      </c>
      <c r="G22" s="85">
        <f t="shared" si="0"/>
        <v>11.129267914049999</v>
      </c>
    </row>
    <row r="23" spans="1:7">
      <c r="A23" s="53">
        <f>'4B_N2O emission'!B23</f>
        <v>2022</v>
      </c>
      <c r="B23" s="83">
        <f>'[1]timbulan sampah'!B16</f>
        <v>725484</v>
      </c>
      <c r="C23" s="82">
        <v>0.39019999999999999</v>
      </c>
      <c r="D23" s="44">
        <v>0.22</v>
      </c>
      <c r="E23" s="44">
        <v>0.5</v>
      </c>
      <c r="F23" s="53">
        <v>365</v>
      </c>
      <c r="G23" s="85">
        <f t="shared" si="0"/>
        <v>11.365816850520002</v>
      </c>
    </row>
    <row r="24" spans="1:7">
      <c r="A24" s="53">
        <f>'4B_N2O emission'!B24</f>
        <v>2023</v>
      </c>
      <c r="B24" s="83">
        <f>'[1]timbulan sampah'!B17</f>
        <v>740583</v>
      </c>
      <c r="C24" s="82">
        <v>0.39019999999999999</v>
      </c>
      <c r="D24" s="44">
        <v>0.22</v>
      </c>
      <c r="E24" s="44">
        <v>0.5</v>
      </c>
      <c r="F24" s="53">
        <v>365</v>
      </c>
      <c r="G24" s="85">
        <f t="shared" si="0"/>
        <v>11.602365786989999</v>
      </c>
    </row>
    <row r="25" spans="1:7">
      <c r="A25" s="53">
        <f>'4B_N2O emission'!B25</f>
        <v>2024</v>
      </c>
      <c r="B25" s="83">
        <f>'[1]timbulan sampah'!B18</f>
        <v>755682</v>
      </c>
      <c r="C25" s="82">
        <v>0.39019999999999999</v>
      </c>
      <c r="D25" s="44">
        <v>0.22</v>
      </c>
      <c r="E25" s="44">
        <v>0.5</v>
      </c>
      <c r="F25" s="53">
        <v>365</v>
      </c>
      <c r="G25" s="85">
        <f t="shared" si="0"/>
        <v>11.838914723459999</v>
      </c>
    </row>
    <row r="26" spans="1:7">
      <c r="A26" s="53">
        <f>'4B_N2O emission'!B26</f>
        <v>2025</v>
      </c>
      <c r="B26" s="83">
        <f>'[1]timbulan sampah'!B19</f>
        <v>770781</v>
      </c>
      <c r="C26" s="82">
        <v>0.39019999999999999</v>
      </c>
      <c r="D26" s="44">
        <v>0.22</v>
      </c>
      <c r="E26" s="44">
        <v>0.5</v>
      </c>
      <c r="F26" s="53">
        <v>365</v>
      </c>
      <c r="G26" s="85">
        <f t="shared" si="0"/>
        <v>12.07546365993</v>
      </c>
    </row>
    <row r="27" spans="1:7">
      <c r="A27" s="53">
        <f>'4B_N2O emission'!B27</f>
        <v>2026</v>
      </c>
      <c r="B27" s="83">
        <f>'[1]timbulan sampah'!B20</f>
        <v>785880</v>
      </c>
      <c r="C27" s="82">
        <v>0.39019999999999999</v>
      </c>
      <c r="D27" s="44">
        <v>0.22</v>
      </c>
      <c r="E27" s="44">
        <v>0.5</v>
      </c>
      <c r="F27" s="53">
        <v>365</v>
      </c>
      <c r="G27" s="85">
        <f t="shared" si="0"/>
        <v>12.312012596399997</v>
      </c>
    </row>
    <row r="28" spans="1:7">
      <c r="A28" s="53">
        <f>'4B_N2O emission'!B28</f>
        <v>2027</v>
      </c>
      <c r="B28" s="83">
        <f>'[1]timbulan sampah'!B21</f>
        <v>800979</v>
      </c>
      <c r="C28" s="82">
        <v>0.39019999999999999</v>
      </c>
      <c r="D28" s="44">
        <v>0.22</v>
      </c>
      <c r="E28" s="44">
        <v>0.5</v>
      </c>
      <c r="F28" s="53">
        <v>365</v>
      </c>
      <c r="G28" s="85">
        <f t="shared" si="0"/>
        <v>12.54856153287</v>
      </c>
    </row>
    <row r="29" spans="1:7">
      <c r="A29" s="53">
        <f>'4B_N2O emission'!B29</f>
        <v>2028</v>
      </c>
      <c r="B29" s="83">
        <f>'[1]timbulan sampah'!B22</f>
        <v>816078</v>
      </c>
      <c r="C29" s="82">
        <v>0.39019999999999999</v>
      </c>
      <c r="D29" s="44">
        <v>0.22</v>
      </c>
      <c r="E29" s="44">
        <v>0.5</v>
      </c>
      <c r="F29" s="53">
        <v>365</v>
      </c>
      <c r="G29" s="85">
        <f t="shared" si="0"/>
        <v>12.785110469339998</v>
      </c>
    </row>
    <row r="30" spans="1:7">
      <c r="A30" s="53">
        <f>'4B_N2O emission'!B30</f>
        <v>2029</v>
      </c>
      <c r="B30" s="83">
        <f>'[1]timbulan sampah'!B23</f>
        <v>831177</v>
      </c>
      <c r="C30" s="82">
        <v>0.39019999999999999</v>
      </c>
      <c r="D30" s="44">
        <v>0.22</v>
      </c>
      <c r="E30" s="44">
        <v>0.5</v>
      </c>
      <c r="F30" s="53">
        <v>365</v>
      </c>
      <c r="G30" s="85">
        <f t="shared" si="0"/>
        <v>13.021659405809997</v>
      </c>
    </row>
    <row r="31" spans="1:7">
      <c r="A31" s="53">
        <f>'4B_N2O emission'!B31</f>
        <v>2030</v>
      </c>
      <c r="B31" s="83">
        <f>'[1]timbulan sampah'!B24</f>
        <v>846276</v>
      </c>
      <c r="C31" s="82">
        <v>0.39019999999999999</v>
      </c>
      <c r="D31" s="44">
        <v>0.22</v>
      </c>
      <c r="E31" s="44">
        <v>0.5</v>
      </c>
      <c r="F31" s="53">
        <v>365</v>
      </c>
      <c r="G31" s="85">
        <f t="shared" si="0"/>
        <v>13.258208342280001</v>
      </c>
    </row>
    <row r="32" spans="1:7">
      <c r="A32" s="53">
        <f>'4B_N2O emission'!B32</f>
        <v>2031</v>
      </c>
      <c r="B32" s="83">
        <f>'[1]timbulan sampah'!B25</f>
        <v>0</v>
      </c>
      <c r="C32" s="81">
        <v>0.39019999999999999</v>
      </c>
      <c r="D32" s="78">
        <v>0.22</v>
      </c>
      <c r="E32" s="78">
        <v>0.5</v>
      </c>
      <c r="F32" s="55">
        <v>365</v>
      </c>
      <c r="G32" s="86">
        <f t="shared" si="0"/>
        <v>0</v>
      </c>
    </row>
    <row r="33" spans="1:7" ht="27" customHeight="1">
      <c r="A33" s="231" t="s">
        <v>199</v>
      </c>
      <c r="B33" s="232"/>
      <c r="C33" s="232"/>
      <c r="D33" s="232"/>
      <c r="E33" s="232"/>
      <c r="F33" s="232"/>
      <c r="G33" s="232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zoomScale="85" zoomScaleNormal="85" workbookViewId="0">
      <selection activeCell="A23" sqref="A23:H2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7"/>
    <col min="12" max="12" width="14" style="87" customWidth="1"/>
    <col min="13" max="13" width="17.140625" style="6" customWidth="1"/>
    <col min="14" max="16384" width="9.140625" style="6"/>
  </cols>
  <sheetData>
    <row r="2" spans="1:13">
      <c r="A2" s="201" t="s">
        <v>0</v>
      </c>
      <c r="B2" s="201"/>
      <c r="C2" s="200" t="s">
        <v>1</v>
      </c>
      <c r="D2" s="200"/>
      <c r="E2" s="200"/>
      <c r="F2" s="200"/>
      <c r="G2" s="200"/>
      <c r="H2" s="200"/>
      <c r="I2" s="200"/>
    </row>
    <row r="3" spans="1:13">
      <c r="A3" s="201" t="s">
        <v>2</v>
      </c>
      <c r="B3" s="201"/>
      <c r="C3" s="200" t="s">
        <v>75</v>
      </c>
      <c r="D3" s="200"/>
      <c r="E3" s="200"/>
      <c r="F3" s="200"/>
      <c r="G3" s="200"/>
      <c r="H3" s="200"/>
      <c r="I3" s="200"/>
    </row>
    <row r="4" spans="1:13">
      <c r="A4" s="201" t="s">
        <v>4</v>
      </c>
      <c r="B4" s="201"/>
      <c r="C4" s="200" t="s">
        <v>76</v>
      </c>
      <c r="D4" s="200"/>
      <c r="E4" s="200"/>
      <c r="F4" s="200"/>
      <c r="G4" s="200"/>
      <c r="H4" s="200"/>
      <c r="I4" s="200"/>
    </row>
    <row r="5" spans="1:13" ht="14.25" customHeight="1">
      <c r="A5" s="201" t="s">
        <v>6</v>
      </c>
      <c r="B5" s="201"/>
      <c r="C5" s="200" t="s">
        <v>77</v>
      </c>
      <c r="D5" s="200"/>
      <c r="E5" s="200"/>
      <c r="F5" s="200"/>
      <c r="G5" s="200"/>
      <c r="H5" s="200"/>
      <c r="I5" s="200"/>
    </row>
    <row r="6" spans="1:13">
      <c r="A6" s="233" t="s">
        <v>8</v>
      </c>
      <c r="B6" s="233"/>
      <c r="C6" s="233"/>
      <c r="D6" s="233" t="s">
        <v>9</v>
      </c>
      <c r="E6" s="245"/>
      <c r="F6" s="245"/>
      <c r="G6" s="245"/>
      <c r="H6" s="245"/>
      <c r="I6" s="88"/>
    </row>
    <row r="7" spans="1:13">
      <c r="A7" s="242"/>
      <c r="B7" s="242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11" t="s">
        <v>84</v>
      </c>
      <c r="B8" s="211"/>
      <c r="C8" s="59" t="s">
        <v>85</v>
      </c>
      <c r="D8" s="242" t="s">
        <v>86</v>
      </c>
      <c r="E8" s="59" t="s">
        <v>87</v>
      </c>
      <c r="F8" s="59" t="s">
        <v>89</v>
      </c>
      <c r="G8" s="242" t="s">
        <v>91</v>
      </c>
      <c r="H8" s="242" t="s">
        <v>38</v>
      </c>
      <c r="I8" s="242" t="s">
        <v>92</v>
      </c>
      <c r="K8" s="246" t="s">
        <v>259</v>
      </c>
      <c r="L8" s="246" t="s">
        <v>266</v>
      </c>
      <c r="M8" s="246" t="s">
        <v>249</v>
      </c>
    </row>
    <row r="9" spans="1:13" ht="14.25" customHeight="1">
      <c r="A9" s="211"/>
      <c r="B9" s="211"/>
      <c r="C9" s="76" t="s">
        <v>37</v>
      </c>
      <c r="D9" s="234"/>
      <c r="E9" s="76" t="s">
        <v>88</v>
      </c>
      <c r="F9" s="76" t="s">
        <v>90</v>
      </c>
      <c r="G9" s="234"/>
      <c r="H9" s="234"/>
      <c r="I9" s="234"/>
      <c r="K9" s="246"/>
      <c r="L9" s="246"/>
      <c r="M9" s="246"/>
    </row>
    <row r="10" spans="1:13">
      <c r="A10" s="212"/>
      <c r="B10" s="212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46"/>
      <c r="L10" s="246"/>
      <c r="M10" s="246"/>
    </row>
    <row r="11" spans="1:13" ht="16.5" customHeight="1">
      <c r="A11" s="212"/>
      <c r="B11" s="212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46"/>
      <c r="L11" s="246"/>
      <c r="M11" s="246"/>
    </row>
    <row r="12" spans="1:13" ht="18" customHeight="1" thickBot="1">
      <c r="A12" s="243"/>
      <c r="B12" s="243"/>
      <c r="C12" s="5" t="s">
        <v>93</v>
      </c>
      <c r="D12" s="5"/>
      <c r="E12" s="5"/>
      <c r="F12" s="5"/>
      <c r="G12" s="5"/>
      <c r="H12" s="5"/>
      <c r="I12" s="5" t="s">
        <v>94</v>
      </c>
      <c r="K12" s="246"/>
      <c r="L12" s="246"/>
      <c r="M12" s="246"/>
    </row>
    <row r="13" spans="1:13" ht="14.25" customHeight="1" thickTop="1">
      <c r="A13" s="244" t="s">
        <v>95</v>
      </c>
      <c r="B13" s="53" t="s">
        <v>203</v>
      </c>
      <c r="C13" s="89">
        <f>'4A_DOC'!$B$39*$L$13</f>
        <v>5.9512910864291273</v>
      </c>
      <c r="D13" s="90">
        <v>0.4</v>
      </c>
      <c r="E13" s="90">
        <v>0.38</v>
      </c>
      <c r="F13" s="34">
        <v>0</v>
      </c>
      <c r="G13" s="91">
        <v>0.57999999999999996</v>
      </c>
      <c r="H13" s="90">
        <f>44/12</f>
        <v>3.6666666666666665</v>
      </c>
      <c r="I13" s="53">
        <f>C13*D13*E13*F13*G13*H13</f>
        <v>0</v>
      </c>
      <c r="K13" s="92">
        <f>'4B_N2O emission'!B12</f>
        <v>2011</v>
      </c>
      <c r="L13" s="95">
        <f>'4C1_Amount_Waste_OpenBurned'!G12</f>
        <v>8.964137801519998</v>
      </c>
      <c r="M13" s="168">
        <f>I23</f>
        <v>1.5537893722467433</v>
      </c>
    </row>
    <row r="14" spans="1:13" ht="12.75" customHeight="1">
      <c r="A14" s="244"/>
      <c r="B14" s="53" t="s">
        <v>204</v>
      </c>
      <c r="C14" s="89">
        <f>'4A_DOC'!$B$40*$L$13</f>
        <v>1.1518917074953197</v>
      </c>
      <c r="D14" s="90">
        <v>0.9</v>
      </c>
      <c r="E14" s="90">
        <v>0.46</v>
      </c>
      <c r="F14" s="34">
        <f>1/100</f>
        <v>0.01</v>
      </c>
      <c r="G14" s="91">
        <v>0.57999999999999996</v>
      </c>
      <c r="H14" s="90">
        <f t="shared" ref="H14:H21" si="0">44/12</f>
        <v>3.6666666666666665</v>
      </c>
      <c r="I14" s="53">
        <f t="shared" ref="I14:I21" si="1">C14*D14*E14*F14*G14*H14</f>
        <v>1.0141715349471794E-2</v>
      </c>
      <c r="K14" s="92">
        <f>'4B_N2O emission'!B13</f>
        <v>2012</v>
      </c>
      <c r="L14" s="95">
        <f>'4C1_Amount_Waste_OpenBurned'!G13</f>
        <v>9.1378482861600006</v>
      </c>
      <c r="M14" s="169">
        <f>I57</f>
        <v>1.5838992959067411</v>
      </c>
    </row>
    <row r="15" spans="1:13">
      <c r="A15" s="244"/>
      <c r="B15" s="53" t="s">
        <v>205</v>
      </c>
      <c r="C15" s="89">
        <f>'4A_DOC'!$B$41*$L$13</f>
        <v>0</v>
      </c>
      <c r="D15" s="90">
        <v>0.85</v>
      </c>
      <c r="E15" s="90">
        <v>0.5</v>
      </c>
      <c r="F15" s="34">
        <v>0</v>
      </c>
      <c r="G15" s="91">
        <v>0.57999999999999996</v>
      </c>
      <c r="H15" s="90">
        <f t="shared" si="0"/>
        <v>3.6666666666666665</v>
      </c>
      <c r="I15" s="53">
        <f t="shared" si="1"/>
        <v>0</v>
      </c>
      <c r="K15" s="92">
        <f>'4B_N2O emission'!B14</f>
        <v>2013</v>
      </c>
      <c r="L15" s="95">
        <f>'4C1_Amount_Waste_OpenBurned'!G14</f>
        <v>9.3109634426600003</v>
      </c>
      <c r="M15" s="169">
        <f>I87</f>
        <v>1.6139060289914244</v>
      </c>
    </row>
    <row r="16" spans="1:13">
      <c r="A16" s="244"/>
      <c r="B16" s="53" t="s">
        <v>47</v>
      </c>
      <c r="C16" s="89">
        <f>'4A_DOC'!$B$42*$L$13</f>
        <v>7.2609516192311999E-2</v>
      </c>
      <c r="D16" s="90">
        <v>0.8</v>
      </c>
      <c r="E16" s="90">
        <v>0.5</v>
      </c>
      <c r="F16" s="34">
        <f>20/100</f>
        <v>0.2</v>
      </c>
      <c r="G16" s="91">
        <v>0.57999999999999996</v>
      </c>
      <c r="H16" s="90">
        <f t="shared" si="0"/>
        <v>3.6666666666666665</v>
      </c>
      <c r="I16" s="53">
        <f t="shared" si="1"/>
        <v>1.2353299021518681E-2</v>
      </c>
      <c r="K16" s="92">
        <f>'4B_N2O emission'!B15</f>
        <v>2014</v>
      </c>
      <c r="L16" s="95">
        <f>'4C1_Amount_Waste_OpenBurned'!G15</f>
        <v>9.4797546368799992</v>
      </c>
      <c r="M16" s="169">
        <f>I118</f>
        <v>1.6431632726343544</v>
      </c>
    </row>
    <row r="17" spans="1:13" ht="13.5" customHeight="1">
      <c r="A17" s="244"/>
      <c r="B17" s="53" t="s">
        <v>206</v>
      </c>
      <c r="C17" s="89">
        <f>'4A_DOC'!$B$43*$L$13</f>
        <v>0</v>
      </c>
      <c r="D17" s="90">
        <v>0.84</v>
      </c>
      <c r="E17" s="90">
        <v>0.67</v>
      </c>
      <c r="F17" s="34">
        <f>20/100</f>
        <v>0.2</v>
      </c>
      <c r="G17" s="91">
        <v>0.57999999999999996</v>
      </c>
      <c r="H17" s="90">
        <f t="shared" si="0"/>
        <v>3.6666666666666665</v>
      </c>
      <c r="I17" s="53">
        <f t="shared" si="1"/>
        <v>0</v>
      </c>
      <c r="K17" s="92">
        <f>'4B_N2O emission'!B16</f>
        <v>2015</v>
      </c>
      <c r="L17" s="95">
        <f>'4C1_Amount_Waste_OpenBurned'!G16</f>
        <v>9.6439085382199998</v>
      </c>
      <c r="M17" s="169">
        <f>I149</f>
        <v>1.6716167160064193</v>
      </c>
    </row>
    <row r="18" spans="1:13">
      <c r="A18" s="244"/>
      <c r="B18" s="53" t="s">
        <v>207</v>
      </c>
      <c r="C18" s="89">
        <f>'4A_DOC'!$B$44*$L$13</f>
        <v>0.96005915854279189</v>
      </c>
      <c r="D18" s="90">
        <v>1</v>
      </c>
      <c r="E18" s="90">
        <v>0.75</v>
      </c>
      <c r="F18" s="34">
        <f>100/100</f>
        <v>1</v>
      </c>
      <c r="G18" s="91">
        <v>0.57999999999999996</v>
      </c>
      <c r="H18" s="90">
        <f t="shared" si="0"/>
        <v>3.6666666666666665</v>
      </c>
      <c r="I18" s="53">
        <f t="shared" si="1"/>
        <v>1.5312943578757527</v>
      </c>
      <c r="K18" s="92">
        <f>'4B_N2O emission'!B17</f>
        <v>2016</v>
      </c>
      <c r="L18" s="95">
        <f>'4C1_Amount_Waste_OpenBurned'!G17</f>
        <v>9.8067464510399986</v>
      </c>
      <c r="M18" s="170">
        <f>I179</f>
        <v>1.6998420538962109</v>
      </c>
    </row>
    <row r="19" spans="1:13">
      <c r="A19" s="244"/>
      <c r="B19" s="53" t="s">
        <v>208</v>
      </c>
      <c r="C19" s="89">
        <f>'4A_DOC'!$B$45*$L$13</f>
        <v>0.15866523908690397</v>
      </c>
      <c r="D19" s="90">
        <v>1</v>
      </c>
      <c r="E19" s="90">
        <v>0</v>
      </c>
      <c r="F19" s="34">
        <v>0</v>
      </c>
      <c r="G19" s="91">
        <v>0.57999999999999996</v>
      </c>
      <c r="H19" s="90">
        <f t="shared" si="0"/>
        <v>3.6666666666666665</v>
      </c>
      <c r="I19" s="53">
        <f t="shared" si="1"/>
        <v>0</v>
      </c>
      <c r="K19" s="92">
        <f>'4B_N2O emission'!B18</f>
        <v>2017</v>
      </c>
      <c r="L19" s="95">
        <f>'4C1_Amount_Waste_OpenBurned'!G18</f>
        <v>10.18307216817</v>
      </c>
      <c r="M19" s="169">
        <f>I209</f>
        <v>1.7650720752018383</v>
      </c>
    </row>
    <row r="20" spans="1:13">
      <c r="A20" s="244"/>
      <c r="B20" s="53" t="s">
        <v>209</v>
      </c>
      <c r="C20" s="89">
        <f>'4A_DOC'!$B$46*$L$13</f>
        <v>0.11922303276021598</v>
      </c>
      <c r="D20" s="90">
        <v>1</v>
      </c>
      <c r="E20" s="90">
        <v>0</v>
      </c>
      <c r="F20" s="34">
        <v>0</v>
      </c>
      <c r="G20" s="91">
        <v>0.57999999999999996</v>
      </c>
      <c r="H20" s="90">
        <f t="shared" si="0"/>
        <v>3.6666666666666665</v>
      </c>
      <c r="I20" s="53">
        <f t="shared" si="1"/>
        <v>0</v>
      </c>
      <c r="K20" s="92">
        <f>'4B_N2O emission'!B19</f>
        <v>2018</v>
      </c>
      <c r="L20" s="95">
        <f>'4C1_Amount_Waste_OpenBurned'!G19</f>
        <v>10.419621104640001</v>
      </c>
      <c r="M20" s="169">
        <f>I239</f>
        <v>1.8060740356403577</v>
      </c>
    </row>
    <row r="21" spans="1:13">
      <c r="A21" s="244"/>
      <c r="B21" s="53" t="s">
        <v>210</v>
      </c>
      <c r="C21" s="89">
        <f>'4A_DOC'!$B$47*$L$13</f>
        <v>0.55667295747439194</v>
      </c>
      <c r="D21" s="90">
        <v>0.9</v>
      </c>
      <c r="E21" s="90">
        <v>0</v>
      </c>
      <c r="F21" s="34">
        <v>0</v>
      </c>
      <c r="G21" s="91">
        <v>0.57999999999999996</v>
      </c>
      <c r="H21" s="90">
        <f t="shared" si="0"/>
        <v>3.6666666666666665</v>
      </c>
      <c r="I21" s="53">
        <f t="shared" si="1"/>
        <v>0</v>
      </c>
      <c r="K21" s="92">
        <f>'4B_N2O emission'!B20</f>
        <v>2019</v>
      </c>
      <c r="L21" s="95">
        <f>'4C1_Amount_Waste_OpenBurned'!G20</f>
        <v>10.656170041109998</v>
      </c>
      <c r="M21" s="169">
        <f>I269</f>
        <v>1.8470759960788758</v>
      </c>
    </row>
    <row r="22" spans="1:13">
      <c r="A22" s="244" t="s">
        <v>48</v>
      </c>
      <c r="B22" s="244"/>
      <c r="C22" s="7"/>
      <c r="D22" s="53"/>
      <c r="E22" s="53"/>
      <c r="F22" s="53"/>
      <c r="G22" s="53"/>
      <c r="H22" s="53"/>
      <c r="I22" s="53"/>
      <c r="K22" s="92">
        <f>'4B_N2O emission'!B21</f>
        <v>2020</v>
      </c>
      <c r="L22" s="95">
        <f>'4C1_Amount_Waste_OpenBurned'!G21</f>
        <v>10.892718977580001</v>
      </c>
      <c r="M22" s="169">
        <f>I299</f>
        <v>1.888077956517396</v>
      </c>
    </row>
    <row r="23" spans="1:13">
      <c r="A23" s="202" t="s">
        <v>269</v>
      </c>
      <c r="B23" s="203"/>
      <c r="C23" s="203"/>
      <c r="D23" s="203"/>
      <c r="E23" s="203"/>
      <c r="F23" s="203"/>
      <c r="G23" s="203"/>
      <c r="H23" s="204"/>
      <c r="I23" s="93">
        <f>SUM(I13:I22)</f>
        <v>1.5537893722467433</v>
      </c>
      <c r="K23" s="92">
        <f>'4B_N2O emission'!B22</f>
        <v>2021</v>
      </c>
      <c r="L23" s="95">
        <f>'4C1_Amount_Waste_OpenBurned'!G22</f>
        <v>11.129267914049999</v>
      </c>
      <c r="M23" s="169">
        <f>I329</f>
        <v>1.9290799169559145</v>
      </c>
    </row>
    <row r="24" spans="1:13" ht="12.75" customHeight="1">
      <c r="A24" s="236" t="s">
        <v>53</v>
      </c>
      <c r="B24" s="237"/>
      <c r="C24" s="237"/>
      <c r="D24" s="237"/>
      <c r="E24" s="237"/>
      <c r="F24" s="237"/>
      <c r="G24" s="237"/>
      <c r="H24" s="237"/>
      <c r="I24" s="237"/>
      <c r="K24" s="92">
        <f>'4B_N2O emission'!B23</f>
        <v>2022</v>
      </c>
      <c r="L24" s="95">
        <f>'4C1_Amount_Waste_OpenBurned'!G23</f>
        <v>11.365816850520002</v>
      </c>
      <c r="M24" s="169">
        <f>I359</f>
        <v>1.9700818773944342</v>
      </c>
    </row>
    <row r="25" spans="1:13" ht="12.75" customHeight="1">
      <c r="A25" s="238" t="s">
        <v>54</v>
      </c>
      <c r="B25" s="239"/>
      <c r="C25" s="239"/>
      <c r="D25" s="239"/>
      <c r="E25" s="239"/>
      <c r="F25" s="239"/>
      <c r="G25" s="239"/>
      <c r="H25" s="239"/>
      <c r="I25" s="239"/>
      <c r="K25" s="92">
        <f>'4B_N2O emission'!B24</f>
        <v>2023</v>
      </c>
      <c r="L25" s="95">
        <f>'4C1_Amount_Waste_OpenBurned'!G24</f>
        <v>11.602365786989999</v>
      </c>
      <c r="M25" s="169">
        <f>I389</f>
        <v>2.011083837832953</v>
      </c>
    </row>
    <row r="26" spans="1:13" ht="12.75" customHeight="1">
      <c r="A26" s="238" t="s">
        <v>55</v>
      </c>
      <c r="B26" s="239"/>
      <c r="C26" s="239"/>
      <c r="D26" s="239"/>
      <c r="E26" s="239"/>
      <c r="F26" s="239"/>
      <c r="G26" s="239"/>
      <c r="H26" s="239"/>
      <c r="I26" s="239"/>
      <c r="K26" s="92">
        <f>'4B_N2O emission'!B25</f>
        <v>2024</v>
      </c>
      <c r="L26" s="95">
        <f>'4C1_Amount_Waste_OpenBurned'!G25</f>
        <v>11.838914723459999</v>
      </c>
      <c r="M26" s="168">
        <f>I419</f>
        <v>2.0520857982714715</v>
      </c>
    </row>
    <row r="27" spans="1:13" ht="12.75" customHeight="1">
      <c r="A27" s="238" t="s">
        <v>96</v>
      </c>
      <c r="B27" s="239"/>
      <c r="C27" s="239"/>
      <c r="D27" s="239"/>
      <c r="E27" s="239"/>
      <c r="F27" s="239"/>
      <c r="G27" s="239"/>
      <c r="H27" s="239"/>
      <c r="I27" s="239"/>
      <c r="K27" s="92">
        <f>'4B_N2O emission'!B26</f>
        <v>2025</v>
      </c>
      <c r="L27" s="95">
        <f>'4C1_Amount_Waste_OpenBurned'!G26</f>
        <v>12.07546365993</v>
      </c>
      <c r="M27" s="169">
        <f>I449</f>
        <v>2.093087758709991</v>
      </c>
    </row>
    <row r="28" spans="1:13" ht="12.75" customHeight="1">
      <c r="A28" s="238" t="s">
        <v>97</v>
      </c>
      <c r="B28" s="239"/>
      <c r="C28" s="239"/>
      <c r="D28" s="239"/>
      <c r="E28" s="239"/>
      <c r="F28" s="239"/>
      <c r="G28" s="239"/>
      <c r="H28" s="239"/>
      <c r="I28" s="239"/>
      <c r="K28" s="92">
        <f>'4B_N2O emission'!B27</f>
        <v>2026</v>
      </c>
      <c r="L28" s="95">
        <f>'4C1_Amount_Waste_OpenBurned'!G27</f>
        <v>12.312012596399997</v>
      </c>
      <c r="M28" s="169">
        <f>I479</f>
        <v>2.1340897191485095</v>
      </c>
    </row>
    <row r="29" spans="1:13">
      <c r="A29" s="240" t="s">
        <v>200</v>
      </c>
      <c r="B29" s="241"/>
      <c r="C29" s="241"/>
      <c r="D29" s="241"/>
      <c r="E29" s="241"/>
      <c r="F29" s="241"/>
      <c r="G29" s="241"/>
      <c r="H29" s="241"/>
      <c r="I29" s="241"/>
      <c r="K29" s="92">
        <f>'4B_N2O emission'!B28</f>
        <v>2027</v>
      </c>
      <c r="L29" s="95">
        <f>'4C1_Amount_Waste_OpenBurned'!G28</f>
        <v>12.54856153287</v>
      </c>
      <c r="M29" s="169">
        <f>I509</f>
        <v>2.175091679587029</v>
      </c>
    </row>
    <row r="30" spans="1:13">
      <c r="K30" s="92">
        <f>'4B_N2O emission'!B29</f>
        <v>2028</v>
      </c>
      <c r="L30" s="95">
        <f>'4C1_Amount_Waste_OpenBurned'!G29</f>
        <v>12.785110469339998</v>
      </c>
      <c r="M30" s="169">
        <f>I539</f>
        <v>2.2160936400255484</v>
      </c>
    </row>
    <row r="31" spans="1:13">
      <c r="K31" s="92">
        <f>'4B_N2O emission'!B30</f>
        <v>2029</v>
      </c>
      <c r="L31" s="95">
        <f>'4C1_Amount_Waste_OpenBurned'!G30</f>
        <v>13.021659405809997</v>
      </c>
      <c r="M31" s="169">
        <f>I569</f>
        <v>2.257095600464067</v>
      </c>
    </row>
    <row r="32" spans="1:13">
      <c r="K32" s="92">
        <f>'4B_N2O emission'!B31</f>
        <v>2030</v>
      </c>
      <c r="L32" s="95">
        <f>'4C1_Amount_Waste_OpenBurned'!G31</f>
        <v>13.258208342280001</v>
      </c>
      <c r="M32" s="169">
        <f>I599</f>
        <v>2.2980975609025864</v>
      </c>
    </row>
    <row r="33" spans="1:13">
      <c r="F33" s="99" t="s">
        <v>267</v>
      </c>
      <c r="K33" s="92">
        <f>'4B_N2O emission'!B32</f>
        <v>2031</v>
      </c>
      <c r="L33" s="95">
        <f>'4C1_Amount_Waste_OpenBurned'!G32</f>
        <v>0</v>
      </c>
      <c r="M33" s="97"/>
    </row>
    <row r="36" spans="1:13">
      <c r="A36" s="201" t="s">
        <v>0</v>
      </c>
      <c r="B36" s="201"/>
      <c r="C36" s="200" t="s">
        <v>1</v>
      </c>
      <c r="D36" s="200"/>
      <c r="E36" s="200"/>
      <c r="F36" s="200"/>
      <c r="G36" s="200"/>
      <c r="H36" s="200"/>
      <c r="I36" s="200"/>
    </row>
    <row r="37" spans="1:13">
      <c r="A37" s="201" t="s">
        <v>2</v>
      </c>
      <c r="B37" s="201"/>
      <c r="C37" s="200" t="s">
        <v>75</v>
      </c>
      <c r="D37" s="200"/>
      <c r="E37" s="200"/>
      <c r="F37" s="200"/>
      <c r="G37" s="200"/>
      <c r="H37" s="200"/>
      <c r="I37" s="200"/>
    </row>
    <row r="38" spans="1:13">
      <c r="A38" s="201" t="s">
        <v>4</v>
      </c>
      <c r="B38" s="201"/>
      <c r="C38" s="200" t="s">
        <v>76</v>
      </c>
      <c r="D38" s="200"/>
      <c r="E38" s="200"/>
      <c r="F38" s="200"/>
      <c r="G38" s="200"/>
      <c r="H38" s="200"/>
      <c r="I38" s="200"/>
    </row>
    <row r="39" spans="1:13">
      <c r="A39" s="201" t="s">
        <v>6</v>
      </c>
      <c r="B39" s="201"/>
      <c r="C39" s="200" t="s">
        <v>77</v>
      </c>
      <c r="D39" s="200"/>
      <c r="E39" s="200"/>
      <c r="F39" s="200"/>
      <c r="G39" s="200"/>
      <c r="H39" s="200"/>
      <c r="I39" s="200"/>
    </row>
    <row r="40" spans="1:13">
      <c r="A40" s="233" t="s">
        <v>8</v>
      </c>
      <c r="B40" s="233"/>
      <c r="C40" s="233"/>
      <c r="D40" s="233" t="s">
        <v>9</v>
      </c>
      <c r="E40" s="245"/>
      <c r="F40" s="245"/>
      <c r="G40" s="245"/>
      <c r="H40" s="245"/>
      <c r="I40" s="88"/>
    </row>
    <row r="41" spans="1:13">
      <c r="A41" s="242"/>
      <c r="B41" s="242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11" t="s">
        <v>84</v>
      </c>
      <c r="B42" s="211"/>
      <c r="C42" s="59" t="s">
        <v>85</v>
      </c>
      <c r="D42" s="242" t="s">
        <v>86</v>
      </c>
      <c r="E42" s="59" t="s">
        <v>87</v>
      </c>
      <c r="F42" s="59" t="s">
        <v>89</v>
      </c>
      <c r="G42" s="242" t="s">
        <v>91</v>
      </c>
      <c r="H42" s="242" t="s">
        <v>38</v>
      </c>
      <c r="I42" s="242" t="s">
        <v>92</v>
      </c>
    </row>
    <row r="43" spans="1:13" ht="14.25">
      <c r="A43" s="211"/>
      <c r="B43" s="211"/>
      <c r="C43" s="76" t="s">
        <v>37</v>
      </c>
      <c r="D43" s="234"/>
      <c r="E43" s="76" t="s">
        <v>88</v>
      </c>
      <c r="F43" s="76" t="s">
        <v>90</v>
      </c>
      <c r="G43" s="234"/>
      <c r="H43" s="234"/>
      <c r="I43" s="234"/>
    </row>
    <row r="44" spans="1:13">
      <c r="A44" s="212"/>
      <c r="B44" s="212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12"/>
      <c r="B45" s="212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43"/>
      <c r="B46" s="243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44" t="s">
        <v>95</v>
      </c>
      <c r="B47" s="53" t="s">
        <v>203</v>
      </c>
      <c r="C47" s="89">
        <f>'4A_DOC'!$B$39*$L$14</f>
        <v>6.0666174771816248</v>
      </c>
      <c r="D47" s="90">
        <v>0.4</v>
      </c>
      <c r="E47" s="90">
        <v>0.38</v>
      </c>
      <c r="F47" s="34">
        <v>0</v>
      </c>
      <c r="G47" s="91">
        <v>0.57999999999999996</v>
      </c>
      <c r="H47" s="90">
        <f>44/12</f>
        <v>3.6666666666666665</v>
      </c>
      <c r="I47" s="53">
        <f>C47*D47*E47*F47*G47*H47</f>
        <v>0</v>
      </c>
    </row>
    <row r="48" spans="1:13">
      <c r="A48" s="244"/>
      <c r="B48" s="53" t="s">
        <v>204</v>
      </c>
      <c r="C48" s="89">
        <f>'4A_DOC'!$B$40*$L$14</f>
        <v>1.1742135047715601</v>
      </c>
      <c r="D48" s="90">
        <v>0.9</v>
      </c>
      <c r="E48" s="90">
        <v>0.46</v>
      </c>
      <c r="F48" s="34">
        <f>1/100</f>
        <v>0.01</v>
      </c>
      <c r="G48" s="91">
        <v>0.57999999999999996</v>
      </c>
      <c r="H48" s="90">
        <f t="shared" ref="H48:H55" si="2">44/12</f>
        <v>3.6666666666666665</v>
      </c>
      <c r="I48" s="53">
        <f t="shared" ref="I48:I55" si="3">C48*D48*E48*F48*G48*H48</f>
        <v>1.0338245381410724E-2</v>
      </c>
    </row>
    <row r="49" spans="1:9">
      <c r="A49" s="244"/>
      <c r="B49" s="53" t="s">
        <v>205</v>
      </c>
      <c r="C49" s="89">
        <f>'4A_DOC'!$B$41*$L$14</f>
        <v>0</v>
      </c>
      <c r="D49" s="90">
        <v>0.85</v>
      </c>
      <c r="E49" s="90">
        <v>0.5</v>
      </c>
      <c r="F49" s="34">
        <v>0</v>
      </c>
      <c r="G49" s="91">
        <v>0.57999999999999996</v>
      </c>
      <c r="H49" s="90">
        <f t="shared" si="2"/>
        <v>3.6666666666666665</v>
      </c>
      <c r="I49" s="53">
        <f t="shared" si="3"/>
        <v>0</v>
      </c>
    </row>
    <row r="50" spans="1:9">
      <c r="A50" s="244"/>
      <c r="B50" s="53" t="s">
        <v>47</v>
      </c>
      <c r="C50" s="89">
        <f>'4A_DOC'!$B$42*$L$14</f>
        <v>7.4016571117896016E-2</v>
      </c>
      <c r="D50" s="90">
        <v>0.8</v>
      </c>
      <c r="E50" s="90">
        <v>0.5</v>
      </c>
      <c r="F50" s="34">
        <f>20/100</f>
        <v>0.2</v>
      </c>
      <c r="G50" s="91">
        <v>0.57999999999999996</v>
      </c>
      <c r="H50" s="90">
        <f t="shared" si="2"/>
        <v>3.6666666666666665</v>
      </c>
      <c r="I50" s="53">
        <f t="shared" si="3"/>
        <v>1.2592685966191374E-2</v>
      </c>
    </row>
    <row r="51" spans="1:9">
      <c r="A51" s="244"/>
      <c r="B51" s="53" t="s">
        <v>206</v>
      </c>
      <c r="C51" s="89">
        <f>'4A_DOC'!$B$43*$L$14</f>
        <v>0</v>
      </c>
      <c r="D51" s="90">
        <v>0.84</v>
      </c>
      <c r="E51" s="90">
        <v>0.67</v>
      </c>
      <c r="F51" s="34">
        <f>20/100</f>
        <v>0.2</v>
      </c>
      <c r="G51" s="91">
        <v>0.57999999999999996</v>
      </c>
      <c r="H51" s="90">
        <f t="shared" si="2"/>
        <v>3.6666666666666665</v>
      </c>
      <c r="I51" s="53">
        <f t="shared" si="3"/>
        <v>0</v>
      </c>
    </row>
    <row r="52" spans="1:9">
      <c r="A52" s="244"/>
      <c r="B52" s="53" t="s">
        <v>207</v>
      </c>
      <c r="C52" s="89">
        <f>'4A_DOC'!$B$44*$L$14</f>
        <v>0.9786635514477362</v>
      </c>
      <c r="D52" s="90">
        <v>1</v>
      </c>
      <c r="E52" s="90">
        <v>0.75</v>
      </c>
      <c r="F52" s="34">
        <f>100/100</f>
        <v>1</v>
      </c>
      <c r="G52" s="91">
        <v>0.57999999999999996</v>
      </c>
      <c r="H52" s="90">
        <f t="shared" si="2"/>
        <v>3.6666666666666665</v>
      </c>
      <c r="I52" s="53">
        <f t="shared" si="3"/>
        <v>1.560968364559139</v>
      </c>
    </row>
    <row r="53" spans="1:9">
      <c r="A53" s="244"/>
      <c r="B53" s="53" t="s">
        <v>208</v>
      </c>
      <c r="C53" s="89">
        <f>'4A_DOC'!$B$45*$L$14</f>
        <v>0.16173991466503201</v>
      </c>
      <c r="D53" s="90">
        <v>1</v>
      </c>
      <c r="E53" s="90">
        <v>0</v>
      </c>
      <c r="F53" s="34">
        <v>0</v>
      </c>
      <c r="G53" s="91">
        <v>0.57999999999999996</v>
      </c>
      <c r="H53" s="90">
        <f t="shared" si="2"/>
        <v>3.6666666666666665</v>
      </c>
      <c r="I53" s="53">
        <f t="shared" si="3"/>
        <v>0</v>
      </c>
    </row>
    <row r="54" spans="1:9">
      <c r="A54" s="244"/>
      <c r="B54" s="53" t="s">
        <v>209</v>
      </c>
      <c r="C54" s="89">
        <f>'4A_DOC'!$B$46*$L$14</f>
        <v>0.12153338220592802</v>
      </c>
      <c r="D54" s="90">
        <v>1</v>
      </c>
      <c r="E54" s="90">
        <v>0</v>
      </c>
      <c r="F54" s="34">
        <v>0</v>
      </c>
      <c r="G54" s="91">
        <v>0.57999999999999996</v>
      </c>
      <c r="H54" s="90">
        <f t="shared" si="2"/>
        <v>3.6666666666666665</v>
      </c>
      <c r="I54" s="53">
        <f t="shared" si="3"/>
        <v>0</v>
      </c>
    </row>
    <row r="55" spans="1:9">
      <c r="A55" s="244"/>
      <c r="B55" s="53" t="s">
        <v>210</v>
      </c>
      <c r="C55" s="89">
        <f>'4A_DOC'!$B$47*$L$14</f>
        <v>0.56746037857053611</v>
      </c>
      <c r="D55" s="90">
        <v>0.9</v>
      </c>
      <c r="E55" s="90">
        <v>0</v>
      </c>
      <c r="F55" s="34">
        <v>0</v>
      </c>
      <c r="G55" s="91">
        <v>0.57999999999999996</v>
      </c>
      <c r="H55" s="90">
        <f t="shared" si="2"/>
        <v>3.6666666666666665</v>
      </c>
      <c r="I55" s="53">
        <f t="shared" si="3"/>
        <v>0</v>
      </c>
    </row>
    <row r="56" spans="1:9">
      <c r="A56" s="244" t="s">
        <v>48</v>
      </c>
      <c r="B56" s="244"/>
      <c r="C56" s="7"/>
      <c r="D56" s="53"/>
      <c r="E56" s="53"/>
      <c r="F56" s="53"/>
      <c r="G56" s="53"/>
      <c r="H56" s="53"/>
      <c r="I56" s="53"/>
    </row>
    <row r="57" spans="1:9">
      <c r="A57" s="202" t="s">
        <v>270</v>
      </c>
      <c r="B57" s="203"/>
      <c r="C57" s="203"/>
      <c r="D57" s="203"/>
      <c r="E57" s="203"/>
      <c r="F57" s="203"/>
      <c r="G57" s="203"/>
      <c r="H57" s="204"/>
      <c r="I57" s="93">
        <f>SUM(I47:I56)</f>
        <v>1.5838992959067411</v>
      </c>
    </row>
    <row r="58" spans="1:9">
      <c r="A58" s="236" t="s">
        <v>53</v>
      </c>
      <c r="B58" s="237"/>
      <c r="C58" s="237"/>
      <c r="D58" s="237"/>
      <c r="E58" s="237"/>
      <c r="F58" s="237"/>
      <c r="G58" s="237"/>
      <c r="H58" s="237"/>
      <c r="I58" s="237"/>
    </row>
    <row r="59" spans="1:9">
      <c r="A59" s="238" t="s">
        <v>54</v>
      </c>
      <c r="B59" s="239"/>
      <c r="C59" s="239"/>
      <c r="D59" s="239"/>
      <c r="E59" s="239"/>
      <c r="F59" s="239"/>
      <c r="G59" s="239"/>
      <c r="H59" s="239"/>
      <c r="I59" s="239"/>
    </row>
    <row r="60" spans="1:9">
      <c r="A60" s="238" t="s">
        <v>55</v>
      </c>
      <c r="B60" s="239"/>
      <c r="C60" s="239"/>
      <c r="D60" s="239"/>
      <c r="E60" s="239"/>
      <c r="F60" s="239"/>
      <c r="G60" s="239"/>
      <c r="H60" s="239"/>
      <c r="I60" s="239"/>
    </row>
    <row r="61" spans="1:9">
      <c r="A61" s="238" t="s">
        <v>96</v>
      </c>
      <c r="B61" s="239"/>
      <c r="C61" s="239"/>
      <c r="D61" s="239"/>
      <c r="E61" s="239"/>
      <c r="F61" s="239"/>
      <c r="G61" s="239"/>
      <c r="H61" s="239"/>
      <c r="I61" s="239"/>
    </row>
    <row r="62" spans="1:9">
      <c r="A62" s="238" t="s">
        <v>97</v>
      </c>
      <c r="B62" s="239"/>
      <c r="C62" s="239"/>
      <c r="D62" s="239"/>
      <c r="E62" s="239"/>
      <c r="F62" s="239"/>
      <c r="G62" s="239"/>
      <c r="H62" s="239"/>
      <c r="I62" s="239"/>
    </row>
    <row r="63" spans="1:9">
      <c r="A63" s="240" t="s">
        <v>200</v>
      </c>
      <c r="B63" s="241"/>
      <c r="C63" s="241"/>
      <c r="D63" s="241"/>
      <c r="E63" s="241"/>
      <c r="F63" s="241"/>
      <c r="G63" s="241"/>
      <c r="H63" s="241"/>
      <c r="I63" s="241"/>
    </row>
    <row r="66" spans="1:9">
      <c r="A66" s="201" t="s">
        <v>0</v>
      </c>
      <c r="B66" s="201"/>
      <c r="C66" s="200" t="s">
        <v>1</v>
      </c>
      <c r="D66" s="200"/>
      <c r="E66" s="200"/>
      <c r="F66" s="200"/>
      <c r="G66" s="200"/>
      <c r="H66" s="200"/>
      <c r="I66" s="200"/>
    </row>
    <row r="67" spans="1:9">
      <c r="A67" s="201" t="s">
        <v>2</v>
      </c>
      <c r="B67" s="201"/>
      <c r="C67" s="200" t="s">
        <v>75</v>
      </c>
      <c r="D67" s="200"/>
      <c r="E67" s="200"/>
      <c r="F67" s="200"/>
      <c r="G67" s="200"/>
      <c r="H67" s="200"/>
      <c r="I67" s="200"/>
    </row>
    <row r="68" spans="1:9">
      <c r="A68" s="201" t="s">
        <v>4</v>
      </c>
      <c r="B68" s="201"/>
      <c r="C68" s="200" t="s">
        <v>76</v>
      </c>
      <c r="D68" s="200"/>
      <c r="E68" s="200"/>
      <c r="F68" s="200"/>
      <c r="G68" s="200"/>
      <c r="H68" s="200"/>
      <c r="I68" s="200"/>
    </row>
    <row r="69" spans="1:9">
      <c r="A69" s="201" t="s">
        <v>6</v>
      </c>
      <c r="B69" s="201"/>
      <c r="C69" s="200" t="s">
        <v>77</v>
      </c>
      <c r="D69" s="200"/>
      <c r="E69" s="200"/>
      <c r="F69" s="200"/>
      <c r="G69" s="200"/>
      <c r="H69" s="200"/>
      <c r="I69" s="200"/>
    </row>
    <row r="70" spans="1:9">
      <c r="A70" s="233" t="s">
        <v>8</v>
      </c>
      <c r="B70" s="233"/>
      <c r="C70" s="233"/>
      <c r="D70" s="233" t="s">
        <v>9</v>
      </c>
      <c r="E70" s="245"/>
      <c r="F70" s="245"/>
      <c r="G70" s="245"/>
      <c r="H70" s="245"/>
      <c r="I70" s="88"/>
    </row>
    <row r="71" spans="1:9">
      <c r="A71" s="242"/>
      <c r="B71" s="242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11" t="s">
        <v>84</v>
      </c>
      <c r="B72" s="211"/>
      <c r="C72" s="59" t="s">
        <v>85</v>
      </c>
      <c r="D72" s="242" t="s">
        <v>86</v>
      </c>
      <c r="E72" s="59" t="s">
        <v>87</v>
      </c>
      <c r="F72" s="59" t="s">
        <v>89</v>
      </c>
      <c r="G72" s="242" t="s">
        <v>91</v>
      </c>
      <c r="H72" s="242" t="s">
        <v>38</v>
      </c>
      <c r="I72" s="242" t="s">
        <v>92</v>
      </c>
    </row>
    <row r="73" spans="1:9" ht="14.25">
      <c r="A73" s="211"/>
      <c r="B73" s="211"/>
      <c r="C73" s="76" t="s">
        <v>37</v>
      </c>
      <c r="D73" s="234"/>
      <c r="E73" s="76" t="s">
        <v>88</v>
      </c>
      <c r="F73" s="76" t="s">
        <v>90</v>
      </c>
      <c r="G73" s="234"/>
      <c r="H73" s="234"/>
      <c r="I73" s="234"/>
    </row>
    <row r="74" spans="1:9">
      <c r="A74" s="212"/>
      <c r="B74" s="212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12"/>
      <c r="B75" s="212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43"/>
      <c r="B76" s="243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44" t="s">
        <v>95</v>
      </c>
      <c r="B77" s="53" t="s">
        <v>203</v>
      </c>
      <c r="C77" s="89">
        <f>'4A_DOC'!$B$39*$L$15</f>
        <v>6.1815486295819744</v>
      </c>
      <c r="D77" s="90">
        <v>0.4</v>
      </c>
      <c r="E77" s="90">
        <v>0.38</v>
      </c>
      <c r="F77" s="34">
        <v>0</v>
      </c>
      <c r="G77" s="91">
        <v>0.57999999999999996</v>
      </c>
      <c r="H77" s="90">
        <f>44/12</f>
        <v>3.6666666666666665</v>
      </c>
      <c r="I77" s="53">
        <f>C77*D77*E77*F77*G77*H77</f>
        <v>0</v>
      </c>
    </row>
    <row r="78" spans="1:9">
      <c r="A78" s="244"/>
      <c r="B78" s="53" t="s">
        <v>204</v>
      </c>
      <c r="C78" s="89">
        <f>'4A_DOC'!$B$40*$L$15</f>
        <v>1.1964588023818101</v>
      </c>
      <c r="D78" s="90">
        <v>0.9</v>
      </c>
      <c r="E78" s="90">
        <v>0.46</v>
      </c>
      <c r="F78" s="34">
        <f>1/100</f>
        <v>0.01</v>
      </c>
      <c r="G78" s="91">
        <v>0.57999999999999996</v>
      </c>
      <c r="H78" s="90">
        <f t="shared" ref="H78:H85" si="4">44/12</f>
        <v>3.6666666666666665</v>
      </c>
      <c r="I78" s="53">
        <f t="shared" ref="I78:I85" si="5">C78*D78*E78*F78*G78*H78</f>
        <v>1.0534101879690408E-2</v>
      </c>
    </row>
    <row r="79" spans="1:9">
      <c r="A79" s="244"/>
      <c r="B79" s="53" t="s">
        <v>205</v>
      </c>
      <c r="C79" s="89">
        <f>'4A_DOC'!$B$41*$L$15</f>
        <v>0</v>
      </c>
      <c r="D79" s="90">
        <v>0.85</v>
      </c>
      <c r="E79" s="90">
        <v>0.5</v>
      </c>
      <c r="F79" s="34">
        <v>0</v>
      </c>
      <c r="G79" s="91">
        <v>0.57999999999999996</v>
      </c>
      <c r="H79" s="90">
        <f t="shared" si="4"/>
        <v>3.6666666666666665</v>
      </c>
      <c r="I79" s="53">
        <f t="shared" si="5"/>
        <v>0</v>
      </c>
    </row>
    <row r="80" spans="1:9">
      <c r="A80" s="244"/>
      <c r="B80" s="53" t="s">
        <v>47</v>
      </c>
      <c r="C80" s="89">
        <f>'4A_DOC'!$B$42*$L$15</f>
        <v>7.5418803885546018E-2</v>
      </c>
      <c r="D80" s="90">
        <v>0.8</v>
      </c>
      <c r="E80" s="90">
        <v>0.5</v>
      </c>
      <c r="F80" s="34">
        <f>20/100</f>
        <v>0.2</v>
      </c>
      <c r="G80" s="91">
        <v>0.57999999999999996</v>
      </c>
      <c r="H80" s="90">
        <f t="shared" si="4"/>
        <v>3.6666666666666665</v>
      </c>
      <c r="I80" s="53">
        <f t="shared" si="5"/>
        <v>1.2831252501060897E-2</v>
      </c>
    </row>
    <row r="81" spans="1:9">
      <c r="A81" s="244"/>
      <c r="B81" s="53" t="s">
        <v>206</v>
      </c>
      <c r="C81" s="89">
        <f>'4A_DOC'!$B$43*$L$15</f>
        <v>0</v>
      </c>
      <c r="D81" s="90">
        <v>0.84</v>
      </c>
      <c r="E81" s="90">
        <v>0.67</v>
      </c>
      <c r="F81" s="34">
        <f>20/100</f>
        <v>0.2</v>
      </c>
      <c r="G81" s="91">
        <v>0.57999999999999996</v>
      </c>
      <c r="H81" s="90">
        <f t="shared" si="4"/>
        <v>3.6666666666666665</v>
      </c>
      <c r="I81" s="53">
        <f t="shared" si="5"/>
        <v>0</v>
      </c>
    </row>
    <row r="82" spans="1:9">
      <c r="A82" s="244"/>
      <c r="B82" s="53" t="s">
        <v>207</v>
      </c>
      <c r="C82" s="89">
        <f>'4A_DOC'!$B$44*$L$15</f>
        <v>0.99720418470888617</v>
      </c>
      <c r="D82" s="90">
        <v>1</v>
      </c>
      <c r="E82" s="90">
        <v>0.75</v>
      </c>
      <c r="F82" s="34">
        <f>100/100</f>
        <v>1</v>
      </c>
      <c r="G82" s="91">
        <v>0.57999999999999996</v>
      </c>
      <c r="H82" s="90">
        <f t="shared" si="4"/>
        <v>3.6666666666666665</v>
      </c>
      <c r="I82" s="53">
        <f t="shared" si="5"/>
        <v>1.5905406746106732</v>
      </c>
    </row>
    <row r="83" spans="1:9">
      <c r="A83" s="244"/>
      <c r="B83" s="53" t="s">
        <v>208</v>
      </c>
      <c r="C83" s="89">
        <f>'4A_DOC'!$B$45*$L$15</f>
        <v>0.16480405293508202</v>
      </c>
      <c r="D83" s="90">
        <v>1</v>
      </c>
      <c r="E83" s="90">
        <v>0</v>
      </c>
      <c r="F83" s="34">
        <v>0</v>
      </c>
      <c r="G83" s="91">
        <v>0.57999999999999996</v>
      </c>
      <c r="H83" s="90">
        <f t="shared" si="4"/>
        <v>3.6666666666666665</v>
      </c>
      <c r="I83" s="53">
        <f t="shared" si="5"/>
        <v>0</v>
      </c>
    </row>
    <row r="84" spans="1:9">
      <c r="A84" s="244"/>
      <c r="B84" s="53" t="s">
        <v>209</v>
      </c>
      <c r="C84" s="89">
        <f>'4A_DOC'!$B$46*$L$15</f>
        <v>0.12383581378737801</v>
      </c>
      <c r="D84" s="90">
        <v>1</v>
      </c>
      <c r="E84" s="90">
        <v>0</v>
      </c>
      <c r="F84" s="34">
        <v>0</v>
      </c>
      <c r="G84" s="91">
        <v>0.57999999999999996</v>
      </c>
      <c r="H84" s="90">
        <f t="shared" si="4"/>
        <v>3.6666666666666665</v>
      </c>
      <c r="I84" s="53">
        <f t="shared" si="5"/>
        <v>0</v>
      </c>
    </row>
    <row r="85" spans="1:9">
      <c r="A85" s="244"/>
      <c r="B85" s="53" t="s">
        <v>210</v>
      </c>
      <c r="C85" s="89">
        <f>'4A_DOC'!$B$47*$L$15</f>
        <v>0.57821082978918603</v>
      </c>
      <c r="D85" s="90">
        <v>0.9</v>
      </c>
      <c r="E85" s="90">
        <v>0</v>
      </c>
      <c r="F85" s="34">
        <v>0</v>
      </c>
      <c r="G85" s="91">
        <v>0.57999999999999996</v>
      </c>
      <c r="H85" s="90">
        <f t="shared" si="4"/>
        <v>3.6666666666666665</v>
      </c>
      <c r="I85" s="53">
        <f t="shared" si="5"/>
        <v>0</v>
      </c>
    </row>
    <row r="86" spans="1:9">
      <c r="A86" s="244" t="s">
        <v>48</v>
      </c>
      <c r="B86" s="244"/>
      <c r="C86" s="7"/>
      <c r="D86" s="53"/>
      <c r="E86" s="53"/>
      <c r="F86" s="53"/>
      <c r="G86" s="53"/>
      <c r="H86" s="53"/>
      <c r="I86" s="53"/>
    </row>
    <row r="87" spans="1:9">
      <c r="A87" s="202" t="s">
        <v>271</v>
      </c>
      <c r="B87" s="203"/>
      <c r="C87" s="203"/>
      <c r="D87" s="203"/>
      <c r="E87" s="203"/>
      <c r="F87" s="203"/>
      <c r="G87" s="203"/>
      <c r="H87" s="204"/>
      <c r="I87" s="93">
        <f>SUM(I77:I86)</f>
        <v>1.6139060289914244</v>
      </c>
    </row>
    <row r="88" spans="1:9">
      <c r="A88" s="236" t="s">
        <v>53</v>
      </c>
      <c r="B88" s="237"/>
      <c r="C88" s="237"/>
      <c r="D88" s="237"/>
      <c r="E88" s="237"/>
      <c r="F88" s="237"/>
      <c r="G88" s="237"/>
      <c r="H88" s="237"/>
      <c r="I88" s="237"/>
    </row>
    <row r="89" spans="1:9">
      <c r="A89" s="238" t="s">
        <v>54</v>
      </c>
      <c r="B89" s="239"/>
      <c r="C89" s="239"/>
      <c r="D89" s="239"/>
      <c r="E89" s="239"/>
      <c r="F89" s="239"/>
      <c r="G89" s="239"/>
      <c r="H89" s="239"/>
      <c r="I89" s="239"/>
    </row>
    <row r="90" spans="1:9">
      <c r="A90" s="238" t="s">
        <v>55</v>
      </c>
      <c r="B90" s="239"/>
      <c r="C90" s="239"/>
      <c r="D90" s="239"/>
      <c r="E90" s="239"/>
      <c r="F90" s="239"/>
      <c r="G90" s="239"/>
      <c r="H90" s="239"/>
      <c r="I90" s="239"/>
    </row>
    <row r="91" spans="1:9">
      <c r="A91" s="238" t="s">
        <v>96</v>
      </c>
      <c r="B91" s="239"/>
      <c r="C91" s="239"/>
      <c r="D91" s="239"/>
      <c r="E91" s="239"/>
      <c r="F91" s="239"/>
      <c r="G91" s="239"/>
      <c r="H91" s="239"/>
      <c r="I91" s="239"/>
    </row>
    <row r="92" spans="1:9">
      <c r="A92" s="238" t="s">
        <v>97</v>
      </c>
      <c r="B92" s="239"/>
      <c r="C92" s="239"/>
      <c r="D92" s="239"/>
      <c r="E92" s="239"/>
      <c r="F92" s="239"/>
      <c r="G92" s="239"/>
      <c r="H92" s="239"/>
      <c r="I92" s="239"/>
    </row>
    <row r="93" spans="1:9">
      <c r="A93" s="240" t="s">
        <v>200</v>
      </c>
      <c r="B93" s="241"/>
      <c r="C93" s="241"/>
      <c r="D93" s="241"/>
      <c r="E93" s="241"/>
      <c r="F93" s="241"/>
      <c r="G93" s="241"/>
      <c r="H93" s="241"/>
      <c r="I93" s="241"/>
    </row>
    <row r="97" spans="1:9">
      <c r="A97" s="201" t="s">
        <v>0</v>
      </c>
      <c r="B97" s="201"/>
      <c r="C97" s="200" t="s">
        <v>1</v>
      </c>
      <c r="D97" s="200"/>
      <c r="E97" s="200"/>
      <c r="F97" s="200"/>
      <c r="G97" s="200"/>
      <c r="H97" s="200"/>
      <c r="I97" s="200"/>
    </row>
    <row r="98" spans="1:9">
      <c r="A98" s="201" t="s">
        <v>2</v>
      </c>
      <c r="B98" s="201"/>
      <c r="C98" s="200" t="s">
        <v>75</v>
      </c>
      <c r="D98" s="200"/>
      <c r="E98" s="200"/>
      <c r="F98" s="200"/>
      <c r="G98" s="200"/>
      <c r="H98" s="200"/>
      <c r="I98" s="200"/>
    </row>
    <row r="99" spans="1:9">
      <c r="A99" s="201" t="s">
        <v>4</v>
      </c>
      <c r="B99" s="201"/>
      <c r="C99" s="200" t="s">
        <v>76</v>
      </c>
      <c r="D99" s="200"/>
      <c r="E99" s="200"/>
      <c r="F99" s="200"/>
      <c r="G99" s="200"/>
      <c r="H99" s="200"/>
      <c r="I99" s="200"/>
    </row>
    <row r="100" spans="1:9">
      <c r="A100" s="201" t="s">
        <v>6</v>
      </c>
      <c r="B100" s="201"/>
      <c r="C100" s="200" t="s">
        <v>77</v>
      </c>
      <c r="D100" s="200"/>
      <c r="E100" s="200"/>
      <c r="F100" s="200"/>
      <c r="G100" s="200"/>
      <c r="H100" s="200"/>
      <c r="I100" s="200"/>
    </row>
    <row r="101" spans="1:9">
      <c r="A101" s="233" t="s">
        <v>8</v>
      </c>
      <c r="B101" s="233"/>
      <c r="C101" s="233"/>
      <c r="D101" s="233" t="s">
        <v>9</v>
      </c>
      <c r="E101" s="245"/>
      <c r="F101" s="245"/>
      <c r="G101" s="245"/>
      <c r="H101" s="245"/>
      <c r="I101" s="88"/>
    </row>
    <row r="102" spans="1:9">
      <c r="A102" s="242"/>
      <c r="B102" s="242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11" t="s">
        <v>84</v>
      </c>
      <c r="B103" s="211"/>
      <c r="C103" s="59" t="s">
        <v>85</v>
      </c>
      <c r="D103" s="242" t="s">
        <v>86</v>
      </c>
      <c r="E103" s="59" t="s">
        <v>87</v>
      </c>
      <c r="F103" s="59" t="s">
        <v>89</v>
      </c>
      <c r="G103" s="242" t="s">
        <v>91</v>
      </c>
      <c r="H103" s="242" t="s">
        <v>38</v>
      </c>
      <c r="I103" s="242" t="s">
        <v>92</v>
      </c>
    </row>
    <row r="104" spans="1:9" ht="14.25">
      <c r="A104" s="211"/>
      <c r="B104" s="211"/>
      <c r="C104" s="76" t="s">
        <v>37</v>
      </c>
      <c r="D104" s="234"/>
      <c r="E104" s="76" t="s">
        <v>88</v>
      </c>
      <c r="F104" s="76" t="s">
        <v>90</v>
      </c>
      <c r="G104" s="234"/>
      <c r="H104" s="234"/>
      <c r="I104" s="234"/>
    </row>
    <row r="105" spans="1:9">
      <c r="A105" s="212"/>
      <c r="B105" s="212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12"/>
      <c r="B106" s="212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43"/>
      <c r="B107" s="243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44" t="s">
        <v>95</v>
      </c>
      <c r="B108" s="53" t="s">
        <v>203</v>
      </c>
      <c r="C108" s="89">
        <f>'4A_DOC'!$B$39*$L$16</f>
        <v>6.2936091034246315</v>
      </c>
      <c r="D108" s="90">
        <v>0.4</v>
      </c>
      <c r="E108" s="90">
        <v>0.38</v>
      </c>
      <c r="F108" s="34">
        <v>0</v>
      </c>
      <c r="G108" s="91">
        <v>0.57999999999999996</v>
      </c>
      <c r="H108" s="90">
        <f>44/12</f>
        <v>3.6666666666666665</v>
      </c>
      <c r="I108" s="53">
        <f>C108*D108*E108*F108*G108*H108</f>
        <v>0</v>
      </c>
    </row>
    <row r="109" spans="1:9">
      <c r="A109" s="244"/>
      <c r="B109" s="53" t="s">
        <v>204</v>
      </c>
      <c r="C109" s="89">
        <f>'4A_DOC'!$B$40*$L$16</f>
        <v>1.21814847083908</v>
      </c>
      <c r="D109" s="90">
        <v>0.9</v>
      </c>
      <c r="E109" s="90">
        <v>0.46</v>
      </c>
      <c r="F109" s="34">
        <f>1/100</f>
        <v>0.01</v>
      </c>
      <c r="G109" s="91">
        <v>0.57999999999999996</v>
      </c>
      <c r="H109" s="90">
        <f t="shared" ref="H109:H116" si="6">44/12</f>
        <v>3.6666666666666665</v>
      </c>
      <c r="I109" s="53">
        <f t="shared" ref="I109:I116" si="7">C109*D109*E109*F109*G109*H109</f>
        <v>1.0725066396655594E-2</v>
      </c>
    </row>
    <row r="110" spans="1:9">
      <c r="A110" s="244"/>
      <c r="B110" s="53" t="s">
        <v>205</v>
      </c>
      <c r="C110" s="89">
        <f>'4A_DOC'!$B$41*$L$16</f>
        <v>0</v>
      </c>
      <c r="D110" s="90">
        <v>0.85</v>
      </c>
      <c r="E110" s="90">
        <v>0.5</v>
      </c>
      <c r="F110" s="34">
        <v>0</v>
      </c>
      <c r="G110" s="91">
        <v>0.57999999999999996</v>
      </c>
      <c r="H110" s="90">
        <f t="shared" si="6"/>
        <v>3.6666666666666665</v>
      </c>
      <c r="I110" s="53">
        <f t="shared" si="7"/>
        <v>0</v>
      </c>
    </row>
    <row r="111" spans="1:9">
      <c r="A111" s="244"/>
      <c r="B111" s="53" t="s">
        <v>47</v>
      </c>
      <c r="C111" s="89">
        <f>'4A_DOC'!$B$42*$L$16</f>
        <v>7.6786012558728009E-2</v>
      </c>
      <c r="D111" s="90">
        <v>0.8</v>
      </c>
      <c r="E111" s="90">
        <v>0.5</v>
      </c>
      <c r="F111" s="34">
        <f>20/100</f>
        <v>0.2</v>
      </c>
      <c r="G111" s="91">
        <v>0.57999999999999996</v>
      </c>
      <c r="H111" s="90">
        <f t="shared" si="6"/>
        <v>3.6666666666666665</v>
      </c>
      <c r="I111" s="53">
        <f t="shared" si="7"/>
        <v>1.3063860269991592E-2</v>
      </c>
    </row>
    <row r="112" spans="1:9">
      <c r="A112" s="244"/>
      <c r="B112" s="53" t="s">
        <v>206</v>
      </c>
      <c r="C112" s="89">
        <f>'4A_DOC'!$B$43*$L$16</f>
        <v>0</v>
      </c>
      <c r="D112" s="90">
        <v>0.84</v>
      </c>
      <c r="E112" s="90">
        <v>0.67</v>
      </c>
      <c r="F112" s="34">
        <f>20/100</f>
        <v>0.2</v>
      </c>
      <c r="G112" s="91">
        <v>0.57999999999999996</v>
      </c>
      <c r="H112" s="90">
        <f t="shared" si="6"/>
        <v>3.6666666666666665</v>
      </c>
      <c r="I112" s="53">
        <f t="shared" si="7"/>
        <v>0</v>
      </c>
    </row>
    <row r="113" spans="1:9">
      <c r="A113" s="244"/>
      <c r="B113" s="53" t="s">
        <v>207</v>
      </c>
      <c r="C113" s="89">
        <f>'4A_DOC'!$B$44*$L$16</f>
        <v>1.015281721609848</v>
      </c>
      <c r="D113" s="90">
        <v>1</v>
      </c>
      <c r="E113" s="90">
        <v>0.75</v>
      </c>
      <c r="F113" s="34">
        <f>100/100</f>
        <v>1</v>
      </c>
      <c r="G113" s="91">
        <v>0.57999999999999996</v>
      </c>
      <c r="H113" s="90">
        <f t="shared" si="6"/>
        <v>3.6666666666666665</v>
      </c>
      <c r="I113" s="53">
        <f t="shared" si="7"/>
        <v>1.6193743459677072</v>
      </c>
    </row>
    <row r="114" spans="1:9">
      <c r="A114" s="244"/>
      <c r="B114" s="53" t="s">
        <v>208</v>
      </c>
      <c r="C114" s="89">
        <f>'4A_DOC'!$B$45*$L$16</f>
        <v>0.16779165707277599</v>
      </c>
      <c r="D114" s="90">
        <v>1</v>
      </c>
      <c r="E114" s="90">
        <v>0</v>
      </c>
      <c r="F114" s="34">
        <v>0</v>
      </c>
      <c r="G114" s="91">
        <v>0.57999999999999996</v>
      </c>
      <c r="H114" s="90">
        <f t="shared" si="6"/>
        <v>3.6666666666666665</v>
      </c>
      <c r="I114" s="53">
        <f t="shared" si="7"/>
        <v>0</v>
      </c>
    </row>
    <row r="115" spans="1:9">
      <c r="A115" s="244"/>
      <c r="B115" s="53" t="s">
        <v>209</v>
      </c>
      <c r="C115" s="89">
        <f>'4A_DOC'!$B$46*$L$16</f>
        <v>0.12608073667050401</v>
      </c>
      <c r="D115" s="90">
        <v>1</v>
      </c>
      <c r="E115" s="90">
        <v>0</v>
      </c>
      <c r="F115" s="34">
        <v>0</v>
      </c>
      <c r="G115" s="91">
        <v>0.57999999999999996</v>
      </c>
      <c r="H115" s="90">
        <f t="shared" si="6"/>
        <v>3.6666666666666665</v>
      </c>
      <c r="I115" s="53">
        <f t="shared" si="7"/>
        <v>0</v>
      </c>
    </row>
    <row r="116" spans="1:9">
      <c r="A116" s="244"/>
      <c r="B116" s="53" t="s">
        <v>210</v>
      </c>
      <c r="C116" s="89">
        <f>'4A_DOC'!$B$47*$L$16</f>
        <v>0.58869276295024797</v>
      </c>
      <c r="D116" s="90">
        <v>0.9</v>
      </c>
      <c r="E116" s="90">
        <v>0</v>
      </c>
      <c r="F116" s="34">
        <v>0</v>
      </c>
      <c r="G116" s="91">
        <v>0.57999999999999996</v>
      </c>
      <c r="H116" s="90">
        <f t="shared" si="6"/>
        <v>3.6666666666666665</v>
      </c>
      <c r="I116" s="53">
        <f t="shared" si="7"/>
        <v>0</v>
      </c>
    </row>
    <row r="117" spans="1:9">
      <c r="A117" s="244" t="s">
        <v>48</v>
      </c>
      <c r="B117" s="244"/>
      <c r="C117" s="7"/>
      <c r="D117" s="53"/>
      <c r="E117" s="53"/>
      <c r="F117" s="53"/>
      <c r="G117" s="53"/>
      <c r="H117" s="53"/>
      <c r="I117" s="53"/>
    </row>
    <row r="118" spans="1:9">
      <c r="A118" s="202" t="s">
        <v>272</v>
      </c>
      <c r="B118" s="203"/>
      <c r="C118" s="203"/>
      <c r="D118" s="203"/>
      <c r="E118" s="203"/>
      <c r="F118" s="203"/>
      <c r="G118" s="203"/>
      <c r="H118" s="204"/>
      <c r="I118" s="96">
        <f>SUM(I108:I117)</f>
        <v>1.6431632726343544</v>
      </c>
    </row>
    <row r="119" spans="1:9">
      <c r="A119" s="236" t="s">
        <v>53</v>
      </c>
      <c r="B119" s="237"/>
      <c r="C119" s="237"/>
      <c r="D119" s="237"/>
      <c r="E119" s="237"/>
      <c r="F119" s="237"/>
      <c r="G119" s="237"/>
      <c r="H119" s="237"/>
      <c r="I119" s="237"/>
    </row>
    <row r="120" spans="1:9">
      <c r="A120" s="238" t="s">
        <v>54</v>
      </c>
      <c r="B120" s="239"/>
      <c r="C120" s="239"/>
      <c r="D120" s="239"/>
      <c r="E120" s="239"/>
      <c r="F120" s="239"/>
      <c r="G120" s="239"/>
      <c r="H120" s="239"/>
      <c r="I120" s="239"/>
    </row>
    <row r="121" spans="1:9">
      <c r="A121" s="238" t="s">
        <v>55</v>
      </c>
      <c r="B121" s="239"/>
      <c r="C121" s="239"/>
      <c r="D121" s="239"/>
      <c r="E121" s="239"/>
      <c r="F121" s="239"/>
      <c r="G121" s="239"/>
      <c r="H121" s="239"/>
      <c r="I121" s="239"/>
    </row>
    <row r="122" spans="1:9">
      <c r="A122" s="238" t="s">
        <v>96</v>
      </c>
      <c r="B122" s="239"/>
      <c r="C122" s="239"/>
      <c r="D122" s="239"/>
      <c r="E122" s="239"/>
      <c r="F122" s="239"/>
      <c r="G122" s="239"/>
      <c r="H122" s="239"/>
      <c r="I122" s="239"/>
    </row>
    <row r="123" spans="1:9">
      <c r="A123" s="238" t="s">
        <v>97</v>
      </c>
      <c r="B123" s="239"/>
      <c r="C123" s="239"/>
      <c r="D123" s="239"/>
      <c r="E123" s="239"/>
      <c r="F123" s="239"/>
      <c r="G123" s="239"/>
      <c r="H123" s="239"/>
      <c r="I123" s="239"/>
    </row>
    <row r="124" spans="1:9">
      <c r="A124" s="240" t="s">
        <v>200</v>
      </c>
      <c r="B124" s="241"/>
      <c r="C124" s="241"/>
      <c r="D124" s="241"/>
      <c r="E124" s="241"/>
      <c r="F124" s="241"/>
      <c r="G124" s="241"/>
      <c r="H124" s="241"/>
      <c r="I124" s="241"/>
    </row>
    <row r="128" spans="1:9">
      <c r="A128" s="201" t="s">
        <v>0</v>
      </c>
      <c r="B128" s="201"/>
      <c r="C128" s="200" t="s">
        <v>1</v>
      </c>
      <c r="D128" s="200"/>
      <c r="E128" s="200"/>
      <c r="F128" s="200"/>
      <c r="G128" s="200"/>
      <c r="H128" s="200"/>
      <c r="I128" s="200"/>
    </row>
    <row r="129" spans="1:9">
      <c r="A129" s="201" t="s">
        <v>2</v>
      </c>
      <c r="B129" s="201"/>
      <c r="C129" s="200" t="s">
        <v>75</v>
      </c>
      <c r="D129" s="200"/>
      <c r="E129" s="200"/>
      <c r="F129" s="200"/>
      <c r="G129" s="200"/>
      <c r="H129" s="200"/>
      <c r="I129" s="200"/>
    </row>
    <row r="130" spans="1:9">
      <c r="A130" s="201" t="s">
        <v>4</v>
      </c>
      <c r="B130" s="201"/>
      <c r="C130" s="200" t="s">
        <v>76</v>
      </c>
      <c r="D130" s="200"/>
      <c r="E130" s="200"/>
      <c r="F130" s="200"/>
      <c r="G130" s="200"/>
      <c r="H130" s="200"/>
      <c r="I130" s="200"/>
    </row>
    <row r="131" spans="1:9">
      <c r="A131" s="201" t="s">
        <v>6</v>
      </c>
      <c r="B131" s="201"/>
      <c r="C131" s="200" t="s">
        <v>77</v>
      </c>
      <c r="D131" s="200"/>
      <c r="E131" s="200"/>
      <c r="F131" s="200"/>
      <c r="G131" s="200"/>
      <c r="H131" s="200"/>
      <c r="I131" s="200"/>
    </row>
    <row r="132" spans="1:9">
      <c r="A132" s="233" t="s">
        <v>8</v>
      </c>
      <c r="B132" s="233"/>
      <c r="C132" s="233"/>
      <c r="D132" s="233" t="s">
        <v>9</v>
      </c>
      <c r="E132" s="245"/>
      <c r="F132" s="245"/>
      <c r="G132" s="245"/>
      <c r="H132" s="245"/>
      <c r="I132" s="88"/>
    </row>
    <row r="133" spans="1:9">
      <c r="A133" s="242"/>
      <c r="B133" s="242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11" t="s">
        <v>84</v>
      </c>
      <c r="B134" s="211"/>
      <c r="C134" s="59" t="s">
        <v>85</v>
      </c>
      <c r="D134" s="242" t="s">
        <v>86</v>
      </c>
      <c r="E134" s="59" t="s">
        <v>87</v>
      </c>
      <c r="F134" s="59" t="s">
        <v>89</v>
      </c>
      <c r="G134" s="242" t="s">
        <v>91</v>
      </c>
      <c r="H134" s="242" t="s">
        <v>38</v>
      </c>
      <c r="I134" s="242" t="s">
        <v>92</v>
      </c>
    </row>
    <row r="135" spans="1:9" ht="14.25">
      <c r="A135" s="211"/>
      <c r="B135" s="211"/>
      <c r="C135" s="76" t="s">
        <v>37</v>
      </c>
      <c r="D135" s="234"/>
      <c r="E135" s="76" t="s">
        <v>88</v>
      </c>
      <c r="F135" s="76" t="s">
        <v>90</v>
      </c>
      <c r="G135" s="234"/>
      <c r="H135" s="234"/>
      <c r="I135" s="234"/>
    </row>
    <row r="136" spans="1:9">
      <c r="A136" s="212"/>
      <c r="B136" s="212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12"/>
      <c r="B137" s="212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43"/>
      <c r="B138" s="243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44" t="s">
        <v>95</v>
      </c>
      <c r="B139" s="53" t="s">
        <v>203</v>
      </c>
      <c r="C139" s="89">
        <f>'4A_DOC'!$B$39*$L$17</f>
        <v>6.4025908785242587</v>
      </c>
      <c r="D139" s="90">
        <v>0.4</v>
      </c>
      <c r="E139" s="90">
        <v>0.38</v>
      </c>
      <c r="F139" s="34">
        <v>0</v>
      </c>
      <c r="G139" s="91">
        <v>0.57999999999999996</v>
      </c>
      <c r="H139" s="90">
        <f>44/12</f>
        <v>3.6666666666666665</v>
      </c>
      <c r="I139" s="53">
        <f>C139*D139*E139*F139*G139*H139</f>
        <v>0</v>
      </c>
    </row>
    <row r="140" spans="1:9">
      <c r="A140" s="244"/>
      <c r="B140" s="53" t="s">
        <v>204</v>
      </c>
      <c r="C140" s="89">
        <f>'4A_DOC'!$B$40*$L$17</f>
        <v>1.2392422471612701</v>
      </c>
      <c r="D140" s="90">
        <v>0.9</v>
      </c>
      <c r="E140" s="90">
        <v>0.46</v>
      </c>
      <c r="F140" s="34">
        <f>1/100</f>
        <v>0.01</v>
      </c>
      <c r="G140" s="91">
        <v>0.57999999999999996</v>
      </c>
      <c r="H140" s="90">
        <f t="shared" ref="H140:H147" si="8">44/12</f>
        <v>3.6666666666666665</v>
      </c>
      <c r="I140" s="53">
        <f t="shared" ref="I140:I147" si="9">C140*D140*E140*F140*G140*H140</f>
        <v>1.0910784440906686E-2</v>
      </c>
    </row>
    <row r="141" spans="1:9">
      <c r="A141" s="244"/>
      <c r="B141" s="53" t="s">
        <v>205</v>
      </c>
      <c r="C141" s="89">
        <f>'4A_DOC'!$B$41*$L$17</f>
        <v>0</v>
      </c>
      <c r="D141" s="90">
        <v>0.85</v>
      </c>
      <c r="E141" s="90">
        <v>0.5</v>
      </c>
      <c r="F141" s="34">
        <v>0</v>
      </c>
      <c r="G141" s="91">
        <v>0.57999999999999996</v>
      </c>
      <c r="H141" s="90">
        <f t="shared" si="8"/>
        <v>3.6666666666666665</v>
      </c>
      <c r="I141" s="53">
        <f t="shared" si="9"/>
        <v>0</v>
      </c>
    </row>
    <row r="142" spans="1:9">
      <c r="A142" s="244"/>
      <c r="B142" s="53" t="s">
        <v>47</v>
      </c>
      <c r="C142" s="89">
        <f>'4A_DOC'!$B$42*$L$17</f>
        <v>7.8115659159582004E-2</v>
      </c>
      <c r="D142" s="90">
        <v>0.8</v>
      </c>
      <c r="E142" s="90">
        <v>0.5</v>
      </c>
      <c r="F142" s="34">
        <f>20/100</f>
        <v>0.2</v>
      </c>
      <c r="G142" s="91">
        <v>0.57999999999999996</v>
      </c>
      <c r="H142" s="90">
        <f t="shared" si="8"/>
        <v>3.6666666666666665</v>
      </c>
      <c r="I142" s="53">
        <f t="shared" si="9"/>
        <v>1.3290077478350218E-2</v>
      </c>
    </row>
    <row r="143" spans="1:9">
      <c r="A143" s="244"/>
      <c r="B143" s="53" t="s">
        <v>206</v>
      </c>
      <c r="C143" s="89">
        <f>'4A_DOC'!$B$43*$L$17</f>
        <v>0</v>
      </c>
      <c r="D143" s="90">
        <v>0.84</v>
      </c>
      <c r="E143" s="90">
        <v>0.67</v>
      </c>
      <c r="F143" s="34">
        <f>20/100</f>
        <v>0.2</v>
      </c>
      <c r="G143" s="91">
        <v>0.57999999999999996</v>
      </c>
      <c r="H143" s="90">
        <f t="shared" si="8"/>
        <v>3.6666666666666665</v>
      </c>
      <c r="I143" s="53">
        <f t="shared" si="9"/>
        <v>0</v>
      </c>
    </row>
    <row r="144" spans="1:9">
      <c r="A144" s="244"/>
      <c r="B144" s="53" t="s">
        <v>207</v>
      </c>
      <c r="C144" s="89">
        <f>'4A_DOC'!$B$44*$L$17</f>
        <v>1.0328626044433622</v>
      </c>
      <c r="D144" s="90">
        <v>1</v>
      </c>
      <c r="E144" s="90">
        <v>0.75</v>
      </c>
      <c r="F144" s="34">
        <f>100/100</f>
        <v>1</v>
      </c>
      <c r="G144" s="91">
        <v>0.57999999999999996</v>
      </c>
      <c r="H144" s="90">
        <f t="shared" si="8"/>
        <v>3.6666666666666665</v>
      </c>
      <c r="I144" s="53">
        <f t="shared" si="9"/>
        <v>1.6474158540871624</v>
      </c>
    </row>
    <row r="145" spans="1:9">
      <c r="A145" s="244"/>
      <c r="B145" s="53" t="s">
        <v>208</v>
      </c>
      <c r="C145" s="89">
        <f>'4A_DOC'!$B$45*$L$17</f>
        <v>0.17069718112649401</v>
      </c>
      <c r="D145" s="90">
        <v>1</v>
      </c>
      <c r="E145" s="90">
        <v>0</v>
      </c>
      <c r="F145" s="34">
        <v>0</v>
      </c>
      <c r="G145" s="91">
        <v>0.57999999999999996</v>
      </c>
      <c r="H145" s="90">
        <f t="shared" si="8"/>
        <v>3.6666666666666665</v>
      </c>
      <c r="I145" s="53">
        <f t="shared" si="9"/>
        <v>0</v>
      </c>
    </row>
    <row r="146" spans="1:9">
      <c r="A146" s="244"/>
      <c r="B146" s="53" t="s">
        <v>209</v>
      </c>
      <c r="C146" s="89">
        <f>'4A_DOC'!$B$46*$L$17</f>
        <v>0.12826398355832599</v>
      </c>
      <c r="D146" s="90">
        <v>1</v>
      </c>
      <c r="E146" s="90">
        <v>0</v>
      </c>
      <c r="F146" s="34">
        <v>0</v>
      </c>
      <c r="G146" s="91">
        <v>0.57999999999999996</v>
      </c>
      <c r="H146" s="90">
        <f t="shared" si="8"/>
        <v>3.6666666666666665</v>
      </c>
      <c r="I146" s="53">
        <f t="shared" si="9"/>
        <v>0</v>
      </c>
    </row>
    <row r="147" spans="1:9">
      <c r="A147" s="244"/>
      <c r="B147" s="53" t="s">
        <v>210</v>
      </c>
      <c r="C147" s="89">
        <f>'4A_DOC'!$B$47*$L$17</f>
        <v>0.59888672022346201</v>
      </c>
      <c r="D147" s="90">
        <v>0.9</v>
      </c>
      <c r="E147" s="90">
        <v>0</v>
      </c>
      <c r="F147" s="34">
        <v>0</v>
      </c>
      <c r="G147" s="91">
        <v>0.57999999999999996</v>
      </c>
      <c r="H147" s="90">
        <f t="shared" si="8"/>
        <v>3.6666666666666665</v>
      </c>
      <c r="I147" s="53">
        <f t="shared" si="9"/>
        <v>0</v>
      </c>
    </row>
    <row r="148" spans="1:9">
      <c r="A148" s="244" t="s">
        <v>48</v>
      </c>
      <c r="B148" s="244"/>
      <c r="C148" s="7"/>
      <c r="D148" s="53"/>
      <c r="E148" s="53"/>
      <c r="F148" s="53"/>
      <c r="G148" s="53"/>
      <c r="H148" s="53"/>
      <c r="I148" s="53"/>
    </row>
    <row r="149" spans="1:9">
      <c r="A149" s="202" t="s">
        <v>273</v>
      </c>
      <c r="B149" s="203"/>
      <c r="C149" s="203"/>
      <c r="D149" s="203"/>
      <c r="E149" s="203"/>
      <c r="F149" s="203"/>
      <c r="G149" s="203"/>
      <c r="H149" s="204"/>
      <c r="I149" s="96">
        <f>SUM(I139:I148)</f>
        <v>1.6716167160064193</v>
      </c>
    </row>
    <row r="150" spans="1:9">
      <c r="A150" s="236" t="s">
        <v>53</v>
      </c>
      <c r="B150" s="237"/>
      <c r="C150" s="237"/>
      <c r="D150" s="237"/>
      <c r="E150" s="237"/>
      <c r="F150" s="237"/>
      <c r="G150" s="237"/>
      <c r="H150" s="237"/>
      <c r="I150" s="237"/>
    </row>
    <row r="151" spans="1:9">
      <c r="A151" s="238" t="s">
        <v>54</v>
      </c>
      <c r="B151" s="239"/>
      <c r="C151" s="239"/>
      <c r="D151" s="239"/>
      <c r="E151" s="239"/>
      <c r="F151" s="239"/>
      <c r="G151" s="239"/>
      <c r="H151" s="239"/>
      <c r="I151" s="239"/>
    </row>
    <row r="152" spans="1:9">
      <c r="A152" s="238" t="s">
        <v>55</v>
      </c>
      <c r="B152" s="239"/>
      <c r="C152" s="239"/>
      <c r="D152" s="239"/>
      <c r="E152" s="239"/>
      <c r="F152" s="239"/>
      <c r="G152" s="239"/>
      <c r="H152" s="239"/>
      <c r="I152" s="239"/>
    </row>
    <row r="153" spans="1:9">
      <c r="A153" s="238" t="s">
        <v>96</v>
      </c>
      <c r="B153" s="239"/>
      <c r="C153" s="239"/>
      <c r="D153" s="239"/>
      <c r="E153" s="239"/>
      <c r="F153" s="239"/>
      <c r="G153" s="239"/>
      <c r="H153" s="239"/>
      <c r="I153" s="239"/>
    </row>
    <row r="154" spans="1:9">
      <c r="A154" s="238" t="s">
        <v>97</v>
      </c>
      <c r="B154" s="239"/>
      <c r="C154" s="239"/>
      <c r="D154" s="239"/>
      <c r="E154" s="239"/>
      <c r="F154" s="239"/>
      <c r="G154" s="239"/>
      <c r="H154" s="239"/>
      <c r="I154" s="239"/>
    </row>
    <row r="155" spans="1:9">
      <c r="A155" s="240" t="s">
        <v>200</v>
      </c>
      <c r="B155" s="241"/>
      <c r="C155" s="241"/>
      <c r="D155" s="241"/>
      <c r="E155" s="241"/>
      <c r="F155" s="241"/>
      <c r="G155" s="241"/>
      <c r="H155" s="241"/>
      <c r="I155" s="241"/>
    </row>
    <row r="158" spans="1:9">
      <c r="A158" s="201" t="s">
        <v>0</v>
      </c>
      <c r="B158" s="201"/>
      <c r="C158" s="200" t="s">
        <v>1</v>
      </c>
      <c r="D158" s="200"/>
      <c r="E158" s="200"/>
      <c r="F158" s="200"/>
      <c r="G158" s="200"/>
      <c r="H158" s="200"/>
      <c r="I158" s="200"/>
    </row>
    <row r="159" spans="1:9">
      <c r="A159" s="201" t="s">
        <v>2</v>
      </c>
      <c r="B159" s="201"/>
      <c r="C159" s="200" t="s">
        <v>75</v>
      </c>
      <c r="D159" s="200"/>
      <c r="E159" s="200"/>
      <c r="F159" s="200"/>
      <c r="G159" s="200"/>
      <c r="H159" s="200"/>
      <c r="I159" s="200"/>
    </row>
    <row r="160" spans="1:9">
      <c r="A160" s="201" t="s">
        <v>4</v>
      </c>
      <c r="B160" s="201"/>
      <c r="C160" s="200" t="s">
        <v>76</v>
      </c>
      <c r="D160" s="200"/>
      <c r="E160" s="200"/>
      <c r="F160" s="200"/>
      <c r="G160" s="200"/>
      <c r="H160" s="200"/>
      <c r="I160" s="200"/>
    </row>
    <row r="161" spans="1:9">
      <c r="A161" s="201" t="s">
        <v>6</v>
      </c>
      <c r="B161" s="201"/>
      <c r="C161" s="200" t="s">
        <v>77</v>
      </c>
      <c r="D161" s="200"/>
      <c r="E161" s="200"/>
      <c r="F161" s="200"/>
      <c r="G161" s="200"/>
      <c r="H161" s="200"/>
      <c r="I161" s="200"/>
    </row>
    <row r="162" spans="1:9">
      <c r="A162" s="233" t="s">
        <v>8</v>
      </c>
      <c r="B162" s="233"/>
      <c r="C162" s="233"/>
      <c r="D162" s="233" t="s">
        <v>9</v>
      </c>
      <c r="E162" s="245"/>
      <c r="F162" s="245"/>
      <c r="G162" s="245"/>
      <c r="H162" s="245"/>
      <c r="I162" s="88"/>
    </row>
    <row r="163" spans="1:9">
      <c r="A163" s="242"/>
      <c r="B163" s="242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11" t="s">
        <v>84</v>
      </c>
      <c r="B164" s="211"/>
      <c r="C164" s="59" t="s">
        <v>85</v>
      </c>
      <c r="D164" s="242" t="s">
        <v>86</v>
      </c>
      <c r="E164" s="59" t="s">
        <v>87</v>
      </c>
      <c r="F164" s="59" t="s">
        <v>89</v>
      </c>
      <c r="G164" s="242" t="s">
        <v>91</v>
      </c>
      <c r="H164" s="242" t="s">
        <v>38</v>
      </c>
      <c r="I164" s="242" t="s">
        <v>92</v>
      </c>
    </row>
    <row r="165" spans="1:9" ht="14.25">
      <c r="A165" s="211"/>
      <c r="B165" s="211"/>
      <c r="C165" s="76" t="s">
        <v>37</v>
      </c>
      <c r="D165" s="234"/>
      <c r="E165" s="76" t="s">
        <v>88</v>
      </c>
      <c r="F165" s="76" t="s">
        <v>90</v>
      </c>
      <c r="G165" s="234"/>
      <c r="H165" s="234"/>
      <c r="I165" s="234"/>
    </row>
    <row r="166" spans="1:9">
      <c r="A166" s="212"/>
      <c r="B166" s="212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12"/>
      <c r="B167" s="212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43"/>
      <c r="B168" s="243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44" t="s">
        <v>95</v>
      </c>
      <c r="B169" s="53" t="s">
        <v>203</v>
      </c>
      <c r="C169" s="89">
        <f>'4A_DOC'!$B$39*$L$18</f>
        <v>6.510698968845456</v>
      </c>
      <c r="D169" s="90">
        <v>0.4</v>
      </c>
      <c r="E169" s="90">
        <v>0.38</v>
      </c>
      <c r="F169" s="34">
        <v>0</v>
      </c>
      <c r="G169" s="91">
        <v>0.57999999999999996</v>
      </c>
      <c r="H169" s="90">
        <f>44/12</f>
        <v>3.6666666666666665</v>
      </c>
      <c r="I169" s="53">
        <f>C169*D169*E169*F169*G169*H169</f>
        <v>0</v>
      </c>
    </row>
    <row r="170" spans="1:9">
      <c r="A170" s="244"/>
      <c r="B170" s="53" t="s">
        <v>204</v>
      </c>
      <c r="C170" s="89">
        <f>'4A_DOC'!$B$40*$L$18</f>
        <v>1.2601669189586397</v>
      </c>
      <c r="D170" s="90">
        <v>0.9</v>
      </c>
      <c r="E170" s="90">
        <v>0.46</v>
      </c>
      <c r="F170" s="34">
        <f>1/100</f>
        <v>0.01</v>
      </c>
      <c r="G170" s="91">
        <v>0.57999999999999996</v>
      </c>
      <c r="H170" s="90">
        <f t="shared" ref="H170:H177" si="10">44/12</f>
        <v>3.6666666666666665</v>
      </c>
      <c r="I170" s="53">
        <f t="shared" ref="I170:I177" si="11">C170*D170*E170*F170*G170*H170</f>
        <v>1.1095013621279449E-2</v>
      </c>
    </row>
    <row r="171" spans="1:9">
      <c r="A171" s="244"/>
      <c r="B171" s="53" t="s">
        <v>205</v>
      </c>
      <c r="C171" s="89">
        <f>'4A_DOC'!$B$41*$L$18</f>
        <v>0</v>
      </c>
      <c r="D171" s="90">
        <v>0.85</v>
      </c>
      <c r="E171" s="90">
        <v>0.5</v>
      </c>
      <c r="F171" s="34">
        <v>0</v>
      </c>
      <c r="G171" s="91">
        <v>0.57999999999999996</v>
      </c>
      <c r="H171" s="90">
        <f t="shared" si="10"/>
        <v>3.6666666666666665</v>
      </c>
      <c r="I171" s="53">
        <f t="shared" si="11"/>
        <v>0</v>
      </c>
    </row>
    <row r="172" spans="1:9">
      <c r="A172" s="244"/>
      <c r="B172" s="53" t="s">
        <v>47</v>
      </c>
      <c r="C172" s="89">
        <f>'4A_DOC'!$B$42*$L$18</f>
        <v>7.9434646253424002E-2</v>
      </c>
      <c r="D172" s="90">
        <v>0.8</v>
      </c>
      <c r="E172" s="90">
        <v>0.5</v>
      </c>
      <c r="F172" s="34">
        <f>20/100</f>
        <v>0.2</v>
      </c>
      <c r="G172" s="91">
        <v>0.57999999999999996</v>
      </c>
      <c r="H172" s="90">
        <f t="shared" si="10"/>
        <v>3.6666666666666665</v>
      </c>
      <c r="I172" s="53">
        <f t="shared" si="11"/>
        <v>1.3514481149249203E-2</v>
      </c>
    </row>
    <row r="173" spans="1:9">
      <c r="A173" s="244"/>
      <c r="B173" s="53" t="s">
        <v>206</v>
      </c>
      <c r="C173" s="89">
        <f>'4A_DOC'!$B$43*$L$18</f>
        <v>0</v>
      </c>
      <c r="D173" s="90">
        <v>0.84</v>
      </c>
      <c r="E173" s="90">
        <v>0.67</v>
      </c>
      <c r="F173" s="34">
        <f>20/100</f>
        <v>0.2</v>
      </c>
      <c r="G173" s="91">
        <v>0.57999999999999996</v>
      </c>
      <c r="H173" s="90">
        <f t="shared" si="10"/>
        <v>3.6666666666666665</v>
      </c>
      <c r="I173" s="53">
        <f t="shared" si="11"/>
        <v>0</v>
      </c>
    </row>
    <row r="174" spans="1:9">
      <c r="A174" s="244"/>
      <c r="B174" s="53" t="s">
        <v>207</v>
      </c>
      <c r="C174" s="89">
        <f>'4A_DOC'!$B$44*$L$18</f>
        <v>1.0503025449063841</v>
      </c>
      <c r="D174" s="90">
        <v>1</v>
      </c>
      <c r="E174" s="90">
        <v>0.75</v>
      </c>
      <c r="F174" s="34">
        <f>100/100</f>
        <v>1</v>
      </c>
      <c r="G174" s="91">
        <v>0.57999999999999996</v>
      </c>
      <c r="H174" s="90">
        <f t="shared" si="10"/>
        <v>3.6666666666666665</v>
      </c>
      <c r="I174" s="53">
        <f t="shared" si="11"/>
        <v>1.6752325591256823</v>
      </c>
    </row>
    <row r="175" spans="1:9">
      <c r="A175" s="244"/>
      <c r="B175" s="53" t="s">
        <v>208</v>
      </c>
      <c r="C175" s="89">
        <f>'4A_DOC'!$B$45*$L$18</f>
        <v>0.17357941218340797</v>
      </c>
      <c r="D175" s="90">
        <v>1</v>
      </c>
      <c r="E175" s="90">
        <v>0</v>
      </c>
      <c r="F175" s="34">
        <v>0</v>
      </c>
      <c r="G175" s="91">
        <v>0.57999999999999996</v>
      </c>
      <c r="H175" s="90">
        <f t="shared" si="10"/>
        <v>3.6666666666666665</v>
      </c>
      <c r="I175" s="53">
        <f t="shared" si="11"/>
        <v>0</v>
      </c>
    </row>
    <row r="176" spans="1:9">
      <c r="A176" s="244"/>
      <c r="B176" s="53" t="s">
        <v>209</v>
      </c>
      <c r="C176" s="89">
        <f>'4A_DOC'!$B$46*$L$18</f>
        <v>0.130429727798832</v>
      </c>
      <c r="D176" s="90">
        <v>1</v>
      </c>
      <c r="E176" s="90">
        <v>0</v>
      </c>
      <c r="F176" s="34">
        <v>0</v>
      </c>
      <c r="G176" s="91">
        <v>0.57999999999999996</v>
      </c>
      <c r="H176" s="90">
        <f t="shared" si="10"/>
        <v>3.6666666666666665</v>
      </c>
      <c r="I176" s="53">
        <f t="shared" si="11"/>
        <v>0</v>
      </c>
    </row>
    <row r="177" spans="1:9">
      <c r="A177" s="244"/>
      <c r="B177" s="53" t="s">
        <v>210</v>
      </c>
      <c r="C177" s="89">
        <f>'4A_DOC'!$B$47*$L$18</f>
        <v>0.60899895460958398</v>
      </c>
      <c r="D177" s="90">
        <v>0.9</v>
      </c>
      <c r="E177" s="90">
        <v>0</v>
      </c>
      <c r="F177" s="34">
        <v>0</v>
      </c>
      <c r="G177" s="91">
        <v>0.57999999999999996</v>
      </c>
      <c r="H177" s="90">
        <f t="shared" si="10"/>
        <v>3.6666666666666665</v>
      </c>
      <c r="I177" s="53">
        <f t="shared" si="11"/>
        <v>0</v>
      </c>
    </row>
    <row r="178" spans="1:9">
      <c r="A178" s="244" t="s">
        <v>48</v>
      </c>
      <c r="B178" s="244"/>
      <c r="C178" s="7"/>
      <c r="D178" s="53"/>
      <c r="E178" s="53"/>
      <c r="F178" s="53"/>
      <c r="G178" s="53"/>
      <c r="H178" s="53"/>
      <c r="I178" s="53"/>
    </row>
    <row r="179" spans="1:9">
      <c r="A179" s="202" t="s">
        <v>274</v>
      </c>
      <c r="B179" s="203"/>
      <c r="C179" s="203"/>
      <c r="D179" s="203"/>
      <c r="E179" s="203"/>
      <c r="F179" s="203"/>
      <c r="G179" s="203"/>
      <c r="H179" s="204"/>
      <c r="I179" s="96">
        <f>SUM(I169:I178)</f>
        <v>1.6998420538962109</v>
      </c>
    </row>
    <row r="180" spans="1:9">
      <c r="A180" s="236" t="s">
        <v>53</v>
      </c>
      <c r="B180" s="237"/>
      <c r="C180" s="237"/>
      <c r="D180" s="237"/>
      <c r="E180" s="237"/>
      <c r="F180" s="237"/>
      <c r="G180" s="237"/>
      <c r="H180" s="237"/>
      <c r="I180" s="237"/>
    </row>
    <row r="181" spans="1:9">
      <c r="A181" s="238" t="s">
        <v>54</v>
      </c>
      <c r="B181" s="239"/>
      <c r="C181" s="239"/>
      <c r="D181" s="239"/>
      <c r="E181" s="239"/>
      <c r="F181" s="239"/>
      <c r="G181" s="239"/>
      <c r="H181" s="239"/>
      <c r="I181" s="239"/>
    </row>
    <row r="182" spans="1:9">
      <c r="A182" s="238" t="s">
        <v>55</v>
      </c>
      <c r="B182" s="239"/>
      <c r="C182" s="239"/>
      <c r="D182" s="239"/>
      <c r="E182" s="239"/>
      <c r="F182" s="239"/>
      <c r="G182" s="239"/>
      <c r="H182" s="239"/>
      <c r="I182" s="239"/>
    </row>
    <row r="183" spans="1:9">
      <c r="A183" s="238" t="s">
        <v>96</v>
      </c>
      <c r="B183" s="239"/>
      <c r="C183" s="239"/>
      <c r="D183" s="239"/>
      <c r="E183" s="239"/>
      <c r="F183" s="239"/>
      <c r="G183" s="239"/>
      <c r="H183" s="239"/>
      <c r="I183" s="239"/>
    </row>
    <row r="184" spans="1:9">
      <c r="A184" s="238" t="s">
        <v>97</v>
      </c>
      <c r="B184" s="239"/>
      <c r="C184" s="239"/>
      <c r="D184" s="239"/>
      <c r="E184" s="239"/>
      <c r="F184" s="239"/>
      <c r="G184" s="239"/>
      <c r="H184" s="239"/>
      <c r="I184" s="239"/>
    </row>
    <row r="185" spans="1:9">
      <c r="A185" s="240" t="s">
        <v>200</v>
      </c>
      <c r="B185" s="241"/>
      <c r="C185" s="241"/>
      <c r="D185" s="241"/>
      <c r="E185" s="241"/>
      <c r="F185" s="241"/>
      <c r="G185" s="241"/>
      <c r="H185" s="241"/>
      <c r="I185" s="241"/>
    </row>
    <row r="188" spans="1:9">
      <c r="A188" s="201" t="s">
        <v>0</v>
      </c>
      <c r="B188" s="201"/>
      <c r="C188" s="200" t="s">
        <v>1</v>
      </c>
      <c r="D188" s="200"/>
      <c r="E188" s="200"/>
      <c r="F188" s="200"/>
      <c r="G188" s="200"/>
      <c r="H188" s="200"/>
      <c r="I188" s="200"/>
    </row>
    <row r="189" spans="1:9">
      <c r="A189" s="201" t="s">
        <v>2</v>
      </c>
      <c r="B189" s="201"/>
      <c r="C189" s="200" t="s">
        <v>75</v>
      </c>
      <c r="D189" s="200"/>
      <c r="E189" s="200"/>
      <c r="F189" s="200"/>
      <c r="G189" s="200"/>
      <c r="H189" s="200"/>
      <c r="I189" s="200"/>
    </row>
    <row r="190" spans="1:9">
      <c r="A190" s="201" t="s">
        <v>4</v>
      </c>
      <c r="B190" s="201"/>
      <c r="C190" s="200" t="s">
        <v>76</v>
      </c>
      <c r="D190" s="200"/>
      <c r="E190" s="200"/>
      <c r="F190" s="200"/>
      <c r="G190" s="200"/>
      <c r="H190" s="200"/>
      <c r="I190" s="200"/>
    </row>
    <row r="191" spans="1:9">
      <c r="A191" s="201" t="s">
        <v>6</v>
      </c>
      <c r="B191" s="201"/>
      <c r="C191" s="200" t="s">
        <v>77</v>
      </c>
      <c r="D191" s="200"/>
      <c r="E191" s="200"/>
      <c r="F191" s="200"/>
      <c r="G191" s="200"/>
      <c r="H191" s="200"/>
      <c r="I191" s="200"/>
    </row>
    <row r="192" spans="1:9">
      <c r="A192" s="233" t="s">
        <v>8</v>
      </c>
      <c r="B192" s="233"/>
      <c r="C192" s="233"/>
      <c r="D192" s="233" t="s">
        <v>9</v>
      </c>
      <c r="E192" s="245"/>
      <c r="F192" s="245"/>
      <c r="G192" s="245"/>
      <c r="H192" s="245"/>
      <c r="I192" s="88"/>
    </row>
    <row r="193" spans="1:9">
      <c r="A193" s="242"/>
      <c r="B193" s="242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11" t="s">
        <v>84</v>
      </c>
      <c r="B194" s="211"/>
      <c r="C194" s="59" t="s">
        <v>85</v>
      </c>
      <c r="D194" s="242" t="s">
        <v>86</v>
      </c>
      <c r="E194" s="59" t="s">
        <v>87</v>
      </c>
      <c r="F194" s="59" t="s">
        <v>89</v>
      </c>
      <c r="G194" s="242" t="s">
        <v>91</v>
      </c>
      <c r="H194" s="242" t="s">
        <v>38</v>
      </c>
      <c r="I194" s="242" t="s">
        <v>92</v>
      </c>
    </row>
    <row r="195" spans="1:9" ht="14.25">
      <c r="A195" s="211"/>
      <c r="B195" s="211"/>
      <c r="C195" s="76" t="s">
        <v>37</v>
      </c>
      <c r="D195" s="234"/>
      <c r="E195" s="76" t="s">
        <v>88</v>
      </c>
      <c r="F195" s="76" t="s">
        <v>90</v>
      </c>
      <c r="G195" s="234"/>
      <c r="H195" s="234"/>
      <c r="I195" s="234"/>
    </row>
    <row r="196" spans="1:9">
      <c r="A196" s="212"/>
      <c r="B196" s="212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12"/>
      <c r="B197" s="212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43"/>
      <c r="B198" s="243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44" t="s">
        <v>95</v>
      </c>
      <c r="B199" s="53" t="s">
        <v>203</v>
      </c>
      <c r="C199" s="89">
        <f>'4A_DOC'!$B$39*$L$19</f>
        <v>6.7605416124480637</v>
      </c>
      <c r="D199" s="90">
        <v>0.4</v>
      </c>
      <c r="E199" s="90">
        <v>0.38</v>
      </c>
      <c r="F199" s="34">
        <v>0</v>
      </c>
      <c r="G199" s="91">
        <v>0.57999999999999996</v>
      </c>
      <c r="H199" s="90">
        <f>44/12</f>
        <v>3.6666666666666665</v>
      </c>
      <c r="I199" s="53">
        <f>C199*D199*E199*F199*G199*H199</f>
        <v>0</v>
      </c>
    </row>
    <row r="200" spans="1:9">
      <c r="A200" s="244"/>
      <c r="B200" s="53" t="s">
        <v>204</v>
      </c>
      <c r="C200" s="89">
        <f>'4A_DOC'!$B$40*$L$19</f>
        <v>1.3085247736098451</v>
      </c>
      <c r="D200" s="90">
        <v>0.9</v>
      </c>
      <c r="E200" s="90">
        <v>0.46</v>
      </c>
      <c r="F200" s="34">
        <f>1/100</f>
        <v>0.01</v>
      </c>
      <c r="G200" s="91">
        <v>0.57999999999999996</v>
      </c>
      <c r="H200" s="90">
        <f t="shared" ref="H200:H207" si="12">44/12</f>
        <v>3.6666666666666665</v>
      </c>
      <c r="I200" s="53">
        <f t="shared" ref="I200:I207" si="13">C200*D200*E200*F200*G200*H200</f>
        <v>1.1520775516770519E-2</v>
      </c>
    </row>
    <row r="201" spans="1:9">
      <c r="A201" s="244"/>
      <c r="B201" s="53" t="s">
        <v>205</v>
      </c>
      <c r="C201" s="89">
        <f>'4A_DOC'!$B$41*$L$19</f>
        <v>0</v>
      </c>
      <c r="D201" s="90">
        <v>0.85</v>
      </c>
      <c r="E201" s="90">
        <v>0.5</v>
      </c>
      <c r="F201" s="34">
        <v>0</v>
      </c>
      <c r="G201" s="91">
        <v>0.57999999999999996</v>
      </c>
      <c r="H201" s="90">
        <f t="shared" si="12"/>
        <v>3.6666666666666665</v>
      </c>
      <c r="I201" s="53">
        <f t="shared" si="13"/>
        <v>0</v>
      </c>
    </row>
    <row r="202" spans="1:9">
      <c r="A202" s="244"/>
      <c r="B202" s="53" t="s">
        <v>47</v>
      </c>
      <c r="C202" s="89">
        <f>'4A_DOC'!$B$42*$L$19</f>
        <v>8.2482884562177006E-2</v>
      </c>
      <c r="D202" s="90">
        <v>0.8</v>
      </c>
      <c r="E202" s="90">
        <v>0.5</v>
      </c>
      <c r="F202" s="34">
        <f>20/100</f>
        <v>0.2</v>
      </c>
      <c r="G202" s="91">
        <v>0.57999999999999996</v>
      </c>
      <c r="H202" s="90">
        <f t="shared" si="12"/>
        <v>3.6666666666666665</v>
      </c>
      <c r="I202" s="53">
        <f t="shared" si="13"/>
        <v>1.4033088093511715E-2</v>
      </c>
    </row>
    <row r="203" spans="1:9">
      <c r="A203" s="244"/>
      <c r="B203" s="53" t="s">
        <v>206</v>
      </c>
      <c r="C203" s="89">
        <f>'4A_DOC'!$B$43*$L$19</f>
        <v>0</v>
      </c>
      <c r="D203" s="90">
        <v>0.84</v>
      </c>
      <c r="E203" s="90">
        <v>0.67</v>
      </c>
      <c r="F203" s="34">
        <f>20/100</f>
        <v>0.2</v>
      </c>
      <c r="G203" s="91">
        <v>0.57999999999999996</v>
      </c>
      <c r="H203" s="90">
        <f t="shared" si="12"/>
        <v>3.6666666666666665</v>
      </c>
      <c r="I203" s="53">
        <f t="shared" si="13"/>
        <v>0</v>
      </c>
    </row>
    <row r="204" spans="1:9">
      <c r="A204" s="244"/>
      <c r="B204" s="53" t="s">
        <v>207</v>
      </c>
      <c r="C204" s="89">
        <f>'4A_DOC'!$B$44*$L$19</f>
        <v>1.0906070292110071</v>
      </c>
      <c r="D204" s="90">
        <v>1</v>
      </c>
      <c r="E204" s="90">
        <v>0.75</v>
      </c>
      <c r="F204" s="34">
        <f>100/100</f>
        <v>1</v>
      </c>
      <c r="G204" s="91">
        <v>0.57999999999999996</v>
      </c>
      <c r="H204" s="90">
        <f t="shared" si="12"/>
        <v>3.6666666666666665</v>
      </c>
      <c r="I204" s="53">
        <f t="shared" si="13"/>
        <v>1.739518211591556</v>
      </c>
    </row>
    <row r="205" spans="1:9">
      <c r="A205" s="244"/>
      <c r="B205" s="53" t="s">
        <v>208</v>
      </c>
      <c r="C205" s="89">
        <f>'4A_DOC'!$B$45*$L$19</f>
        <v>0.180240377376609</v>
      </c>
      <c r="D205" s="90">
        <v>1</v>
      </c>
      <c r="E205" s="90">
        <v>0</v>
      </c>
      <c r="F205" s="34">
        <v>0</v>
      </c>
      <c r="G205" s="91">
        <v>0.57999999999999996</v>
      </c>
      <c r="H205" s="90">
        <f t="shared" si="12"/>
        <v>3.6666666666666665</v>
      </c>
      <c r="I205" s="53">
        <f t="shared" si="13"/>
        <v>0</v>
      </c>
    </row>
    <row r="206" spans="1:9">
      <c r="A206" s="244"/>
      <c r="B206" s="53" t="s">
        <v>209</v>
      </c>
      <c r="C206" s="89">
        <f>'4A_DOC'!$B$46*$L$19</f>
        <v>0.13543485983666101</v>
      </c>
      <c r="D206" s="90">
        <v>1</v>
      </c>
      <c r="E206" s="90">
        <v>0</v>
      </c>
      <c r="F206" s="34">
        <v>0</v>
      </c>
      <c r="G206" s="91">
        <v>0.57999999999999996</v>
      </c>
      <c r="H206" s="90">
        <f t="shared" si="12"/>
        <v>3.6666666666666665</v>
      </c>
      <c r="I206" s="53">
        <f t="shared" si="13"/>
        <v>0</v>
      </c>
    </row>
    <row r="207" spans="1:9">
      <c r="A207" s="244"/>
      <c r="B207" s="53" t="s">
        <v>210</v>
      </c>
      <c r="C207" s="89">
        <f>'4A_DOC'!$B$47*$L$19</f>
        <v>0.63236878164335697</v>
      </c>
      <c r="D207" s="90">
        <v>0.9</v>
      </c>
      <c r="E207" s="90">
        <v>0</v>
      </c>
      <c r="F207" s="34">
        <v>0</v>
      </c>
      <c r="G207" s="91">
        <v>0.57999999999999996</v>
      </c>
      <c r="H207" s="90">
        <f t="shared" si="12"/>
        <v>3.6666666666666665</v>
      </c>
      <c r="I207" s="53">
        <f t="shared" si="13"/>
        <v>0</v>
      </c>
    </row>
    <row r="208" spans="1:9">
      <c r="A208" s="244" t="s">
        <v>48</v>
      </c>
      <c r="B208" s="244"/>
      <c r="C208" s="7"/>
      <c r="D208" s="53"/>
      <c r="E208" s="53"/>
      <c r="F208" s="53"/>
      <c r="G208" s="53"/>
      <c r="H208" s="53"/>
      <c r="I208" s="53"/>
    </row>
    <row r="209" spans="1:9">
      <c r="A209" s="202" t="s">
        <v>275</v>
      </c>
      <c r="B209" s="203"/>
      <c r="C209" s="203"/>
      <c r="D209" s="203"/>
      <c r="E209" s="203"/>
      <c r="F209" s="203"/>
      <c r="G209" s="203"/>
      <c r="H209" s="204"/>
      <c r="I209" s="96">
        <f>SUM(I199:I208)</f>
        <v>1.7650720752018383</v>
      </c>
    </row>
    <row r="210" spans="1:9">
      <c r="A210" s="236" t="s">
        <v>53</v>
      </c>
      <c r="B210" s="237"/>
      <c r="C210" s="237"/>
      <c r="D210" s="237"/>
      <c r="E210" s="237"/>
      <c r="F210" s="237"/>
      <c r="G210" s="237"/>
      <c r="H210" s="237"/>
      <c r="I210" s="237"/>
    </row>
    <row r="211" spans="1:9">
      <c r="A211" s="238" t="s">
        <v>54</v>
      </c>
      <c r="B211" s="239"/>
      <c r="C211" s="239"/>
      <c r="D211" s="239"/>
      <c r="E211" s="239"/>
      <c r="F211" s="239"/>
      <c r="G211" s="239"/>
      <c r="H211" s="239"/>
      <c r="I211" s="239"/>
    </row>
    <row r="212" spans="1:9">
      <c r="A212" s="238" t="s">
        <v>55</v>
      </c>
      <c r="B212" s="239"/>
      <c r="C212" s="239"/>
      <c r="D212" s="239"/>
      <c r="E212" s="239"/>
      <c r="F212" s="239"/>
      <c r="G212" s="239"/>
      <c r="H212" s="239"/>
      <c r="I212" s="239"/>
    </row>
    <row r="213" spans="1:9">
      <c r="A213" s="238" t="s">
        <v>96</v>
      </c>
      <c r="B213" s="239"/>
      <c r="C213" s="239"/>
      <c r="D213" s="239"/>
      <c r="E213" s="239"/>
      <c r="F213" s="239"/>
      <c r="G213" s="239"/>
      <c r="H213" s="239"/>
      <c r="I213" s="239"/>
    </row>
    <row r="214" spans="1:9">
      <c r="A214" s="238" t="s">
        <v>97</v>
      </c>
      <c r="B214" s="239"/>
      <c r="C214" s="239"/>
      <c r="D214" s="239"/>
      <c r="E214" s="239"/>
      <c r="F214" s="239"/>
      <c r="G214" s="239"/>
      <c r="H214" s="239"/>
      <c r="I214" s="239"/>
    </row>
    <row r="215" spans="1:9">
      <c r="A215" s="240" t="s">
        <v>200</v>
      </c>
      <c r="B215" s="241"/>
      <c r="C215" s="241"/>
      <c r="D215" s="241"/>
      <c r="E215" s="241"/>
      <c r="F215" s="241"/>
      <c r="G215" s="241"/>
      <c r="H215" s="241"/>
      <c r="I215" s="241"/>
    </row>
    <row r="218" spans="1:9">
      <c r="A218" s="201" t="s">
        <v>0</v>
      </c>
      <c r="B218" s="201"/>
      <c r="C218" s="200" t="s">
        <v>1</v>
      </c>
      <c r="D218" s="200"/>
      <c r="E218" s="200"/>
      <c r="F218" s="200"/>
      <c r="G218" s="200"/>
      <c r="H218" s="200"/>
      <c r="I218" s="200"/>
    </row>
    <row r="219" spans="1:9">
      <c r="A219" s="201" t="s">
        <v>2</v>
      </c>
      <c r="B219" s="201"/>
      <c r="C219" s="200" t="s">
        <v>75</v>
      </c>
      <c r="D219" s="200"/>
      <c r="E219" s="200"/>
      <c r="F219" s="200"/>
      <c r="G219" s="200"/>
      <c r="H219" s="200"/>
      <c r="I219" s="200"/>
    </row>
    <row r="220" spans="1:9">
      <c r="A220" s="201" t="s">
        <v>4</v>
      </c>
      <c r="B220" s="201"/>
      <c r="C220" s="200" t="s">
        <v>76</v>
      </c>
      <c r="D220" s="200"/>
      <c r="E220" s="200"/>
      <c r="F220" s="200"/>
      <c r="G220" s="200"/>
      <c r="H220" s="200"/>
      <c r="I220" s="200"/>
    </row>
    <row r="221" spans="1:9">
      <c r="A221" s="201" t="s">
        <v>6</v>
      </c>
      <c r="B221" s="201"/>
      <c r="C221" s="200" t="s">
        <v>77</v>
      </c>
      <c r="D221" s="200"/>
      <c r="E221" s="200"/>
      <c r="F221" s="200"/>
      <c r="G221" s="200"/>
      <c r="H221" s="200"/>
      <c r="I221" s="200"/>
    </row>
    <row r="222" spans="1:9">
      <c r="A222" s="233" t="s">
        <v>8</v>
      </c>
      <c r="B222" s="233"/>
      <c r="C222" s="233"/>
      <c r="D222" s="233" t="s">
        <v>9</v>
      </c>
      <c r="E222" s="245"/>
      <c r="F222" s="245"/>
      <c r="G222" s="245"/>
      <c r="H222" s="245"/>
      <c r="I222" s="88"/>
    </row>
    <row r="223" spans="1:9">
      <c r="A223" s="242"/>
      <c r="B223" s="242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11" t="s">
        <v>84</v>
      </c>
      <c r="B224" s="211"/>
      <c r="C224" s="59" t="s">
        <v>85</v>
      </c>
      <c r="D224" s="242" t="s">
        <v>86</v>
      </c>
      <c r="E224" s="59" t="s">
        <v>87</v>
      </c>
      <c r="F224" s="59" t="s">
        <v>89</v>
      </c>
      <c r="G224" s="242" t="s">
        <v>91</v>
      </c>
      <c r="H224" s="242" t="s">
        <v>38</v>
      </c>
      <c r="I224" s="242" t="s">
        <v>92</v>
      </c>
    </row>
    <row r="225" spans="1:9" ht="14.25">
      <c r="A225" s="211"/>
      <c r="B225" s="211"/>
      <c r="C225" s="76" t="s">
        <v>37</v>
      </c>
      <c r="D225" s="234"/>
      <c r="E225" s="76" t="s">
        <v>88</v>
      </c>
      <c r="F225" s="76" t="s">
        <v>90</v>
      </c>
      <c r="G225" s="234"/>
      <c r="H225" s="234"/>
      <c r="I225" s="234"/>
    </row>
    <row r="226" spans="1:9">
      <c r="A226" s="212"/>
      <c r="B226" s="212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12"/>
      <c r="B227" s="212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43"/>
      <c r="B228" s="243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44" t="s">
        <v>95</v>
      </c>
      <c r="B229" s="53" t="s">
        <v>203</v>
      </c>
      <c r="C229" s="89">
        <f>'4A_DOC'!$B$39*$L$20</f>
        <v>6.9175864513704974</v>
      </c>
      <c r="D229" s="90">
        <v>0.4</v>
      </c>
      <c r="E229" s="90">
        <v>0.38</v>
      </c>
      <c r="F229" s="34">
        <v>0</v>
      </c>
      <c r="G229" s="91">
        <v>0.57999999999999996</v>
      </c>
      <c r="H229" s="90">
        <f>44/12</f>
        <v>3.6666666666666665</v>
      </c>
      <c r="I229" s="53">
        <f>C229*D229*E229*F229*G229*H229</f>
        <v>0</v>
      </c>
    </row>
    <row r="230" spans="1:9">
      <c r="A230" s="244"/>
      <c r="B230" s="53" t="s">
        <v>204</v>
      </c>
      <c r="C230" s="89">
        <f>'4A_DOC'!$B$40*$L$20</f>
        <v>1.3389213119462402</v>
      </c>
      <c r="D230" s="90">
        <v>0.9</v>
      </c>
      <c r="E230" s="90">
        <v>0.46</v>
      </c>
      <c r="F230" s="34">
        <f>1/100</f>
        <v>0.01</v>
      </c>
      <c r="G230" s="91">
        <v>0.57999999999999996</v>
      </c>
      <c r="H230" s="90">
        <f t="shared" ref="H230:H237" si="14">44/12</f>
        <v>3.6666666666666665</v>
      </c>
      <c r="I230" s="53">
        <f t="shared" ref="I230:I237" si="15">C230*D230*E230*F230*G230*H230</f>
        <v>1.1788398798899476E-2</v>
      </c>
    </row>
    <row r="231" spans="1:9">
      <c r="A231" s="244"/>
      <c r="B231" s="53" t="s">
        <v>205</v>
      </c>
      <c r="C231" s="89">
        <f>'4A_DOC'!$B$41*$L$20</f>
        <v>0</v>
      </c>
      <c r="D231" s="90">
        <v>0.85</v>
      </c>
      <c r="E231" s="90">
        <v>0.5</v>
      </c>
      <c r="F231" s="34">
        <v>0</v>
      </c>
      <c r="G231" s="91">
        <v>0.57999999999999996</v>
      </c>
      <c r="H231" s="90">
        <f t="shared" si="14"/>
        <v>3.6666666666666665</v>
      </c>
      <c r="I231" s="53">
        <f t="shared" si="15"/>
        <v>0</v>
      </c>
    </row>
    <row r="232" spans="1:9">
      <c r="A232" s="244"/>
      <c r="B232" s="53" t="s">
        <v>47</v>
      </c>
      <c r="C232" s="89">
        <f>'4A_DOC'!$B$42*$L$20</f>
        <v>8.4398930947584022E-2</v>
      </c>
      <c r="D232" s="90">
        <v>0.8</v>
      </c>
      <c r="E232" s="90">
        <v>0.5</v>
      </c>
      <c r="F232" s="34">
        <f>20/100</f>
        <v>0.2</v>
      </c>
      <c r="G232" s="91">
        <v>0.57999999999999996</v>
      </c>
      <c r="H232" s="90">
        <f t="shared" si="14"/>
        <v>3.6666666666666665</v>
      </c>
      <c r="I232" s="53">
        <f t="shared" si="15"/>
        <v>1.4359071451882295E-2</v>
      </c>
    </row>
    <row r="233" spans="1:9">
      <c r="A233" s="244"/>
      <c r="B233" s="53" t="s">
        <v>206</v>
      </c>
      <c r="C233" s="89">
        <f>'4A_DOC'!$B$43*$L$20</f>
        <v>0</v>
      </c>
      <c r="D233" s="90">
        <v>0.84</v>
      </c>
      <c r="E233" s="90">
        <v>0.67</v>
      </c>
      <c r="F233" s="34">
        <f>20/100</f>
        <v>0.2</v>
      </c>
      <c r="G233" s="91">
        <v>0.57999999999999996</v>
      </c>
      <c r="H233" s="90">
        <f t="shared" si="14"/>
        <v>3.6666666666666665</v>
      </c>
      <c r="I233" s="53">
        <f t="shared" si="15"/>
        <v>0</v>
      </c>
    </row>
    <row r="234" spans="1:9">
      <c r="A234" s="244"/>
      <c r="B234" s="53" t="s">
        <v>207</v>
      </c>
      <c r="C234" s="89">
        <f>'4A_DOC'!$B$44*$L$20</f>
        <v>1.1159414203069442</v>
      </c>
      <c r="D234" s="90">
        <v>1</v>
      </c>
      <c r="E234" s="90">
        <v>0.75</v>
      </c>
      <c r="F234" s="34">
        <f>100/100</f>
        <v>1</v>
      </c>
      <c r="G234" s="91">
        <v>0.57999999999999996</v>
      </c>
      <c r="H234" s="90">
        <f t="shared" si="14"/>
        <v>3.6666666666666665</v>
      </c>
      <c r="I234" s="53">
        <f t="shared" si="15"/>
        <v>1.7799265653895759</v>
      </c>
    </row>
    <row r="235" spans="1:9">
      <c r="A235" s="244"/>
      <c r="B235" s="53" t="s">
        <v>208</v>
      </c>
      <c r="C235" s="89">
        <f>'4A_DOC'!$B$45*$L$20</f>
        <v>0.18442729355212803</v>
      </c>
      <c r="D235" s="90">
        <v>1</v>
      </c>
      <c r="E235" s="90">
        <v>0</v>
      </c>
      <c r="F235" s="34">
        <v>0</v>
      </c>
      <c r="G235" s="91">
        <v>0.57999999999999996</v>
      </c>
      <c r="H235" s="90">
        <f t="shared" si="14"/>
        <v>3.6666666666666665</v>
      </c>
      <c r="I235" s="53">
        <f t="shared" si="15"/>
        <v>0</v>
      </c>
    </row>
    <row r="236" spans="1:9">
      <c r="A236" s="244"/>
      <c r="B236" s="53" t="s">
        <v>209</v>
      </c>
      <c r="C236" s="89">
        <f>'4A_DOC'!$B$46*$L$20</f>
        <v>0.13858096069171202</v>
      </c>
      <c r="D236" s="90">
        <v>1</v>
      </c>
      <c r="E236" s="90">
        <v>0</v>
      </c>
      <c r="F236" s="34">
        <v>0</v>
      </c>
      <c r="G236" s="91">
        <v>0.57999999999999996</v>
      </c>
      <c r="H236" s="90">
        <f t="shared" si="14"/>
        <v>3.6666666666666665</v>
      </c>
      <c r="I236" s="53">
        <f t="shared" si="15"/>
        <v>0</v>
      </c>
    </row>
    <row r="237" spans="1:9">
      <c r="A237" s="244"/>
      <c r="B237" s="53" t="s">
        <v>210</v>
      </c>
      <c r="C237" s="89">
        <f>'4A_DOC'!$B$47*$L$20</f>
        <v>0.64705847059814403</v>
      </c>
      <c r="D237" s="90">
        <v>0.9</v>
      </c>
      <c r="E237" s="90">
        <v>0</v>
      </c>
      <c r="F237" s="34">
        <v>0</v>
      </c>
      <c r="G237" s="91">
        <v>0.57999999999999996</v>
      </c>
      <c r="H237" s="90">
        <f t="shared" si="14"/>
        <v>3.6666666666666665</v>
      </c>
      <c r="I237" s="53">
        <f t="shared" si="15"/>
        <v>0</v>
      </c>
    </row>
    <row r="238" spans="1:9">
      <c r="A238" s="244" t="s">
        <v>48</v>
      </c>
      <c r="B238" s="244"/>
      <c r="C238" s="7"/>
      <c r="D238" s="53"/>
      <c r="E238" s="53"/>
      <c r="F238" s="53"/>
      <c r="G238" s="53"/>
      <c r="H238" s="53"/>
      <c r="I238" s="53"/>
    </row>
    <row r="239" spans="1:9">
      <c r="A239" s="202" t="s">
        <v>276</v>
      </c>
      <c r="B239" s="203"/>
      <c r="C239" s="203"/>
      <c r="D239" s="203"/>
      <c r="E239" s="203"/>
      <c r="F239" s="203"/>
      <c r="G239" s="203"/>
      <c r="H239" s="204"/>
      <c r="I239" s="96">
        <f>SUM(I229:I238)</f>
        <v>1.8060740356403577</v>
      </c>
    </row>
    <row r="240" spans="1:9">
      <c r="A240" s="236" t="s">
        <v>53</v>
      </c>
      <c r="B240" s="237"/>
      <c r="C240" s="237"/>
      <c r="D240" s="237"/>
      <c r="E240" s="237"/>
      <c r="F240" s="237"/>
      <c r="G240" s="237"/>
      <c r="H240" s="237"/>
      <c r="I240" s="237"/>
    </row>
    <row r="241" spans="1:9">
      <c r="A241" s="238" t="s">
        <v>54</v>
      </c>
      <c r="B241" s="239"/>
      <c r="C241" s="239"/>
      <c r="D241" s="239"/>
      <c r="E241" s="239"/>
      <c r="F241" s="239"/>
      <c r="G241" s="239"/>
      <c r="H241" s="239"/>
      <c r="I241" s="239"/>
    </row>
    <row r="242" spans="1:9">
      <c r="A242" s="238" t="s">
        <v>55</v>
      </c>
      <c r="B242" s="239"/>
      <c r="C242" s="239"/>
      <c r="D242" s="239"/>
      <c r="E242" s="239"/>
      <c r="F242" s="239"/>
      <c r="G242" s="239"/>
      <c r="H242" s="239"/>
      <c r="I242" s="239"/>
    </row>
    <row r="243" spans="1:9">
      <c r="A243" s="238" t="s">
        <v>96</v>
      </c>
      <c r="B243" s="239"/>
      <c r="C243" s="239"/>
      <c r="D243" s="239"/>
      <c r="E243" s="239"/>
      <c r="F243" s="239"/>
      <c r="G243" s="239"/>
      <c r="H243" s="239"/>
      <c r="I243" s="239"/>
    </row>
    <row r="244" spans="1:9">
      <c r="A244" s="238" t="s">
        <v>97</v>
      </c>
      <c r="B244" s="239"/>
      <c r="C244" s="239"/>
      <c r="D244" s="239"/>
      <c r="E244" s="239"/>
      <c r="F244" s="239"/>
      <c r="G244" s="239"/>
      <c r="H244" s="239"/>
      <c r="I244" s="239"/>
    </row>
    <row r="245" spans="1:9">
      <c r="A245" s="240" t="s">
        <v>200</v>
      </c>
      <c r="B245" s="241"/>
      <c r="C245" s="241"/>
      <c r="D245" s="241"/>
      <c r="E245" s="241"/>
      <c r="F245" s="241"/>
      <c r="G245" s="241"/>
      <c r="H245" s="241"/>
      <c r="I245" s="241"/>
    </row>
    <row r="248" spans="1:9">
      <c r="A248" s="201" t="s">
        <v>0</v>
      </c>
      <c r="B248" s="201"/>
      <c r="C248" s="200" t="s">
        <v>1</v>
      </c>
      <c r="D248" s="200"/>
      <c r="E248" s="200"/>
      <c r="F248" s="200"/>
      <c r="G248" s="200"/>
      <c r="H248" s="200"/>
      <c r="I248" s="200"/>
    </row>
    <row r="249" spans="1:9">
      <c r="A249" s="201" t="s">
        <v>2</v>
      </c>
      <c r="B249" s="201"/>
      <c r="C249" s="200" t="s">
        <v>75</v>
      </c>
      <c r="D249" s="200"/>
      <c r="E249" s="200"/>
      <c r="F249" s="200"/>
      <c r="G249" s="200"/>
      <c r="H249" s="200"/>
      <c r="I249" s="200"/>
    </row>
    <row r="250" spans="1:9">
      <c r="A250" s="201" t="s">
        <v>4</v>
      </c>
      <c r="B250" s="201"/>
      <c r="C250" s="200" t="s">
        <v>76</v>
      </c>
      <c r="D250" s="200"/>
      <c r="E250" s="200"/>
      <c r="F250" s="200"/>
      <c r="G250" s="200"/>
      <c r="H250" s="200"/>
      <c r="I250" s="200"/>
    </row>
    <row r="251" spans="1:9">
      <c r="A251" s="201" t="s">
        <v>6</v>
      </c>
      <c r="B251" s="201"/>
      <c r="C251" s="200" t="s">
        <v>77</v>
      </c>
      <c r="D251" s="200"/>
      <c r="E251" s="200"/>
      <c r="F251" s="200"/>
      <c r="G251" s="200"/>
      <c r="H251" s="200"/>
      <c r="I251" s="200"/>
    </row>
    <row r="252" spans="1:9">
      <c r="A252" s="233" t="s">
        <v>8</v>
      </c>
      <c r="B252" s="233"/>
      <c r="C252" s="233"/>
      <c r="D252" s="233" t="s">
        <v>9</v>
      </c>
      <c r="E252" s="245"/>
      <c r="F252" s="245"/>
      <c r="G252" s="245"/>
      <c r="H252" s="245"/>
      <c r="I252" s="88"/>
    </row>
    <row r="253" spans="1:9">
      <c r="A253" s="242"/>
      <c r="B253" s="242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11" t="s">
        <v>84</v>
      </c>
      <c r="B254" s="211"/>
      <c r="C254" s="59" t="s">
        <v>85</v>
      </c>
      <c r="D254" s="242" t="s">
        <v>86</v>
      </c>
      <c r="E254" s="59" t="s">
        <v>87</v>
      </c>
      <c r="F254" s="59" t="s">
        <v>89</v>
      </c>
      <c r="G254" s="242" t="s">
        <v>91</v>
      </c>
      <c r="H254" s="242" t="s">
        <v>38</v>
      </c>
      <c r="I254" s="242" t="s">
        <v>92</v>
      </c>
    </row>
    <row r="255" spans="1:9" ht="14.25">
      <c r="A255" s="211"/>
      <c r="B255" s="211"/>
      <c r="C255" s="76" t="s">
        <v>37</v>
      </c>
      <c r="D255" s="234"/>
      <c r="E255" s="76" t="s">
        <v>88</v>
      </c>
      <c r="F255" s="76" t="s">
        <v>90</v>
      </c>
      <c r="G255" s="234"/>
      <c r="H255" s="234"/>
      <c r="I255" s="234"/>
    </row>
    <row r="256" spans="1:9">
      <c r="A256" s="212"/>
      <c r="B256" s="212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12"/>
      <c r="B257" s="212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43"/>
      <c r="B258" s="243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44" t="s">
        <v>95</v>
      </c>
      <c r="B259" s="53" t="s">
        <v>203</v>
      </c>
      <c r="C259" s="89">
        <f>'4A_DOC'!$B$39*$L$21</f>
        <v>7.0746312902929285</v>
      </c>
      <c r="D259" s="90">
        <v>0.4</v>
      </c>
      <c r="E259" s="90">
        <v>0.38</v>
      </c>
      <c r="F259" s="34">
        <v>0</v>
      </c>
      <c r="G259" s="91">
        <v>0.57999999999999996</v>
      </c>
      <c r="H259" s="90">
        <f>44/12</f>
        <v>3.6666666666666665</v>
      </c>
      <c r="I259" s="53">
        <f>C259*D259*E259*F259*G259*H259</f>
        <v>0</v>
      </c>
    </row>
    <row r="260" spans="1:9">
      <c r="A260" s="244"/>
      <c r="B260" s="53" t="s">
        <v>204</v>
      </c>
      <c r="C260" s="89">
        <f>'4A_DOC'!$B$40*$L$21</f>
        <v>1.3693178502826349</v>
      </c>
      <c r="D260" s="90">
        <v>0.9</v>
      </c>
      <c r="E260" s="90">
        <v>0.46</v>
      </c>
      <c r="F260" s="34">
        <f>1/100</f>
        <v>0.01</v>
      </c>
      <c r="G260" s="91">
        <v>0.57999999999999996</v>
      </c>
      <c r="H260" s="90">
        <f t="shared" ref="H260:H267" si="16">44/12</f>
        <v>3.6666666666666665</v>
      </c>
      <c r="I260" s="53">
        <f t="shared" ref="I260:I267" si="17">C260*D260*E260*F260*G260*H260</f>
        <v>1.2056022081028432E-2</v>
      </c>
    </row>
    <row r="261" spans="1:9">
      <c r="A261" s="244"/>
      <c r="B261" s="53" t="s">
        <v>205</v>
      </c>
      <c r="C261" s="89">
        <f>'4A_DOC'!$B$41*$L$21</f>
        <v>0</v>
      </c>
      <c r="D261" s="90">
        <v>0.85</v>
      </c>
      <c r="E261" s="90">
        <v>0.5</v>
      </c>
      <c r="F261" s="34">
        <v>0</v>
      </c>
      <c r="G261" s="91">
        <v>0.57999999999999996</v>
      </c>
      <c r="H261" s="90">
        <f t="shared" si="16"/>
        <v>3.6666666666666665</v>
      </c>
      <c r="I261" s="53">
        <f t="shared" si="17"/>
        <v>0</v>
      </c>
    </row>
    <row r="262" spans="1:9">
      <c r="A262" s="244"/>
      <c r="B262" s="53" t="s">
        <v>47</v>
      </c>
      <c r="C262" s="89">
        <f>'4A_DOC'!$B$42*$L$21</f>
        <v>8.6314977332990997E-2</v>
      </c>
      <c r="D262" s="90">
        <v>0.8</v>
      </c>
      <c r="E262" s="90">
        <v>0.5</v>
      </c>
      <c r="F262" s="34">
        <f>20/100</f>
        <v>0.2</v>
      </c>
      <c r="G262" s="91">
        <v>0.57999999999999996</v>
      </c>
      <c r="H262" s="90">
        <f t="shared" si="16"/>
        <v>3.6666666666666665</v>
      </c>
      <c r="I262" s="53">
        <f t="shared" si="17"/>
        <v>1.4685054810252869E-2</v>
      </c>
    </row>
    <row r="263" spans="1:9">
      <c r="A263" s="244"/>
      <c r="B263" s="53" t="s">
        <v>206</v>
      </c>
      <c r="C263" s="89">
        <f>'4A_DOC'!$B$43*$L$21</f>
        <v>0</v>
      </c>
      <c r="D263" s="90">
        <v>0.84</v>
      </c>
      <c r="E263" s="90">
        <v>0.67</v>
      </c>
      <c r="F263" s="34">
        <f>20/100</f>
        <v>0.2</v>
      </c>
      <c r="G263" s="91">
        <v>0.57999999999999996</v>
      </c>
      <c r="H263" s="90">
        <f t="shared" si="16"/>
        <v>3.6666666666666665</v>
      </c>
      <c r="I263" s="53">
        <f t="shared" si="17"/>
        <v>0</v>
      </c>
    </row>
    <row r="264" spans="1:9">
      <c r="A264" s="244"/>
      <c r="B264" s="53" t="s">
        <v>207</v>
      </c>
      <c r="C264" s="89">
        <f>'4A_DOC'!$B$44*$L$21</f>
        <v>1.1412758114028809</v>
      </c>
      <c r="D264" s="90">
        <v>1</v>
      </c>
      <c r="E264" s="90">
        <v>0.75</v>
      </c>
      <c r="F264" s="34">
        <f>100/100</f>
        <v>1</v>
      </c>
      <c r="G264" s="91">
        <v>0.57999999999999996</v>
      </c>
      <c r="H264" s="90">
        <f t="shared" si="16"/>
        <v>3.6666666666666665</v>
      </c>
      <c r="I264" s="53">
        <f t="shared" si="17"/>
        <v>1.8203349191875946</v>
      </c>
    </row>
    <row r="265" spans="1:9">
      <c r="A265" s="244"/>
      <c r="B265" s="53" t="s">
        <v>208</v>
      </c>
      <c r="C265" s="89">
        <f>'4A_DOC'!$B$45*$L$21</f>
        <v>0.18861420972764698</v>
      </c>
      <c r="D265" s="90">
        <v>1</v>
      </c>
      <c r="E265" s="90">
        <v>0</v>
      </c>
      <c r="F265" s="34">
        <v>0</v>
      </c>
      <c r="G265" s="91">
        <v>0.57999999999999996</v>
      </c>
      <c r="H265" s="90">
        <f t="shared" si="16"/>
        <v>3.6666666666666665</v>
      </c>
      <c r="I265" s="53">
        <f t="shared" si="17"/>
        <v>0</v>
      </c>
    </row>
    <row r="266" spans="1:9">
      <c r="A266" s="244"/>
      <c r="B266" s="53" t="s">
        <v>209</v>
      </c>
      <c r="C266" s="89">
        <f>'4A_DOC'!$B$46*$L$21</f>
        <v>0.14172706154676298</v>
      </c>
      <c r="D266" s="90">
        <v>1</v>
      </c>
      <c r="E266" s="90">
        <v>0</v>
      </c>
      <c r="F266" s="34">
        <v>0</v>
      </c>
      <c r="G266" s="91">
        <v>0.57999999999999996</v>
      </c>
      <c r="H266" s="90">
        <f t="shared" si="16"/>
        <v>3.6666666666666665</v>
      </c>
      <c r="I266" s="53">
        <f t="shared" si="17"/>
        <v>0</v>
      </c>
    </row>
    <row r="267" spans="1:9">
      <c r="A267" s="244"/>
      <c r="B267" s="53" t="s">
        <v>210</v>
      </c>
      <c r="C267" s="89">
        <f>'4A_DOC'!$B$47*$L$21</f>
        <v>0.66174815955293098</v>
      </c>
      <c r="D267" s="90">
        <v>0.9</v>
      </c>
      <c r="E267" s="90">
        <v>0</v>
      </c>
      <c r="F267" s="34">
        <v>0</v>
      </c>
      <c r="G267" s="91">
        <v>0.57999999999999996</v>
      </c>
      <c r="H267" s="90">
        <f t="shared" si="16"/>
        <v>3.6666666666666665</v>
      </c>
      <c r="I267" s="53">
        <f t="shared" si="17"/>
        <v>0</v>
      </c>
    </row>
    <row r="268" spans="1:9">
      <c r="A268" s="244" t="s">
        <v>48</v>
      </c>
      <c r="B268" s="244"/>
      <c r="C268" s="7"/>
      <c r="D268" s="53"/>
      <c r="E268" s="53"/>
      <c r="F268" s="53"/>
      <c r="G268" s="53"/>
      <c r="H268" s="53"/>
      <c r="I268" s="53"/>
    </row>
    <row r="269" spans="1:9">
      <c r="A269" s="202" t="s">
        <v>277</v>
      </c>
      <c r="B269" s="203"/>
      <c r="C269" s="203"/>
      <c r="D269" s="203"/>
      <c r="E269" s="203"/>
      <c r="F269" s="203"/>
      <c r="G269" s="203"/>
      <c r="H269" s="204"/>
      <c r="I269" s="96">
        <f>SUM(I259:I268)</f>
        <v>1.8470759960788758</v>
      </c>
    </row>
    <row r="270" spans="1:9">
      <c r="A270" s="236" t="s">
        <v>53</v>
      </c>
      <c r="B270" s="237"/>
      <c r="C270" s="237"/>
      <c r="D270" s="237"/>
      <c r="E270" s="237"/>
      <c r="F270" s="237"/>
      <c r="G270" s="237"/>
      <c r="H270" s="237"/>
      <c r="I270" s="237"/>
    </row>
    <row r="271" spans="1:9">
      <c r="A271" s="238" t="s">
        <v>54</v>
      </c>
      <c r="B271" s="239"/>
      <c r="C271" s="239"/>
      <c r="D271" s="239"/>
      <c r="E271" s="239"/>
      <c r="F271" s="239"/>
      <c r="G271" s="239"/>
      <c r="H271" s="239"/>
      <c r="I271" s="239"/>
    </row>
    <row r="272" spans="1:9">
      <c r="A272" s="238" t="s">
        <v>55</v>
      </c>
      <c r="B272" s="239"/>
      <c r="C272" s="239"/>
      <c r="D272" s="239"/>
      <c r="E272" s="239"/>
      <c r="F272" s="239"/>
      <c r="G272" s="239"/>
      <c r="H272" s="239"/>
      <c r="I272" s="239"/>
    </row>
    <row r="273" spans="1:9">
      <c r="A273" s="238" t="s">
        <v>96</v>
      </c>
      <c r="B273" s="239"/>
      <c r="C273" s="239"/>
      <c r="D273" s="239"/>
      <c r="E273" s="239"/>
      <c r="F273" s="239"/>
      <c r="G273" s="239"/>
      <c r="H273" s="239"/>
      <c r="I273" s="239"/>
    </row>
    <row r="274" spans="1:9">
      <c r="A274" s="238" t="s">
        <v>97</v>
      </c>
      <c r="B274" s="239"/>
      <c r="C274" s="239"/>
      <c r="D274" s="239"/>
      <c r="E274" s="239"/>
      <c r="F274" s="239"/>
      <c r="G274" s="239"/>
      <c r="H274" s="239"/>
      <c r="I274" s="239"/>
    </row>
    <row r="275" spans="1:9">
      <c r="A275" s="240" t="s">
        <v>200</v>
      </c>
      <c r="B275" s="241"/>
      <c r="C275" s="241"/>
      <c r="D275" s="241"/>
      <c r="E275" s="241"/>
      <c r="F275" s="241"/>
      <c r="G275" s="241"/>
      <c r="H275" s="241"/>
      <c r="I275" s="241"/>
    </row>
    <row r="278" spans="1:9">
      <c r="A278" s="201" t="s">
        <v>0</v>
      </c>
      <c r="B278" s="201"/>
      <c r="C278" s="200" t="s">
        <v>1</v>
      </c>
      <c r="D278" s="200"/>
      <c r="E278" s="200"/>
      <c r="F278" s="200"/>
      <c r="G278" s="200"/>
      <c r="H278" s="200"/>
      <c r="I278" s="200"/>
    </row>
    <row r="279" spans="1:9">
      <c r="A279" s="201" t="s">
        <v>2</v>
      </c>
      <c r="B279" s="201"/>
      <c r="C279" s="200" t="s">
        <v>75</v>
      </c>
      <c r="D279" s="200"/>
      <c r="E279" s="200"/>
      <c r="F279" s="200"/>
      <c r="G279" s="200"/>
      <c r="H279" s="200"/>
      <c r="I279" s="200"/>
    </row>
    <row r="280" spans="1:9">
      <c r="A280" s="201" t="s">
        <v>4</v>
      </c>
      <c r="B280" s="201"/>
      <c r="C280" s="200" t="s">
        <v>76</v>
      </c>
      <c r="D280" s="200"/>
      <c r="E280" s="200"/>
      <c r="F280" s="200"/>
      <c r="G280" s="200"/>
      <c r="H280" s="200"/>
      <c r="I280" s="200"/>
    </row>
    <row r="281" spans="1:9">
      <c r="A281" s="201" t="s">
        <v>6</v>
      </c>
      <c r="B281" s="201"/>
      <c r="C281" s="200" t="s">
        <v>77</v>
      </c>
      <c r="D281" s="200"/>
      <c r="E281" s="200"/>
      <c r="F281" s="200"/>
      <c r="G281" s="200"/>
      <c r="H281" s="200"/>
      <c r="I281" s="200"/>
    </row>
    <row r="282" spans="1:9">
      <c r="A282" s="233" t="s">
        <v>8</v>
      </c>
      <c r="B282" s="233"/>
      <c r="C282" s="233"/>
      <c r="D282" s="233" t="s">
        <v>9</v>
      </c>
      <c r="E282" s="245"/>
      <c r="F282" s="245"/>
      <c r="G282" s="245"/>
      <c r="H282" s="245"/>
      <c r="I282" s="88"/>
    </row>
    <row r="283" spans="1:9">
      <c r="A283" s="242"/>
      <c r="B283" s="242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11" t="s">
        <v>84</v>
      </c>
      <c r="B284" s="211"/>
      <c r="C284" s="59" t="s">
        <v>85</v>
      </c>
      <c r="D284" s="242" t="s">
        <v>86</v>
      </c>
      <c r="E284" s="59" t="s">
        <v>87</v>
      </c>
      <c r="F284" s="59" t="s">
        <v>89</v>
      </c>
      <c r="G284" s="242" t="s">
        <v>91</v>
      </c>
      <c r="H284" s="242" t="s">
        <v>38</v>
      </c>
      <c r="I284" s="242" t="s">
        <v>92</v>
      </c>
    </row>
    <row r="285" spans="1:9" ht="14.25">
      <c r="A285" s="211"/>
      <c r="B285" s="211"/>
      <c r="C285" s="76" t="s">
        <v>37</v>
      </c>
      <c r="D285" s="234"/>
      <c r="E285" s="76" t="s">
        <v>88</v>
      </c>
      <c r="F285" s="76" t="s">
        <v>90</v>
      </c>
      <c r="G285" s="234"/>
      <c r="H285" s="234"/>
      <c r="I285" s="234"/>
    </row>
    <row r="286" spans="1:9">
      <c r="A286" s="212"/>
      <c r="B286" s="212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12"/>
      <c r="B287" s="212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43"/>
      <c r="B288" s="243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44" t="s">
        <v>95</v>
      </c>
      <c r="B289" s="53" t="s">
        <v>203</v>
      </c>
      <c r="C289" s="89">
        <f>'4A_DOC'!$B$39*$L$22</f>
        <v>7.2316761292153631</v>
      </c>
      <c r="D289" s="90">
        <v>0.4</v>
      </c>
      <c r="E289" s="90">
        <v>0.38</v>
      </c>
      <c r="F289" s="34">
        <v>0</v>
      </c>
      <c r="G289" s="91">
        <v>0.57999999999999996</v>
      </c>
      <c r="H289" s="90">
        <f>44/12</f>
        <v>3.6666666666666665</v>
      </c>
      <c r="I289" s="53">
        <f>C289*D289*E289*F289*G289*H289</f>
        <v>0</v>
      </c>
    </row>
    <row r="290" spans="1:9">
      <c r="A290" s="244"/>
      <c r="B290" s="53" t="s">
        <v>204</v>
      </c>
      <c r="C290" s="89">
        <f>'4A_DOC'!$B$40*$L$22</f>
        <v>1.3997143886190302</v>
      </c>
      <c r="D290" s="90">
        <v>0.9</v>
      </c>
      <c r="E290" s="90">
        <v>0.46</v>
      </c>
      <c r="F290" s="34">
        <f>1/100</f>
        <v>0.01</v>
      </c>
      <c r="G290" s="91">
        <v>0.57999999999999996</v>
      </c>
      <c r="H290" s="90">
        <f t="shared" ref="H290:H297" si="18">44/12</f>
        <v>3.6666666666666665</v>
      </c>
      <c r="I290" s="53">
        <f t="shared" ref="I290:I297" si="19">C290*D290*E290*F290*G290*H290</f>
        <v>1.2323645363157391E-2</v>
      </c>
    </row>
    <row r="291" spans="1:9">
      <c r="A291" s="244"/>
      <c r="B291" s="53" t="s">
        <v>205</v>
      </c>
      <c r="C291" s="89">
        <f>'4A_DOC'!$B$41*$L$22</f>
        <v>0</v>
      </c>
      <c r="D291" s="90">
        <v>0.85</v>
      </c>
      <c r="E291" s="90">
        <v>0.5</v>
      </c>
      <c r="F291" s="34">
        <v>0</v>
      </c>
      <c r="G291" s="91">
        <v>0.57999999999999996</v>
      </c>
      <c r="H291" s="90">
        <f t="shared" si="18"/>
        <v>3.6666666666666665</v>
      </c>
      <c r="I291" s="53">
        <f t="shared" si="19"/>
        <v>0</v>
      </c>
    </row>
    <row r="292" spans="1:9">
      <c r="A292" s="244"/>
      <c r="B292" s="53" t="s">
        <v>47</v>
      </c>
      <c r="C292" s="89">
        <f>'4A_DOC'!$B$42*$L$22</f>
        <v>8.8231023718398027E-2</v>
      </c>
      <c r="D292" s="90">
        <v>0.8</v>
      </c>
      <c r="E292" s="90">
        <v>0.5</v>
      </c>
      <c r="F292" s="34">
        <f>20/100</f>
        <v>0.2</v>
      </c>
      <c r="G292" s="91">
        <v>0.57999999999999996</v>
      </c>
      <c r="H292" s="90">
        <f t="shared" si="18"/>
        <v>3.6666666666666665</v>
      </c>
      <c r="I292" s="53">
        <f t="shared" si="19"/>
        <v>1.5011038168623449E-2</v>
      </c>
    </row>
    <row r="293" spans="1:9">
      <c r="A293" s="244"/>
      <c r="B293" s="53" t="s">
        <v>206</v>
      </c>
      <c r="C293" s="89">
        <f>'4A_DOC'!$B$43*$L$22</f>
        <v>0</v>
      </c>
      <c r="D293" s="90">
        <v>0.84</v>
      </c>
      <c r="E293" s="90">
        <v>0.67</v>
      </c>
      <c r="F293" s="34">
        <f>20/100</f>
        <v>0.2</v>
      </c>
      <c r="G293" s="91">
        <v>0.57999999999999996</v>
      </c>
      <c r="H293" s="90">
        <f t="shared" si="18"/>
        <v>3.6666666666666665</v>
      </c>
      <c r="I293" s="53">
        <f t="shared" si="19"/>
        <v>0</v>
      </c>
    </row>
    <row r="294" spans="1:9">
      <c r="A294" s="244"/>
      <c r="B294" s="53" t="s">
        <v>207</v>
      </c>
      <c r="C294" s="89">
        <f>'4A_DOC'!$B$44*$L$22</f>
        <v>1.1666102024988183</v>
      </c>
      <c r="D294" s="90">
        <v>1</v>
      </c>
      <c r="E294" s="90">
        <v>0.75</v>
      </c>
      <c r="F294" s="34">
        <f>100/100</f>
        <v>1</v>
      </c>
      <c r="G294" s="91">
        <v>0.57999999999999996</v>
      </c>
      <c r="H294" s="90">
        <f t="shared" si="18"/>
        <v>3.6666666666666665</v>
      </c>
      <c r="I294" s="53">
        <f t="shared" si="19"/>
        <v>1.860743272985615</v>
      </c>
    </row>
    <row r="295" spans="1:9">
      <c r="A295" s="244"/>
      <c r="B295" s="53" t="s">
        <v>208</v>
      </c>
      <c r="C295" s="89">
        <f>'4A_DOC'!$B$45*$L$22</f>
        <v>0.19280112590316603</v>
      </c>
      <c r="D295" s="90">
        <v>1</v>
      </c>
      <c r="E295" s="90">
        <v>0</v>
      </c>
      <c r="F295" s="34">
        <v>0</v>
      </c>
      <c r="G295" s="91">
        <v>0.57999999999999996</v>
      </c>
      <c r="H295" s="90">
        <f t="shared" si="18"/>
        <v>3.6666666666666665</v>
      </c>
      <c r="I295" s="53">
        <f t="shared" si="19"/>
        <v>0</v>
      </c>
    </row>
    <row r="296" spans="1:9">
      <c r="A296" s="244"/>
      <c r="B296" s="53" t="s">
        <v>209</v>
      </c>
      <c r="C296" s="89">
        <f>'4A_DOC'!$B$46*$L$22</f>
        <v>0.14487316240181403</v>
      </c>
      <c r="D296" s="90">
        <v>1</v>
      </c>
      <c r="E296" s="90">
        <v>0</v>
      </c>
      <c r="F296" s="34">
        <v>0</v>
      </c>
      <c r="G296" s="91">
        <v>0.57999999999999996</v>
      </c>
      <c r="H296" s="90">
        <f t="shared" si="18"/>
        <v>3.6666666666666665</v>
      </c>
      <c r="I296" s="53">
        <f t="shared" si="19"/>
        <v>0</v>
      </c>
    </row>
    <row r="297" spans="1:9">
      <c r="A297" s="244"/>
      <c r="B297" s="53" t="s">
        <v>210</v>
      </c>
      <c r="C297" s="89">
        <f>'4A_DOC'!$B$47*$L$22</f>
        <v>0.67643784850771815</v>
      </c>
      <c r="D297" s="90">
        <v>0.9</v>
      </c>
      <c r="E297" s="90">
        <v>0</v>
      </c>
      <c r="F297" s="34">
        <v>0</v>
      </c>
      <c r="G297" s="91">
        <v>0.57999999999999996</v>
      </c>
      <c r="H297" s="90">
        <f t="shared" si="18"/>
        <v>3.6666666666666665</v>
      </c>
      <c r="I297" s="53">
        <f t="shared" si="19"/>
        <v>0</v>
      </c>
    </row>
    <row r="298" spans="1:9">
      <c r="A298" s="244" t="s">
        <v>48</v>
      </c>
      <c r="B298" s="244"/>
      <c r="C298" s="7"/>
      <c r="D298" s="53"/>
      <c r="E298" s="53"/>
      <c r="F298" s="53"/>
      <c r="G298" s="53"/>
      <c r="H298" s="53"/>
      <c r="I298" s="53"/>
    </row>
    <row r="299" spans="1:9">
      <c r="A299" s="202" t="s">
        <v>278</v>
      </c>
      <c r="B299" s="203"/>
      <c r="C299" s="203"/>
      <c r="D299" s="203"/>
      <c r="E299" s="203"/>
      <c r="F299" s="203"/>
      <c r="G299" s="203"/>
      <c r="H299" s="204"/>
      <c r="I299" s="96">
        <f>SUM(I289:I298)</f>
        <v>1.888077956517396</v>
      </c>
    </row>
    <row r="300" spans="1:9">
      <c r="A300" s="236" t="s">
        <v>53</v>
      </c>
      <c r="B300" s="237"/>
      <c r="C300" s="237"/>
      <c r="D300" s="237"/>
      <c r="E300" s="237"/>
      <c r="F300" s="237"/>
      <c r="G300" s="237"/>
      <c r="H300" s="237"/>
      <c r="I300" s="237"/>
    </row>
    <row r="301" spans="1:9">
      <c r="A301" s="238" t="s">
        <v>54</v>
      </c>
      <c r="B301" s="239"/>
      <c r="C301" s="239"/>
      <c r="D301" s="239"/>
      <c r="E301" s="239"/>
      <c r="F301" s="239"/>
      <c r="G301" s="239"/>
      <c r="H301" s="239"/>
      <c r="I301" s="239"/>
    </row>
    <row r="302" spans="1:9">
      <c r="A302" s="238" t="s">
        <v>55</v>
      </c>
      <c r="B302" s="239"/>
      <c r="C302" s="239"/>
      <c r="D302" s="239"/>
      <c r="E302" s="239"/>
      <c r="F302" s="239"/>
      <c r="G302" s="239"/>
      <c r="H302" s="239"/>
      <c r="I302" s="239"/>
    </row>
    <row r="303" spans="1:9">
      <c r="A303" s="238" t="s">
        <v>96</v>
      </c>
      <c r="B303" s="239"/>
      <c r="C303" s="239"/>
      <c r="D303" s="239"/>
      <c r="E303" s="239"/>
      <c r="F303" s="239"/>
      <c r="G303" s="239"/>
      <c r="H303" s="239"/>
      <c r="I303" s="239"/>
    </row>
    <row r="304" spans="1:9">
      <c r="A304" s="238" t="s">
        <v>97</v>
      </c>
      <c r="B304" s="239"/>
      <c r="C304" s="239"/>
      <c r="D304" s="239"/>
      <c r="E304" s="239"/>
      <c r="F304" s="239"/>
      <c r="G304" s="239"/>
      <c r="H304" s="239"/>
      <c r="I304" s="239"/>
    </row>
    <row r="305" spans="1:9">
      <c r="A305" s="240" t="s">
        <v>200</v>
      </c>
      <c r="B305" s="241"/>
      <c r="C305" s="241"/>
      <c r="D305" s="241"/>
      <c r="E305" s="241"/>
      <c r="F305" s="241"/>
      <c r="G305" s="241"/>
      <c r="H305" s="241"/>
      <c r="I305" s="241"/>
    </row>
    <row r="308" spans="1:9">
      <c r="A308" s="201" t="s">
        <v>0</v>
      </c>
      <c r="B308" s="201"/>
      <c r="C308" s="200" t="s">
        <v>1</v>
      </c>
      <c r="D308" s="200"/>
      <c r="E308" s="200"/>
      <c r="F308" s="200"/>
      <c r="G308" s="200"/>
      <c r="H308" s="200"/>
      <c r="I308" s="200"/>
    </row>
    <row r="309" spans="1:9">
      <c r="A309" s="201" t="s">
        <v>2</v>
      </c>
      <c r="B309" s="201"/>
      <c r="C309" s="200" t="s">
        <v>75</v>
      </c>
      <c r="D309" s="200"/>
      <c r="E309" s="200"/>
      <c r="F309" s="200"/>
      <c r="G309" s="200"/>
      <c r="H309" s="200"/>
      <c r="I309" s="200"/>
    </row>
    <row r="310" spans="1:9">
      <c r="A310" s="201" t="s">
        <v>4</v>
      </c>
      <c r="B310" s="201"/>
      <c r="C310" s="200" t="s">
        <v>76</v>
      </c>
      <c r="D310" s="200"/>
      <c r="E310" s="200"/>
      <c r="F310" s="200"/>
      <c r="G310" s="200"/>
      <c r="H310" s="200"/>
      <c r="I310" s="200"/>
    </row>
    <row r="311" spans="1:9">
      <c r="A311" s="201" t="s">
        <v>6</v>
      </c>
      <c r="B311" s="201"/>
      <c r="C311" s="200" t="s">
        <v>77</v>
      </c>
      <c r="D311" s="200"/>
      <c r="E311" s="200"/>
      <c r="F311" s="200"/>
      <c r="G311" s="200"/>
      <c r="H311" s="200"/>
      <c r="I311" s="200"/>
    </row>
    <row r="312" spans="1:9">
      <c r="A312" s="233" t="s">
        <v>8</v>
      </c>
      <c r="B312" s="233"/>
      <c r="C312" s="233"/>
      <c r="D312" s="233" t="s">
        <v>9</v>
      </c>
      <c r="E312" s="245"/>
      <c r="F312" s="245"/>
      <c r="G312" s="245"/>
      <c r="H312" s="245"/>
      <c r="I312" s="88"/>
    </row>
    <row r="313" spans="1:9">
      <c r="A313" s="242"/>
      <c r="B313" s="242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11" t="s">
        <v>84</v>
      </c>
      <c r="B314" s="211"/>
      <c r="C314" s="59" t="s">
        <v>85</v>
      </c>
      <c r="D314" s="242" t="s">
        <v>86</v>
      </c>
      <c r="E314" s="59" t="s">
        <v>87</v>
      </c>
      <c r="F314" s="59" t="s">
        <v>89</v>
      </c>
      <c r="G314" s="242" t="s">
        <v>91</v>
      </c>
      <c r="H314" s="242" t="s">
        <v>38</v>
      </c>
      <c r="I314" s="242" t="s">
        <v>92</v>
      </c>
    </row>
    <row r="315" spans="1:9" ht="14.25">
      <c r="A315" s="211"/>
      <c r="B315" s="211"/>
      <c r="C315" s="76" t="s">
        <v>37</v>
      </c>
      <c r="D315" s="234"/>
      <c r="E315" s="76" t="s">
        <v>88</v>
      </c>
      <c r="F315" s="76" t="s">
        <v>90</v>
      </c>
      <c r="G315" s="234"/>
      <c r="H315" s="234"/>
      <c r="I315" s="234"/>
    </row>
    <row r="316" spans="1:9">
      <c r="A316" s="212"/>
      <c r="B316" s="212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12"/>
      <c r="B317" s="212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43"/>
      <c r="B318" s="243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44" t="s">
        <v>95</v>
      </c>
      <c r="B319" s="53" t="s">
        <v>203</v>
      </c>
      <c r="C319" s="89">
        <f>'4A_DOC'!$B$39*$L$23</f>
        <v>7.388720968137795</v>
      </c>
      <c r="D319" s="90">
        <v>0.4</v>
      </c>
      <c r="E319" s="90">
        <v>0.38</v>
      </c>
      <c r="F319" s="34">
        <v>0</v>
      </c>
      <c r="G319" s="91">
        <v>0.57999999999999996</v>
      </c>
      <c r="H319" s="90">
        <f>44/12</f>
        <v>3.6666666666666665</v>
      </c>
      <c r="I319" s="53">
        <f>C319*D319*E319*F319*G319*H319</f>
        <v>0</v>
      </c>
    </row>
    <row r="320" spans="1:9">
      <c r="A320" s="244"/>
      <c r="B320" s="53" t="s">
        <v>204</v>
      </c>
      <c r="C320" s="89">
        <f>'4A_DOC'!$B$40*$L$23</f>
        <v>1.4301109269554249</v>
      </c>
      <c r="D320" s="90">
        <v>0.9</v>
      </c>
      <c r="E320" s="90">
        <v>0.46</v>
      </c>
      <c r="F320" s="34">
        <f>1/100</f>
        <v>0.01</v>
      </c>
      <c r="G320" s="91">
        <v>0.57999999999999996</v>
      </c>
      <c r="H320" s="90">
        <f t="shared" ref="H320:H327" si="20">44/12</f>
        <v>3.6666666666666665</v>
      </c>
      <c r="I320" s="53">
        <f t="shared" ref="I320:I327" si="21">C320*D320*E320*F320*G320*H320</f>
        <v>1.2591268645286344E-2</v>
      </c>
    </row>
    <row r="321" spans="1:9">
      <c r="A321" s="244"/>
      <c r="B321" s="53" t="s">
        <v>205</v>
      </c>
      <c r="C321" s="89">
        <f>'4A_DOC'!$B$41*$L$23</f>
        <v>0</v>
      </c>
      <c r="D321" s="90">
        <v>0.85</v>
      </c>
      <c r="E321" s="90">
        <v>0.5</v>
      </c>
      <c r="F321" s="34">
        <v>0</v>
      </c>
      <c r="G321" s="91">
        <v>0.57999999999999996</v>
      </c>
      <c r="H321" s="90">
        <f t="shared" si="20"/>
        <v>3.6666666666666665</v>
      </c>
      <c r="I321" s="53">
        <f t="shared" si="21"/>
        <v>0</v>
      </c>
    </row>
    <row r="322" spans="1:9">
      <c r="A322" s="244"/>
      <c r="B322" s="53" t="s">
        <v>47</v>
      </c>
      <c r="C322" s="89">
        <f>'4A_DOC'!$B$42*$L$23</f>
        <v>9.0147070103805002E-2</v>
      </c>
      <c r="D322" s="90">
        <v>0.8</v>
      </c>
      <c r="E322" s="90">
        <v>0.5</v>
      </c>
      <c r="F322" s="34">
        <f>20/100</f>
        <v>0.2</v>
      </c>
      <c r="G322" s="91">
        <v>0.57999999999999996</v>
      </c>
      <c r="H322" s="90">
        <f t="shared" si="20"/>
        <v>3.6666666666666665</v>
      </c>
      <c r="I322" s="53">
        <f t="shared" si="21"/>
        <v>1.5337021526994024E-2</v>
      </c>
    </row>
    <row r="323" spans="1:9">
      <c r="A323" s="244"/>
      <c r="B323" s="53" t="s">
        <v>206</v>
      </c>
      <c r="C323" s="89">
        <f>'4A_DOC'!$B$43*$L$23</f>
        <v>0</v>
      </c>
      <c r="D323" s="90">
        <v>0.84</v>
      </c>
      <c r="E323" s="90">
        <v>0.67</v>
      </c>
      <c r="F323" s="34">
        <f>20/100</f>
        <v>0.2</v>
      </c>
      <c r="G323" s="91">
        <v>0.57999999999999996</v>
      </c>
      <c r="H323" s="90">
        <f t="shared" si="20"/>
        <v>3.6666666666666665</v>
      </c>
      <c r="I323" s="53">
        <f t="shared" si="21"/>
        <v>0</v>
      </c>
    </row>
    <row r="324" spans="1:9">
      <c r="A324" s="244"/>
      <c r="B324" s="53" t="s">
        <v>207</v>
      </c>
      <c r="C324" s="89">
        <f>'4A_DOC'!$B$44*$L$23</f>
        <v>1.191944593594755</v>
      </c>
      <c r="D324" s="90">
        <v>1</v>
      </c>
      <c r="E324" s="90">
        <v>0.75</v>
      </c>
      <c r="F324" s="34">
        <f>100/100</f>
        <v>1</v>
      </c>
      <c r="G324" s="91">
        <v>0.57999999999999996</v>
      </c>
      <c r="H324" s="90">
        <f t="shared" si="20"/>
        <v>3.6666666666666665</v>
      </c>
      <c r="I324" s="53">
        <f t="shared" si="21"/>
        <v>1.9011516267836341</v>
      </c>
    </row>
    <row r="325" spans="1:9">
      <c r="A325" s="244"/>
      <c r="B325" s="53" t="s">
        <v>208</v>
      </c>
      <c r="C325" s="89">
        <f>'4A_DOC'!$B$45*$L$23</f>
        <v>0.19698804207868498</v>
      </c>
      <c r="D325" s="90">
        <v>1</v>
      </c>
      <c r="E325" s="90">
        <v>0</v>
      </c>
      <c r="F325" s="34">
        <v>0</v>
      </c>
      <c r="G325" s="91">
        <v>0.57999999999999996</v>
      </c>
      <c r="H325" s="90">
        <f t="shared" si="20"/>
        <v>3.6666666666666665</v>
      </c>
      <c r="I325" s="53">
        <f t="shared" si="21"/>
        <v>0</v>
      </c>
    </row>
    <row r="326" spans="1:9">
      <c r="A326" s="244"/>
      <c r="B326" s="53" t="s">
        <v>209</v>
      </c>
      <c r="C326" s="89">
        <f>'4A_DOC'!$B$46*$L$23</f>
        <v>0.14801926325686499</v>
      </c>
      <c r="D326" s="90">
        <v>1</v>
      </c>
      <c r="E326" s="90">
        <v>0</v>
      </c>
      <c r="F326" s="34">
        <v>0</v>
      </c>
      <c r="G326" s="91">
        <v>0.57999999999999996</v>
      </c>
      <c r="H326" s="90">
        <f t="shared" si="20"/>
        <v>3.6666666666666665</v>
      </c>
      <c r="I326" s="53">
        <f t="shared" si="21"/>
        <v>0</v>
      </c>
    </row>
    <row r="327" spans="1:9">
      <c r="A327" s="244"/>
      <c r="B327" s="53" t="s">
        <v>210</v>
      </c>
      <c r="C327" s="89">
        <f>'4A_DOC'!$B$47*$L$23</f>
        <v>0.69112753746250499</v>
      </c>
      <c r="D327" s="90">
        <v>0.9</v>
      </c>
      <c r="E327" s="90">
        <v>0</v>
      </c>
      <c r="F327" s="34">
        <v>0</v>
      </c>
      <c r="G327" s="91">
        <v>0.57999999999999996</v>
      </c>
      <c r="H327" s="90">
        <f t="shared" si="20"/>
        <v>3.6666666666666665</v>
      </c>
      <c r="I327" s="53">
        <f t="shared" si="21"/>
        <v>0</v>
      </c>
    </row>
    <row r="328" spans="1:9">
      <c r="A328" s="244" t="s">
        <v>48</v>
      </c>
      <c r="B328" s="244"/>
      <c r="C328" s="7"/>
      <c r="D328" s="53"/>
      <c r="E328" s="53"/>
      <c r="F328" s="53"/>
      <c r="G328" s="53"/>
      <c r="H328" s="53"/>
      <c r="I328" s="53"/>
    </row>
    <row r="329" spans="1:9">
      <c r="A329" s="202" t="s">
        <v>279</v>
      </c>
      <c r="B329" s="203"/>
      <c r="C329" s="203"/>
      <c r="D329" s="203"/>
      <c r="E329" s="203"/>
      <c r="F329" s="203"/>
      <c r="G329" s="203"/>
      <c r="H329" s="204"/>
      <c r="I329" s="96">
        <f>SUM(I319:I328)</f>
        <v>1.9290799169559145</v>
      </c>
    </row>
    <row r="330" spans="1:9">
      <c r="A330" s="236" t="s">
        <v>53</v>
      </c>
      <c r="B330" s="237"/>
      <c r="C330" s="237"/>
      <c r="D330" s="237"/>
      <c r="E330" s="237"/>
      <c r="F330" s="237"/>
      <c r="G330" s="237"/>
      <c r="H330" s="237"/>
      <c r="I330" s="237"/>
    </row>
    <row r="331" spans="1:9">
      <c r="A331" s="238" t="s">
        <v>54</v>
      </c>
      <c r="B331" s="239"/>
      <c r="C331" s="239"/>
      <c r="D331" s="239"/>
      <c r="E331" s="239"/>
      <c r="F331" s="239"/>
      <c r="G331" s="239"/>
      <c r="H331" s="239"/>
      <c r="I331" s="239"/>
    </row>
    <row r="332" spans="1:9">
      <c r="A332" s="238" t="s">
        <v>55</v>
      </c>
      <c r="B332" s="239"/>
      <c r="C332" s="239"/>
      <c r="D332" s="239"/>
      <c r="E332" s="239"/>
      <c r="F332" s="239"/>
      <c r="G332" s="239"/>
      <c r="H332" s="239"/>
      <c r="I332" s="239"/>
    </row>
    <row r="333" spans="1:9">
      <c r="A333" s="238" t="s">
        <v>96</v>
      </c>
      <c r="B333" s="239"/>
      <c r="C333" s="239"/>
      <c r="D333" s="239"/>
      <c r="E333" s="239"/>
      <c r="F333" s="239"/>
      <c r="G333" s="239"/>
      <c r="H333" s="239"/>
      <c r="I333" s="239"/>
    </row>
    <row r="334" spans="1:9">
      <c r="A334" s="238" t="s">
        <v>97</v>
      </c>
      <c r="B334" s="239"/>
      <c r="C334" s="239"/>
      <c r="D334" s="239"/>
      <c r="E334" s="239"/>
      <c r="F334" s="239"/>
      <c r="G334" s="239"/>
      <c r="H334" s="239"/>
      <c r="I334" s="239"/>
    </row>
    <row r="335" spans="1:9">
      <c r="A335" s="240" t="s">
        <v>200</v>
      </c>
      <c r="B335" s="241"/>
      <c r="C335" s="241"/>
      <c r="D335" s="241"/>
      <c r="E335" s="241"/>
      <c r="F335" s="241"/>
      <c r="G335" s="241"/>
      <c r="H335" s="241"/>
      <c r="I335" s="241"/>
    </row>
    <row r="338" spans="1:9">
      <c r="A338" s="201" t="s">
        <v>0</v>
      </c>
      <c r="B338" s="201"/>
      <c r="C338" s="200" t="s">
        <v>1</v>
      </c>
      <c r="D338" s="200"/>
      <c r="E338" s="200"/>
      <c r="F338" s="200"/>
      <c r="G338" s="200"/>
      <c r="H338" s="200"/>
      <c r="I338" s="200"/>
    </row>
    <row r="339" spans="1:9">
      <c r="A339" s="201" t="s">
        <v>2</v>
      </c>
      <c r="B339" s="201"/>
      <c r="C339" s="200" t="s">
        <v>75</v>
      </c>
      <c r="D339" s="200"/>
      <c r="E339" s="200"/>
      <c r="F339" s="200"/>
      <c r="G339" s="200"/>
      <c r="H339" s="200"/>
      <c r="I339" s="200"/>
    </row>
    <row r="340" spans="1:9">
      <c r="A340" s="201" t="s">
        <v>4</v>
      </c>
      <c r="B340" s="201"/>
      <c r="C340" s="200" t="s">
        <v>76</v>
      </c>
      <c r="D340" s="200"/>
      <c r="E340" s="200"/>
      <c r="F340" s="200"/>
      <c r="G340" s="200"/>
      <c r="H340" s="200"/>
      <c r="I340" s="200"/>
    </row>
    <row r="341" spans="1:9">
      <c r="A341" s="201" t="s">
        <v>6</v>
      </c>
      <c r="B341" s="201"/>
      <c r="C341" s="200" t="s">
        <v>77</v>
      </c>
      <c r="D341" s="200"/>
      <c r="E341" s="200"/>
      <c r="F341" s="200"/>
      <c r="G341" s="200"/>
      <c r="H341" s="200"/>
      <c r="I341" s="200"/>
    </row>
    <row r="342" spans="1:9">
      <c r="A342" s="233" t="s">
        <v>8</v>
      </c>
      <c r="B342" s="233"/>
      <c r="C342" s="233"/>
      <c r="D342" s="233" t="s">
        <v>9</v>
      </c>
      <c r="E342" s="245"/>
      <c r="F342" s="245"/>
      <c r="G342" s="245"/>
      <c r="H342" s="245"/>
      <c r="I342" s="139"/>
    </row>
    <row r="343" spans="1:9">
      <c r="A343" s="242"/>
      <c r="B343" s="242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11" t="s">
        <v>84</v>
      </c>
      <c r="B344" s="211"/>
      <c r="C344" s="143" t="s">
        <v>85</v>
      </c>
      <c r="D344" s="242" t="s">
        <v>86</v>
      </c>
      <c r="E344" s="143" t="s">
        <v>87</v>
      </c>
      <c r="F344" s="143" t="s">
        <v>89</v>
      </c>
      <c r="G344" s="242" t="s">
        <v>91</v>
      </c>
      <c r="H344" s="242" t="s">
        <v>38</v>
      </c>
      <c r="I344" s="242" t="s">
        <v>92</v>
      </c>
    </row>
    <row r="345" spans="1:9" ht="14.25">
      <c r="A345" s="211"/>
      <c r="B345" s="211"/>
      <c r="C345" s="140" t="s">
        <v>37</v>
      </c>
      <c r="D345" s="234"/>
      <c r="E345" s="140" t="s">
        <v>88</v>
      </c>
      <c r="F345" s="140" t="s">
        <v>90</v>
      </c>
      <c r="G345" s="234"/>
      <c r="H345" s="234"/>
      <c r="I345" s="234"/>
    </row>
    <row r="346" spans="1:9">
      <c r="A346" s="212"/>
      <c r="B346" s="212"/>
      <c r="C346" s="140"/>
      <c r="D346" s="140" t="s">
        <v>39</v>
      </c>
      <c r="E346" s="140" t="s">
        <v>40</v>
      </c>
      <c r="F346" s="140" t="s">
        <v>41</v>
      </c>
      <c r="G346" s="140" t="s">
        <v>42</v>
      </c>
      <c r="H346" s="140"/>
      <c r="I346" s="140"/>
    </row>
    <row r="347" spans="1:9" ht="15.75">
      <c r="A347" s="212"/>
      <c r="B347" s="212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43"/>
      <c r="B348" s="243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44" t="s">
        <v>95</v>
      </c>
      <c r="B349" s="142" t="s">
        <v>203</v>
      </c>
      <c r="C349" s="89">
        <f>'4A_DOC'!$B$39*$L$24</f>
        <v>7.5457658070602296</v>
      </c>
      <c r="D349" s="90">
        <v>0.4</v>
      </c>
      <c r="E349" s="90">
        <v>0.38</v>
      </c>
      <c r="F349" s="34">
        <v>0</v>
      </c>
      <c r="G349" s="91">
        <v>0.57999999999999996</v>
      </c>
      <c r="H349" s="90">
        <f>44/12</f>
        <v>3.6666666666666665</v>
      </c>
      <c r="I349" s="142">
        <f>C349*D349*E349*F349*G349*H349</f>
        <v>0</v>
      </c>
    </row>
    <row r="350" spans="1:9">
      <c r="A350" s="244"/>
      <c r="B350" s="142" t="s">
        <v>204</v>
      </c>
      <c r="C350" s="89">
        <f>'4A_DOC'!$B$40*$L$24</f>
        <v>1.4605074652918202</v>
      </c>
      <c r="D350" s="90">
        <v>0.9</v>
      </c>
      <c r="E350" s="90">
        <v>0.46</v>
      </c>
      <c r="F350" s="34">
        <f>1/100</f>
        <v>0.01</v>
      </c>
      <c r="G350" s="91">
        <v>0.57999999999999996</v>
      </c>
      <c r="H350" s="90">
        <f t="shared" ref="H350:H357" si="22">44/12</f>
        <v>3.6666666666666665</v>
      </c>
      <c r="I350" s="142">
        <f t="shared" ref="I350:I357" si="23">C350*D350*E350*F350*G350*H350</f>
        <v>1.2858891927415302E-2</v>
      </c>
    </row>
    <row r="351" spans="1:9">
      <c r="A351" s="244"/>
      <c r="B351" s="142" t="s">
        <v>205</v>
      </c>
      <c r="C351" s="89">
        <f>'4A_DOC'!$B$41*$L$24</f>
        <v>0</v>
      </c>
      <c r="D351" s="90">
        <v>0.85</v>
      </c>
      <c r="E351" s="90">
        <v>0.5</v>
      </c>
      <c r="F351" s="34">
        <v>0</v>
      </c>
      <c r="G351" s="91">
        <v>0.57999999999999996</v>
      </c>
      <c r="H351" s="90">
        <f t="shared" si="22"/>
        <v>3.6666666666666665</v>
      </c>
      <c r="I351" s="142">
        <f t="shared" si="23"/>
        <v>0</v>
      </c>
    </row>
    <row r="352" spans="1:9">
      <c r="A352" s="244"/>
      <c r="B352" s="142" t="s">
        <v>47</v>
      </c>
      <c r="C352" s="89">
        <f>'4A_DOC'!$B$42*$L$24</f>
        <v>9.2063116489212032E-2</v>
      </c>
      <c r="D352" s="90">
        <v>0.8</v>
      </c>
      <c r="E352" s="90">
        <v>0.5</v>
      </c>
      <c r="F352" s="34">
        <f>20/100</f>
        <v>0.2</v>
      </c>
      <c r="G352" s="91">
        <v>0.57999999999999996</v>
      </c>
      <c r="H352" s="90">
        <f t="shared" si="22"/>
        <v>3.6666666666666665</v>
      </c>
      <c r="I352" s="142">
        <f t="shared" si="23"/>
        <v>1.5663004885364606E-2</v>
      </c>
    </row>
    <row r="353" spans="1:9">
      <c r="A353" s="244"/>
      <c r="B353" s="142" t="s">
        <v>206</v>
      </c>
      <c r="C353" s="89">
        <f>'4A_DOC'!$B$43*$L$24</f>
        <v>0</v>
      </c>
      <c r="D353" s="90">
        <v>0.84</v>
      </c>
      <c r="E353" s="90">
        <v>0.67</v>
      </c>
      <c r="F353" s="34">
        <f>20/100</f>
        <v>0.2</v>
      </c>
      <c r="G353" s="91">
        <v>0.57999999999999996</v>
      </c>
      <c r="H353" s="90">
        <f t="shared" si="22"/>
        <v>3.6666666666666665</v>
      </c>
      <c r="I353" s="142">
        <f t="shared" si="23"/>
        <v>0</v>
      </c>
    </row>
    <row r="354" spans="1:9">
      <c r="A354" s="244"/>
      <c r="B354" s="142" t="s">
        <v>207</v>
      </c>
      <c r="C354" s="89">
        <f>'4A_DOC'!$B$44*$L$24</f>
        <v>1.2172789846906924</v>
      </c>
      <c r="D354" s="90">
        <v>1</v>
      </c>
      <c r="E354" s="90">
        <v>0.75</v>
      </c>
      <c r="F354" s="34">
        <f>100/100</f>
        <v>1</v>
      </c>
      <c r="G354" s="91">
        <v>0.57999999999999996</v>
      </c>
      <c r="H354" s="90">
        <f t="shared" si="22"/>
        <v>3.6666666666666665</v>
      </c>
      <c r="I354" s="142">
        <f t="shared" si="23"/>
        <v>1.9415599805816544</v>
      </c>
    </row>
    <row r="355" spans="1:9">
      <c r="A355" s="244"/>
      <c r="B355" s="142" t="s">
        <v>208</v>
      </c>
      <c r="C355" s="89">
        <f>'4A_DOC'!$B$45*$L$24</f>
        <v>0.20117495825420403</v>
      </c>
      <c r="D355" s="90">
        <v>1</v>
      </c>
      <c r="E355" s="90">
        <v>0</v>
      </c>
      <c r="F355" s="34">
        <v>0</v>
      </c>
      <c r="G355" s="91">
        <v>0.57999999999999996</v>
      </c>
      <c r="H355" s="90">
        <f t="shared" si="22"/>
        <v>3.6666666666666665</v>
      </c>
      <c r="I355" s="142">
        <f t="shared" si="23"/>
        <v>0</v>
      </c>
    </row>
    <row r="356" spans="1:9">
      <c r="A356" s="244"/>
      <c r="B356" s="142" t="s">
        <v>209</v>
      </c>
      <c r="C356" s="89">
        <f>'4A_DOC'!$B$46*$L$24</f>
        <v>0.15116536411191603</v>
      </c>
      <c r="D356" s="90">
        <v>1</v>
      </c>
      <c r="E356" s="90">
        <v>0</v>
      </c>
      <c r="F356" s="34">
        <v>0</v>
      </c>
      <c r="G356" s="91">
        <v>0.57999999999999996</v>
      </c>
      <c r="H356" s="90">
        <f t="shared" si="22"/>
        <v>3.6666666666666665</v>
      </c>
      <c r="I356" s="142">
        <f t="shared" si="23"/>
        <v>0</v>
      </c>
    </row>
    <row r="357" spans="1:9">
      <c r="A357" s="244"/>
      <c r="B357" s="142" t="s">
        <v>210</v>
      </c>
      <c r="C357" s="89">
        <f>'4A_DOC'!$B$47*$L$24</f>
        <v>0.70581722641729217</v>
      </c>
      <c r="D357" s="90">
        <v>0.9</v>
      </c>
      <c r="E357" s="90">
        <v>0</v>
      </c>
      <c r="F357" s="34">
        <v>0</v>
      </c>
      <c r="G357" s="91">
        <v>0.57999999999999996</v>
      </c>
      <c r="H357" s="90">
        <f t="shared" si="22"/>
        <v>3.6666666666666665</v>
      </c>
      <c r="I357" s="142">
        <f t="shared" si="23"/>
        <v>0</v>
      </c>
    </row>
    <row r="358" spans="1:9">
      <c r="A358" s="244" t="s">
        <v>48</v>
      </c>
      <c r="B358" s="244"/>
      <c r="C358" s="7"/>
      <c r="D358" s="142"/>
      <c r="E358" s="142"/>
      <c r="F358" s="142"/>
      <c r="G358" s="142"/>
      <c r="H358" s="142"/>
      <c r="I358" s="142"/>
    </row>
    <row r="359" spans="1:9">
      <c r="A359" s="202" t="s">
        <v>280</v>
      </c>
      <c r="B359" s="203"/>
      <c r="C359" s="203"/>
      <c r="D359" s="203"/>
      <c r="E359" s="203"/>
      <c r="F359" s="203"/>
      <c r="G359" s="203"/>
      <c r="H359" s="204"/>
      <c r="I359" s="96">
        <f>SUM(I349:I358)</f>
        <v>1.9700818773944342</v>
      </c>
    </row>
    <row r="360" spans="1:9">
      <c r="A360" s="236" t="s">
        <v>53</v>
      </c>
      <c r="B360" s="237"/>
      <c r="C360" s="237"/>
      <c r="D360" s="237"/>
      <c r="E360" s="237"/>
      <c r="F360" s="237"/>
      <c r="G360" s="237"/>
      <c r="H360" s="237"/>
      <c r="I360" s="237"/>
    </row>
    <row r="361" spans="1:9">
      <c r="A361" s="238" t="s">
        <v>54</v>
      </c>
      <c r="B361" s="239"/>
      <c r="C361" s="239"/>
      <c r="D361" s="239"/>
      <c r="E361" s="239"/>
      <c r="F361" s="239"/>
      <c r="G361" s="239"/>
      <c r="H361" s="239"/>
      <c r="I361" s="239"/>
    </row>
    <row r="362" spans="1:9">
      <c r="A362" s="238" t="s">
        <v>55</v>
      </c>
      <c r="B362" s="239"/>
      <c r="C362" s="239"/>
      <c r="D362" s="239"/>
      <c r="E362" s="239"/>
      <c r="F362" s="239"/>
      <c r="G362" s="239"/>
      <c r="H362" s="239"/>
      <c r="I362" s="239"/>
    </row>
    <row r="363" spans="1:9">
      <c r="A363" s="238" t="s">
        <v>96</v>
      </c>
      <c r="B363" s="239"/>
      <c r="C363" s="239"/>
      <c r="D363" s="239"/>
      <c r="E363" s="239"/>
      <c r="F363" s="239"/>
      <c r="G363" s="239"/>
      <c r="H363" s="239"/>
      <c r="I363" s="239"/>
    </row>
    <row r="364" spans="1:9">
      <c r="A364" s="238" t="s">
        <v>97</v>
      </c>
      <c r="B364" s="239"/>
      <c r="C364" s="239"/>
      <c r="D364" s="239"/>
      <c r="E364" s="239"/>
      <c r="F364" s="239"/>
      <c r="G364" s="239"/>
      <c r="H364" s="239"/>
      <c r="I364" s="239"/>
    </row>
    <row r="365" spans="1:9">
      <c r="A365" s="240" t="s">
        <v>200</v>
      </c>
      <c r="B365" s="241"/>
      <c r="C365" s="241"/>
      <c r="D365" s="241"/>
      <c r="E365" s="241"/>
      <c r="F365" s="241"/>
      <c r="G365" s="241"/>
      <c r="H365" s="241"/>
      <c r="I365" s="241"/>
    </row>
    <row r="368" spans="1:9">
      <c r="A368" s="201" t="s">
        <v>0</v>
      </c>
      <c r="B368" s="201"/>
      <c r="C368" s="200" t="s">
        <v>1</v>
      </c>
      <c r="D368" s="200"/>
      <c r="E368" s="200"/>
      <c r="F368" s="200"/>
      <c r="G368" s="200"/>
      <c r="H368" s="200"/>
      <c r="I368" s="200"/>
    </row>
    <row r="369" spans="1:9">
      <c r="A369" s="201" t="s">
        <v>2</v>
      </c>
      <c r="B369" s="201"/>
      <c r="C369" s="200" t="s">
        <v>75</v>
      </c>
      <c r="D369" s="200"/>
      <c r="E369" s="200"/>
      <c r="F369" s="200"/>
      <c r="G369" s="200"/>
      <c r="H369" s="200"/>
      <c r="I369" s="200"/>
    </row>
    <row r="370" spans="1:9">
      <c r="A370" s="201" t="s">
        <v>4</v>
      </c>
      <c r="B370" s="201"/>
      <c r="C370" s="200" t="s">
        <v>76</v>
      </c>
      <c r="D370" s="200"/>
      <c r="E370" s="200"/>
      <c r="F370" s="200"/>
      <c r="G370" s="200"/>
      <c r="H370" s="200"/>
      <c r="I370" s="200"/>
    </row>
    <row r="371" spans="1:9">
      <c r="A371" s="201" t="s">
        <v>6</v>
      </c>
      <c r="B371" s="201"/>
      <c r="C371" s="200" t="s">
        <v>77</v>
      </c>
      <c r="D371" s="200"/>
      <c r="E371" s="200"/>
      <c r="F371" s="200"/>
      <c r="G371" s="200"/>
      <c r="H371" s="200"/>
      <c r="I371" s="200"/>
    </row>
    <row r="372" spans="1:9">
      <c r="A372" s="233" t="s">
        <v>8</v>
      </c>
      <c r="B372" s="233"/>
      <c r="C372" s="233"/>
      <c r="D372" s="233" t="s">
        <v>9</v>
      </c>
      <c r="E372" s="245"/>
      <c r="F372" s="245"/>
      <c r="G372" s="245"/>
      <c r="H372" s="245"/>
      <c r="I372" s="139"/>
    </row>
    <row r="373" spans="1:9">
      <c r="A373" s="242"/>
      <c r="B373" s="242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11" t="s">
        <v>84</v>
      </c>
      <c r="B374" s="211"/>
      <c r="C374" s="143" t="s">
        <v>85</v>
      </c>
      <c r="D374" s="242" t="s">
        <v>86</v>
      </c>
      <c r="E374" s="143" t="s">
        <v>87</v>
      </c>
      <c r="F374" s="143" t="s">
        <v>89</v>
      </c>
      <c r="G374" s="242" t="s">
        <v>91</v>
      </c>
      <c r="H374" s="242" t="s">
        <v>38</v>
      </c>
      <c r="I374" s="242" t="s">
        <v>92</v>
      </c>
    </row>
    <row r="375" spans="1:9" ht="14.25">
      <c r="A375" s="211"/>
      <c r="B375" s="211"/>
      <c r="C375" s="140" t="s">
        <v>37</v>
      </c>
      <c r="D375" s="234"/>
      <c r="E375" s="140" t="s">
        <v>88</v>
      </c>
      <c r="F375" s="140" t="s">
        <v>90</v>
      </c>
      <c r="G375" s="234"/>
      <c r="H375" s="234"/>
      <c r="I375" s="234"/>
    </row>
    <row r="376" spans="1:9">
      <c r="A376" s="212"/>
      <c r="B376" s="212"/>
      <c r="C376" s="140"/>
      <c r="D376" s="140" t="s">
        <v>39</v>
      </c>
      <c r="E376" s="140" t="s">
        <v>40</v>
      </c>
      <c r="F376" s="140" t="s">
        <v>41</v>
      </c>
      <c r="G376" s="140" t="s">
        <v>42</v>
      </c>
      <c r="H376" s="140"/>
      <c r="I376" s="140"/>
    </row>
    <row r="377" spans="1:9" ht="15.75">
      <c r="A377" s="212"/>
      <c r="B377" s="212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43"/>
      <c r="B378" s="243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44" t="s">
        <v>95</v>
      </c>
      <c r="B379" s="142" t="s">
        <v>203</v>
      </c>
      <c r="C379" s="89">
        <f>'4A_DOC'!$B$39*$L$25</f>
        <v>7.7028106459826606</v>
      </c>
      <c r="D379" s="90">
        <v>0.4</v>
      </c>
      <c r="E379" s="90">
        <v>0.38</v>
      </c>
      <c r="F379" s="34">
        <v>0</v>
      </c>
      <c r="G379" s="91">
        <v>0.57999999999999996</v>
      </c>
      <c r="H379" s="90">
        <f>44/12</f>
        <v>3.6666666666666665</v>
      </c>
      <c r="I379" s="142">
        <f>C379*D379*E379*F379*G379*H379</f>
        <v>0</v>
      </c>
    </row>
    <row r="380" spans="1:9">
      <c r="A380" s="244"/>
      <c r="B380" s="142" t="s">
        <v>204</v>
      </c>
      <c r="C380" s="89">
        <f>'4A_DOC'!$B$40*$L$25</f>
        <v>1.4909040036282148</v>
      </c>
      <c r="D380" s="90">
        <v>0.9</v>
      </c>
      <c r="E380" s="90">
        <v>0.46</v>
      </c>
      <c r="F380" s="34">
        <f>1/100</f>
        <v>0.01</v>
      </c>
      <c r="G380" s="91">
        <v>0.57999999999999996</v>
      </c>
      <c r="H380" s="90">
        <f t="shared" ref="H380:H387" si="24">44/12</f>
        <v>3.6666666666666665</v>
      </c>
      <c r="I380" s="142">
        <f t="shared" ref="I380:I387" si="25">C380*D380*E380*F380*G380*H380</f>
        <v>1.3126515209544254E-2</v>
      </c>
    </row>
    <row r="381" spans="1:9">
      <c r="A381" s="244"/>
      <c r="B381" s="142" t="s">
        <v>205</v>
      </c>
      <c r="C381" s="89">
        <f>'4A_DOC'!$B$41*$L$25</f>
        <v>0</v>
      </c>
      <c r="D381" s="90">
        <v>0.85</v>
      </c>
      <c r="E381" s="90">
        <v>0.5</v>
      </c>
      <c r="F381" s="34">
        <v>0</v>
      </c>
      <c r="G381" s="91">
        <v>0.57999999999999996</v>
      </c>
      <c r="H381" s="90">
        <f t="shared" si="24"/>
        <v>3.6666666666666665</v>
      </c>
      <c r="I381" s="142">
        <f t="shared" si="25"/>
        <v>0</v>
      </c>
    </row>
    <row r="382" spans="1:9">
      <c r="A382" s="244"/>
      <c r="B382" s="142" t="s">
        <v>47</v>
      </c>
      <c r="C382" s="89">
        <f>'4A_DOC'!$B$42*$L$25</f>
        <v>9.3979162874619007E-2</v>
      </c>
      <c r="D382" s="90">
        <v>0.8</v>
      </c>
      <c r="E382" s="90">
        <v>0.5</v>
      </c>
      <c r="F382" s="34">
        <f>20/100</f>
        <v>0.2</v>
      </c>
      <c r="G382" s="91">
        <v>0.57999999999999996</v>
      </c>
      <c r="H382" s="90">
        <f t="shared" si="24"/>
        <v>3.6666666666666665</v>
      </c>
      <c r="I382" s="142">
        <f t="shared" si="25"/>
        <v>1.5988988243735177E-2</v>
      </c>
    </row>
    <row r="383" spans="1:9">
      <c r="A383" s="244"/>
      <c r="B383" s="142" t="s">
        <v>206</v>
      </c>
      <c r="C383" s="89">
        <f>'4A_DOC'!$B$43*$L$25</f>
        <v>0</v>
      </c>
      <c r="D383" s="90">
        <v>0.84</v>
      </c>
      <c r="E383" s="90">
        <v>0.67</v>
      </c>
      <c r="F383" s="34">
        <f>20/100</f>
        <v>0.2</v>
      </c>
      <c r="G383" s="91">
        <v>0.57999999999999996</v>
      </c>
      <c r="H383" s="90">
        <f t="shared" si="24"/>
        <v>3.6666666666666665</v>
      </c>
      <c r="I383" s="142">
        <f t="shared" si="25"/>
        <v>0</v>
      </c>
    </row>
    <row r="384" spans="1:9">
      <c r="A384" s="244"/>
      <c r="B384" s="142" t="s">
        <v>207</v>
      </c>
      <c r="C384" s="89">
        <f>'4A_DOC'!$B$44*$L$25</f>
        <v>1.2426133757866291</v>
      </c>
      <c r="D384" s="90">
        <v>1</v>
      </c>
      <c r="E384" s="90">
        <v>0.75</v>
      </c>
      <c r="F384" s="34">
        <f>100/100</f>
        <v>1</v>
      </c>
      <c r="G384" s="91">
        <v>0.57999999999999996</v>
      </c>
      <c r="H384" s="90">
        <f t="shared" si="24"/>
        <v>3.6666666666666665</v>
      </c>
      <c r="I384" s="142">
        <f t="shared" si="25"/>
        <v>1.9819683343796735</v>
      </c>
    </row>
    <row r="385" spans="1:9">
      <c r="A385" s="244"/>
      <c r="B385" s="142" t="s">
        <v>208</v>
      </c>
      <c r="C385" s="89">
        <f>'4A_DOC'!$B$45*$L$25</f>
        <v>0.20536187442972298</v>
      </c>
      <c r="D385" s="90">
        <v>1</v>
      </c>
      <c r="E385" s="90">
        <v>0</v>
      </c>
      <c r="F385" s="34">
        <v>0</v>
      </c>
      <c r="G385" s="91">
        <v>0.57999999999999996</v>
      </c>
      <c r="H385" s="90">
        <f t="shared" si="24"/>
        <v>3.6666666666666665</v>
      </c>
      <c r="I385" s="142">
        <f t="shared" si="25"/>
        <v>0</v>
      </c>
    </row>
    <row r="386" spans="1:9">
      <c r="A386" s="244"/>
      <c r="B386" s="142" t="s">
        <v>209</v>
      </c>
      <c r="C386" s="89">
        <f>'4A_DOC'!$B$46*$L$25</f>
        <v>0.15431146496696699</v>
      </c>
      <c r="D386" s="90">
        <v>1</v>
      </c>
      <c r="E386" s="90">
        <v>0</v>
      </c>
      <c r="F386" s="34">
        <v>0</v>
      </c>
      <c r="G386" s="91">
        <v>0.57999999999999996</v>
      </c>
      <c r="H386" s="90">
        <f t="shared" si="24"/>
        <v>3.6666666666666665</v>
      </c>
      <c r="I386" s="142">
        <f t="shared" si="25"/>
        <v>0</v>
      </c>
    </row>
    <row r="387" spans="1:9">
      <c r="A387" s="244"/>
      <c r="B387" s="142" t="s">
        <v>210</v>
      </c>
      <c r="C387" s="89">
        <f>'4A_DOC'!$B$47*$L$25</f>
        <v>0.720506915372079</v>
      </c>
      <c r="D387" s="90">
        <v>0.9</v>
      </c>
      <c r="E387" s="90">
        <v>0</v>
      </c>
      <c r="F387" s="34">
        <v>0</v>
      </c>
      <c r="G387" s="91">
        <v>0.57999999999999996</v>
      </c>
      <c r="H387" s="90">
        <f t="shared" si="24"/>
        <v>3.6666666666666665</v>
      </c>
      <c r="I387" s="142">
        <f t="shared" si="25"/>
        <v>0</v>
      </c>
    </row>
    <row r="388" spans="1:9">
      <c r="A388" s="244" t="s">
        <v>48</v>
      </c>
      <c r="B388" s="244"/>
      <c r="C388" s="7"/>
      <c r="D388" s="142"/>
      <c r="E388" s="142"/>
      <c r="F388" s="142"/>
      <c r="G388" s="142"/>
      <c r="H388" s="142"/>
      <c r="I388" s="142"/>
    </row>
    <row r="389" spans="1:9">
      <c r="A389" s="202" t="s">
        <v>281</v>
      </c>
      <c r="B389" s="203"/>
      <c r="C389" s="203"/>
      <c r="D389" s="203"/>
      <c r="E389" s="203"/>
      <c r="F389" s="203"/>
      <c r="G389" s="203"/>
      <c r="H389" s="204"/>
      <c r="I389" s="96">
        <f>SUM(I379:I388)</f>
        <v>2.011083837832953</v>
      </c>
    </row>
    <row r="390" spans="1:9">
      <c r="A390" s="236" t="s">
        <v>53</v>
      </c>
      <c r="B390" s="237"/>
      <c r="C390" s="237"/>
      <c r="D390" s="237"/>
      <c r="E390" s="237"/>
      <c r="F390" s="237"/>
      <c r="G390" s="237"/>
      <c r="H390" s="237"/>
      <c r="I390" s="237"/>
    </row>
    <row r="391" spans="1:9">
      <c r="A391" s="238" t="s">
        <v>54</v>
      </c>
      <c r="B391" s="239"/>
      <c r="C391" s="239"/>
      <c r="D391" s="239"/>
      <c r="E391" s="239"/>
      <c r="F391" s="239"/>
      <c r="G391" s="239"/>
      <c r="H391" s="239"/>
      <c r="I391" s="239"/>
    </row>
    <row r="392" spans="1:9">
      <c r="A392" s="238" t="s">
        <v>55</v>
      </c>
      <c r="B392" s="239"/>
      <c r="C392" s="239"/>
      <c r="D392" s="239"/>
      <c r="E392" s="239"/>
      <c r="F392" s="239"/>
      <c r="G392" s="239"/>
      <c r="H392" s="239"/>
      <c r="I392" s="239"/>
    </row>
    <row r="393" spans="1:9">
      <c r="A393" s="238" t="s">
        <v>96</v>
      </c>
      <c r="B393" s="239"/>
      <c r="C393" s="239"/>
      <c r="D393" s="239"/>
      <c r="E393" s="239"/>
      <c r="F393" s="239"/>
      <c r="G393" s="239"/>
      <c r="H393" s="239"/>
      <c r="I393" s="239"/>
    </row>
    <row r="394" spans="1:9">
      <c r="A394" s="238" t="s">
        <v>97</v>
      </c>
      <c r="B394" s="239"/>
      <c r="C394" s="239"/>
      <c r="D394" s="239"/>
      <c r="E394" s="239"/>
      <c r="F394" s="239"/>
      <c r="G394" s="239"/>
      <c r="H394" s="239"/>
      <c r="I394" s="239"/>
    </row>
    <row r="395" spans="1:9">
      <c r="A395" s="240" t="s">
        <v>200</v>
      </c>
      <c r="B395" s="241"/>
      <c r="C395" s="241"/>
      <c r="D395" s="241"/>
      <c r="E395" s="241"/>
      <c r="F395" s="241"/>
      <c r="G395" s="241"/>
      <c r="H395" s="241"/>
      <c r="I395" s="241"/>
    </row>
    <row r="398" spans="1:9">
      <c r="A398" s="201" t="s">
        <v>0</v>
      </c>
      <c r="B398" s="201"/>
      <c r="C398" s="200" t="s">
        <v>1</v>
      </c>
      <c r="D398" s="200"/>
      <c r="E398" s="200"/>
      <c r="F398" s="200"/>
      <c r="G398" s="200"/>
      <c r="H398" s="200"/>
      <c r="I398" s="200"/>
    </row>
    <row r="399" spans="1:9">
      <c r="A399" s="201" t="s">
        <v>2</v>
      </c>
      <c r="B399" s="201"/>
      <c r="C399" s="200" t="s">
        <v>75</v>
      </c>
      <c r="D399" s="200"/>
      <c r="E399" s="200"/>
      <c r="F399" s="200"/>
      <c r="G399" s="200"/>
      <c r="H399" s="200"/>
      <c r="I399" s="200"/>
    </row>
    <row r="400" spans="1:9">
      <c r="A400" s="201" t="s">
        <v>4</v>
      </c>
      <c r="B400" s="201"/>
      <c r="C400" s="200" t="s">
        <v>76</v>
      </c>
      <c r="D400" s="200"/>
      <c r="E400" s="200"/>
      <c r="F400" s="200"/>
      <c r="G400" s="200"/>
      <c r="H400" s="200"/>
      <c r="I400" s="200"/>
    </row>
    <row r="401" spans="1:9">
      <c r="A401" s="201" t="s">
        <v>6</v>
      </c>
      <c r="B401" s="201"/>
      <c r="C401" s="200" t="s">
        <v>77</v>
      </c>
      <c r="D401" s="200"/>
      <c r="E401" s="200"/>
      <c r="F401" s="200"/>
      <c r="G401" s="200"/>
      <c r="H401" s="200"/>
      <c r="I401" s="200"/>
    </row>
    <row r="402" spans="1:9">
      <c r="A402" s="233" t="s">
        <v>8</v>
      </c>
      <c r="B402" s="233"/>
      <c r="C402" s="233"/>
      <c r="D402" s="233" t="s">
        <v>9</v>
      </c>
      <c r="E402" s="245"/>
      <c r="F402" s="245"/>
      <c r="G402" s="245"/>
      <c r="H402" s="245"/>
      <c r="I402" s="139"/>
    </row>
    <row r="403" spans="1:9">
      <c r="A403" s="242"/>
      <c r="B403" s="242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11" t="s">
        <v>84</v>
      </c>
      <c r="B404" s="211"/>
      <c r="C404" s="143" t="s">
        <v>85</v>
      </c>
      <c r="D404" s="242" t="s">
        <v>86</v>
      </c>
      <c r="E404" s="143" t="s">
        <v>87</v>
      </c>
      <c r="F404" s="143" t="s">
        <v>89</v>
      </c>
      <c r="G404" s="242" t="s">
        <v>91</v>
      </c>
      <c r="H404" s="242" t="s">
        <v>38</v>
      </c>
      <c r="I404" s="242" t="s">
        <v>92</v>
      </c>
    </row>
    <row r="405" spans="1:9" ht="14.25">
      <c r="A405" s="211"/>
      <c r="B405" s="211"/>
      <c r="C405" s="140" t="s">
        <v>37</v>
      </c>
      <c r="D405" s="234"/>
      <c r="E405" s="140" t="s">
        <v>88</v>
      </c>
      <c r="F405" s="140" t="s">
        <v>90</v>
      </c>
      <c r="G405" s="234"/>
      <c r="H405" s="234"/>
      <c r="I405" s="234"/>
    </row>
    <row r="406" spans="1:9">
      <c r="A406" s="212"/>
      <c r="B406" s="212"/>
      <c r="C406" s="140"/>
      <c r="D406" s="140" t="s">
        <v>39</v>
      </c>
      <c r="E406" s="140" t="s">
        <v>40</v>
      </c>
      <c r="F406" s="140" t="s">
        <v>41</v>
      </c>
      <c r="G406" s="140" t="s">
        <v>42</v>
      </c>
      <c r="H406" s="140"/>
      <c r="I406" s="140"/>
    </row>
    <row r="407" spans="1:9" ht="15.75">
      <c r="A407" s="212"/>
      <c r="B407" s="212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43"/>
      <c r="B408" s="243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44" t="s">
        <v>95</v>
      </c>
      <c r="B409" s="142" t="s">
        <v>203</v>
      </c>
      <c r="C409" s="89">
        <f>'4A_DOC'!$B$39*$L$26</f>
        <v>7.8598554849050934</v>
      </c>
      <c r="D409" s="90">
        <v>0.4</v>
      </c>
      <c r="E409" s="90">
        <v>0.38</v>
      </c>
      <c r="F409" s="34">
        <v>0</v>
      </c>
      <c r="G409" s="91">
        <v>0.57999999999999996</v>
      </c>
      <c r="H409" s="90">
        <f>44/12</f>
        <v>3.6666666666666665</v>
      </c>
      <c r="I409" s="142">
        <f>C409*D409*E409*F409*G409*H409</f>
        <v>0</v>
      </c>
    </row>
    <row r="410" spans="1:9">
      <c r="A410" s="244"/>
      <c r="B410" s="142" t="s">
        <v>204</v>
      </c>
      <c r="C410" s="89">
        <f>'4A_DOC'!$B$40*$L$26</f>
        <v>1.52130054196461</v>
      </c>
      <c r="D410" s="90">
        <v>0.9</v>
      </c>
      <c r="E410" s="90">
        <v>0.46</v>
      </c>
      <c r="F410" s="34">
        <f>1/100</f>
        <v>0.01</v>
      </c>
      <c r="G410" s="91">
        <v>0.57999999999999996</v>
      </c>
      <c r="H410" s="90">
        <f t="shared" ref="H410:H417" si="26">44/12</f>
        <v>3.6666666666666665</v>
      </c>
      <c r="I410" s="142">
        <f t="shared" ref="I410:I417" si="27">C410*D410*E410*F410*G410*H410</f>
        <v>1.3394138491673212E-2</v>
      </c>
    </row>
    <row r="411" spans="1:9">
      <c r="A411" s="244"/>
      <c r="B411" s="142" t="s">
        <v>205</v>
      </c>
      <c r="C411" s="89">
        <f>'4A_DOC'!$B$41*$L$26</f>
        <v>0</v>
      </c>
      <c r="D411" s="90">
        <v>0.85</v>
      </c>
      <c r="E411" s="90">
        <v>0.5</v>
      </c>
      <c r="F411" s="34">
        <v>0</v>
      </c>
      <c r="G411" s="91">
        <v>0.57999999999999996</v>
      </c>
      <c r="H411" s="90">
        <f t="shared" si="26"/>
        <v>3.6666666666666665</v>
      </c>
      <c r="I411" s="142">
        <f t="shared" si="27"/>
        <v>0</v>
      </c>
    </row>
    <row r="412" spans="1:9">
      <c r="A412" s="244"/>
      <c r="B412" s="142" t="s">
        <v>47</v>
      </c>
      <c r="C412" s="89">
        <f>'4A_DOC'!$B$42*$L$26</f>
        <v>9.589520926002601E-2</v>
      </c>
      <c r="D412" s="90">
        <v>0.8</v>
      </c>
      <c r="E412" s="90">
        <v>0.5</v>
      </c>
      <c r="F412" s="34">
        <f>20/100</f>
        <v>0.2</v>
      </c>
      <c r="G412" s="91">
        <v>0.57999999999999996</v>
      </c>
      <c r="H412" s="90">
        <f t="shared" si="26"/>
        <v>3.6666666666666665</v>
      </c>
      <c r="I412" s="142">
        <f t="shared" si="27"/>
        <v>1.6314971602105762E-2</v>
      </c>
    </row>
    <row r="413" spans="1:9">
      <c r="A413" s="244"/>
      <c r="B413" s="142" t="s">
        <v>206</v>
      </c>
      <c r="C413" s="89">
        <f>'4A_DOC'!$B$43*$L$26</f>
        <v>0</v>
      </c>
      <c r="D413" s="90">
        <v>0.84</v>
      </c>
      <c r="E413" s="90">
        <v>0.67</v>
      </c>
      <c r="F413" s="34">
        <f>20/100</f>
        <v>0.2</v>
      </c>
      <c r="G413" s="91">
        <v>0.57999999999999996</v>
      </c>
      <c r="H413" s="90">
        <f t="shared" si="26"/>
        <v>3.6666666666666665</v>
      </c>
      <c r="I413" s="142">
        <f t="shared" si="27"/>
        <v>0</v>
      </c>
    </row>
    <row r="414" spans="1:9">
      <c r="A414" s="244"/>
      <c r="B414" s="142" t="s">
        <v>207</v>
      </c>
      <c r="C414" s="89">
        <f>'4A_DOC'!$B$44*$L$26</f>
        <v>1.2679477668825661</v>
      </c>
      <c r="D414" s="90">
        <v>1</v>
      </c>
      <c r="E414" s="90">
        <v>0.75</v>
      </c>
      <c r="F414" s="34">
        <f>100/100</f>
        <v>1</v>
      </c>
      <c r="G414" s="91">
        <v>0.57999999999999996</v>
      </c>
      <c r="H414" s="90">
        <f t="shared" si="26"/>
        <v>3.6666666666666665</v>
      </c>
      <c r="I414" s="142">
        <f t="shared" si="27"/>
        <v>2.0223766881776926</v>
      </c>
    </row>
    <row r="415" spans="1:9">
      <c r="A415" s="244"/>
      <c r="B415" s="142" t="s">
        <v>208</v>
      </c>
      <c r="C415" s="89">
        <f>'4A_DOC'!$B$45*$L$26</f>
        <v>0.20954879060524198</v>
      </c>
      <c r="D415" s="90">
        <v>1</v>
      </c>
      <c r="E415" s="90">
        <v>0</v>
      </c>
      <c r="F415" s="34">
        <v>0</v>
      </c>
      <c r="G415" s="91">
        <v>0.57999999999999996</v>
      </c>
      <c r="H415" s="90">
        <f t="shared" si="26"/>
        <v>3.6666666666666665</v>
      </c>
      <c r="I415" s="142">
        <f t="shared" si="27"/>
        <v>0</v>
      </c>
    </row>
    <row r="416" spans="1:9">
      <c r="A416" s="244"/>
      <c r="B416" s="142" t="s">
        <v>209</v>
      </c>
      <c r="C416" s="89">
        <f>'4A_DOC'!$B$46*$L$26</f>
        <v>0.157457565822018</v>
      </c>
      <c r="D416" s="90">
        <v>1</v>
      </c>
      <c r="E416" s="90">
        <v>0</v>
      </c>
      <c r="F416" s="34">
        <v>0</v>
      </c>
      <c r="G416" s="91">
        <v>0.57999999999999996</v>
      </c>
      <c r="H416" s="90">
        <f t="shared" si="26"/>
        <v>3.6666666666666665</v>
      </c>
      <c r="I416" s="142">
        <f t="shared" si="27"/>
        <v>0</v>
      </c>
    </row>
    <row r="417" spans="1:9">
      <c r="A417" s="244"/>
      <c r="B417" s="142" t="s">
        <v>210</v>
      </c>
      <c r="C417" s="89">
        <f>'4A_DOC'!$B$47*$L$26</f>
        <v>0.73519660432686595</v>
      </c>
      <c r="D417" s="90">
        <v>0.9</v>
      </c>
      <c r="E417" s="90">
        <v>0</v>
      </c>
      <c r="F417" s="34">
        <v>0</v>
      </c>
      <c r="G417" s="91">
        <v>0.57999999999999996</v>
      </c>
      <c r="H417" s="90">
        <f t="shared" si="26"/>
        <v>3.6666666666666665</v>
      </c>
      <c r="I417" s="142">
        <f t="shared" si="27"/>
        <v>0</v>
      </c>
    </row>
    <row r="418" spans="1:9">
      <c r="A418" s="244" t="s">
        <v>48</v>
      </c>
      <c r="B418" s="244"/>
      <c r="C418" s="7"/>
      <c r="D418" s="142"/>
      <c r="E418" s="142"/>
      <c r="F418" s="142"/>
      <c r="G418" s="142"/>
      <c r="H418" s="142"/>
      <c r="I418" s="142"/>
    </row>
    <row r="419" spans="1:9">
      <c r="A419" s="202" t="s">
        <v>282</v>
      </c>
      <c r="B419" s="203"/>
      <c r="C419" s="203"/>
      <c r="D419" s="203"/>
      <c r="E419" s="203"/>
      <c r="F419" s="203"/>
      <c r="G419" s="203"/>
      <c r="H419" s="204"/>
      <c r="I419" s="96">
        <f>SUM(I409:I418)</f>
        <v>2.0520857982714715</v>
      </c>
    </row>
    <row r="420" spans="1:9">
      <c r="A420" s="236" t="s">
        <v>53</v>
      </c>
      <c r="B420" s="237"/>
      <c r="C420" s="237"/>
      <c r="D420" s="237"/>
      <c r="E420" s="237"/>
      <c r="F420" s="237"/>
      <c r="G420" s="237"/>
      <c r="H420" s="237"/>
      <c r="I420" s="237"/>
    </row>
    <row r="421" spans="1:9">
      <c r="A421" s="238" t="s">
        <v>54</v>
      </c>
      <c r="B421" s="239"/>
      <c r="C421" s="239"/>
      <c r="D421" s="239"/>
      <c r="E421" s="239"/>
      <c r="F421" s="239"/>
      <c r="G421" s="239"/>
      <c r="H421" s="239"/>
      <c r="I421" s="239"/>
    </row>
    <row r="422" spans="1:9">
      <c r="A422" s="238" t="s">
        <v>55</v>
      </c>
      <c r="B422" s="239"/>
      <c r="C422" s="239"/>
      <c r="D422" s="239"/>
      <c r="E422" s="239"/>
      <c r="F422" s="239"/>
      <c r="G422" s="239"/>
      <c r="H422" s="239"/>
      <c r="I422" s="239"/>
    </row>
    <row r="423" spans="1:9">
      <c r="A423" s="238" t="s">
        <v>96</v>
      </c>
      <c r="B423" s="239"/>
      <c r="C423" s="239"/>
      <c r="D423" s="239"/>
      <c r="E423" s="239"/>
      <c r="F423" s="239"/>
      <c r="G423" s="239"/>
      <c r="H423" s="239"/>
      <c r="I423" s="239"/>
    </row>
    <row r="424" spans="1:9">
      <c r="A424" s="238" t="s">
        <v>97</v>
      </c>
      <c r="B424" s="239"/>
      <c r="C424" s="239"/>
      <c r="D424" s="239"/>
      <c r="E424" s="239"/>
      <c r="F424" s="239"/>
      <c r="G424" s="239"/>
      <c r="H424" s="239"/>
      <c r="I424" s="239"/>
    </row>
    <row r="425" spans="1:9">
      <c r="A425" s="240" t="s">
        <v>200</v>
      </c>
      <c r="B425" s="241"/>
      <c r="C425" s="241"/>
      <c r="D425" s="241"/>
      <c r="E425" s="241"/>
      <c r="F425" s="241"/>
      <c r="G425" s="241"/>
      <c r="H425" s="241"/>
      <c r="I425" s="241"/>
    </row>
    <row r="428" spans="1:9">
      <c r="A428" s="201" t="s">
        <v>0</v>
      </c>
      <c r="B428" s="201"/>
      <c r="C428" s="200" t="s">
        <v>1</v>
      </c>
      <c r="D428" s="200"/>
      <c r="E428" s="200"/>
      <c r="F428" s="200"/>
      <c r="G428" s="200"/>
      <c r="H428" s="200"/>
      <c r="I428" s="200"/>
    </row>
    <row r="429" spans="1:9">
      <c r="A429" s="201" t="s">
        <v>2</v>
      </c>
      <c r="B429" s="201"/>
      <c r="C429" s="200" t="s">
        <v>75</v>
      </c>
      <c r="D429" s="200"/>
      <c r="E429" s="200"/>
      <c r="F429" s="200"/>
      <c r="G429" s="200"/>
      <c r="H429" s="200"/>
      <c r="I429" s="200"/>
    </row>
    <row r="430" spans="1:9">
      <c r="A430" s="201" t="s">
        <v>4</v>
      </c>
      <c r="B430" s="201"/>
      <c r="C430" s="200" t="s">
        <v>76</v>
      </c>
      <c r="D430" s="200"/>
      <c r="E430" s="200"/>
      <c r="F430" s="200"/>
      <c r="G430" s="200"/>
      <c r="H430" s="200"/>
      <c r="I430" s="200"/>
    </row>
    <row r="431" spans="1:9">
      <c r="A431" s="201" t="s">
        <v>6</v>
      </c>
      <c r="B431" s="201"/>
      <c r="C431" s="200" t="s">
        <v>77</v>
      </c>
      <c r="D431" s="200"/>
      <c r="E431" s="200"/>
      <c r="F431" s="200"/>
      <c r="G431" s="200"/>
      <c r="H431" s="200"/>
      <c r="I431" s="200"/>
    </row>
    <row r="432" spans="1:9">
      <c r="A432" s="233" t="s">
        <v>8</v>
      </c>
      <c r="B432" s="233"/>
      <c r="C432" s="233"/>
      <c r="D432" s="233" t="s">
        <v>9</v>
      </c>
      <c r="E432" s="245"/>
      <c r="F432" s="245"/>
      <c r="G432" s="245"/>
      <c r="H432" s="245"/>
      <c r="I432" s="139"/>
    </row>
    <row r="433" spans="1:9">
      <c r="A433" s="242"/>
      <c r="B433" s="242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11" t="s">
        <v>84</v>
      </c>
      <c r="B434" s="211"/>
      <c r="C434" s="143" t="s">
        <v>85</v>
      </c>
      <c r="D434" s="242" t="s">
        <v>86</v>
      </c>
      <c r="E434" s="143" t="s">
        <v>87</v>
      </c>
      <c r="F434" s="143" t="s">
        <v>89</v>
      </c>
      <c r="G434" s="242" t="s">
        <v>91</v>
      </c>
      <c r="H434" s="242" t="s">
        <v>38</v>
      </c>
      <c r="I434" s="242" t="s">
        <v>92</v>
      </c>
    </row>
    <row r="435" spans="1:9" ht="14.25">
      <c r="A435" s="211"/>
      <c r="B435" s="211"/>
      <c r="C435" s="140" t="s">
        <v>37</v>
      </c>
      <c r="D435" s="234"/>
      <c r="E435" s="140" t="s">
        <v>88</v>
      </c>
      <c r="F435" s="140" t="s">
        <v>90</v>
      </c>
      <c r="G435" s="234"/>
      <c r="H435" s="234"/>
      <c r="I435" s="234"/>
    </row>
    <row r="436" spans="1:9">
      <c r="A436" s="212"/>
      <c r="B436" s="212"/>
      <c r="C436" s="140"/>
      <c r="D436" s="140" t="s">
        <v>39</v>
      </c>
      <c r="E436" s="140" t="s">
        <v>40</v>
      </c>
      <c r="F436" s="140" t="s">
        <v>41</v>
      </c>
      <c r="G436" s="140" t="s">
        <v>42</v>
      </c>
      <c r="H436" s="140"/>
      <c r="I436" s="140"/>
    </row>
    <row r="437" spans="1:9" ht="15.75">
      <c r="A437" s="212"/>
      <c r="B437" s="212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43"/>
      <c r="B438" s="243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44" t="s">
        <v>95</v>
      </c>
      <c r="B439" s="142" t="s">
        <v>203</v>
      </c>
      <c r="C439" s="89">
        <f>'4A_DOC'!$B$39*$L$27</f>
        <v>8.016900323827528</v>
      </c>
      <c r="D439" s="90">
        <v>0.4</v>
      </c>
      <c r="E439" s="90">
        <v>0.38</v>
      </c>
      <c r="F439" s="34">
        <v>0</v>
      </c>
      <c r="G439" s="91">
        <v>0.57999999999999996</v>
      </c>
      <c r="H439" s="90">
        <f>44/12</f>
        <v>3.6666666666666665</v>
      </c>
      <c r="I439" s="142">
        <f>C439*D439*E439*F439*G439*H439</f>
        <v>0</v>
      </c>
    </row>
    <row r="440" spans="1:9">
      <c r="A440" s="244"/>
      <c r="B440" s="142" t="s">
        <v>204</v>
      </c>
      <c r="C440" s="89">
        <f>'4A_DOC'!$B$40*$L$27</f>
        <v>1.5516970803010051</v>
      </c>
      <c r="D440" s="90">
        <v>0.9</v>
      </c>
      <c r="E440" s="90">
        <v>0.46</v>
      </c>
      <c r="F440" s="34">
        <f>1/100</f>
        <v>0.01</v>
      </c>
      <c r="G440" s="91">
        <v>0.57999999999999996</v>
      </c>
      <c r="H440" s="90">
        <f t="shared" ref="H440:H447" si="28">44/12</f>
        <v>3.6666666666666665</v>
      </c>
      <c r="I440" s="142">
        <f t="shared" ref="I440:I447" si="29">C440*D440*E440*F440*G440*H440</f>
        <v>1.366176177380217E-2</v>
      </c>
    </row>
    <row r="441" spans="1:9">
      <c r="A441" s="244"/>
      <c r="B441" s="142" t="s">
        <v>205</v>
      </c>
      <c r="C441" s="89">
        <f>'4A_DOC'!$B$41*$L$27</f>
        <v>0</v>
      </c>
      <c r="D441" s="90">
        <v>0.85</v>
      </c>
      <c r="E441" s="90">
        <v>0.5</v>
      </c>
      <c r="F441" s="34">
        <v>0</v>
      </c>
      <c r="G441" s="91">
        <v>0.57999999999999996</v>
      </c>
      <c r="H441" s="90">
        <f t="shared" si="28"/>
        <v>3.6666666666666665</v>
      </c>
      <c r="I441" s="142">
        <f t="shared" si="29"/>
        <v>0</v>
      </c>
    </row>
    <row r="442" spans="1:9">
      <c r="A442" s="244"/>
      <c r="B442" s="142" t="s">
        <v>47</v>
      </c>
      <c r="C442" s="89">
        <f>'4A_DOC'!$B$42*$L$27</f>
        <v>9.7811255645433012E-2</v>
      </c>
      <c r="D442" s="90">
        <v>0.8</v>
      </c>
      <c r="E442" s="90">
        <v>0.5</v>
      </c>
      <c r="F442" s="34">
        <f>20/100</f>
        <v>0.2</v>
      </c>
      <c r="G442" s="91">
        <v>0.57999999999999996</v>
      </c>
      <c r="H442" s="90">
        <f t="shared" si="28"/>
        <v>3.6666666666666665</v>
      </c>
      <c r="I442" s="142">
        <f t="shared" si="29"/>
        <v>1.6640954960476337E-2</v>
      </c>
    </row>
    <row r="443" spans="1:9">
      <c r="A443" s="244"/>
      <c r="B443" s="142" t="s">
        <v>206</v>
      </c>
      <c r="C443" s="89">
        <f>'4A_DOC'!$B$43*$L$27</f>
        <v>0</v>
      </c>
      <c r="D443" s="90">
        <v>0.84</v>
      </c>
      <c r="E443" s="90">
        <v>0.67</v>
      </c>
      <c r="F443" s="34">
        <f>20/100</f>
        <v>0.2</v>
      </c>
      <c r="G443" s="91">
        <v>0.57999999999999996</v>
      </c>
      <c r="H443" s="90">
        <f t="shared" si="28"/>
        <v>3.6666666666666665</v>
      </c>
      <c r="I443" s="142">
        <f t="shared" si="29"/>
        <v>0</v>
      </c>
    </row>
    <row r="444" spans="1:9">
      <c r="A444" s="244"/>
      <c r="B444" s="142" t="s">
        <v>207</v>
      </c>
      <c r="C444" s="89">
        <f>'4A_DOC'!$B$44*$L$27</f>
        <v>1.2932821579785032</v>
      </c>
      <c r="D444" s="90">
        <v>1</v>
      </c>
      <c r="E444" s="90">
        <v>0.75</v>
      </c>
      <c r="F444" s="34">
        <f>100/100</f>
        <v>1</v>
      </c>
      <c r="G444" s="91">
        <v>0.57999999999999996</v>
      </c>
      <c r="H444" s="90">
        <f t="shared" si="28"/>
        <v>3.6666666666666665</v>
      </c>
      <c r="I444" s="142">
        <f t="shared" si="29"/>
        <v>2.0627850419757126</v>
      </c>
    </row>
    <row r="445" spans="1:9">
      <c r="A445" s="244"/>
      <c r="B445" s="142" t="s">
        <v>208</v>
      </c>
      <c r="C445" s="89">
        <f>'4A_DOC'!$B$45*$L$27</f>
        <v>0.21373570678076101</v>
      </c>
      <c r="D445" s="90">
        <v>1</v>
      </c>
      <c r="E445" s="90">
        <v>0</v>
      </c>
      <c r="F445" s="34">
        <v>0</v>
      </c>
      <c r="G445" s="91">
        <v>0.57999999999999996</v>
      </c>
      <c r="H445" s="90">
        <f t="shared" si="28"/>
        <v>3.6666666666666665</v>
      </c>
      <c r="I445" s="142">
        <f t="shared" si="29"/>
        <v>0</v>
      </c>
    </row>
    <row r="446" spans="1:9">
      <c r="A446" s="244"/>
      <c r="B446" s="142" t="s">
        <v>209</v>
      </c>
      <c r="C446" s="89">
        <f>'4A_DOC'!$B$46*$L$27</f>
        <v>0.16060366667706902</v>
      </c>
      <c r="D446" s="90">
        <v>1</v>
      </c>
      <c r="E446" s="90">
        <v>0</v>
      </c>
      <c r="F446" s="34">
        <v>0</v>
      </c>
      <c r="G446" s="91">
        <v>0.57999999999999996</v>
      </c>
      <c r="H446" s="90">
        <f t="shared" si="28"/>
        <v>3.6666666666666665</v>
      </c>
      <c r="I446" s="142">
        <f t="shared" si="29"/>
        <v>0</v>
      </c>
    </row>
    <row r="447" spans="1:9">
      <c r="A447" s="244"/>
      <c r="B447" s="142" t="s">
        <v>210</v>
      </c>
      <c r="C447" s="89">
        <f>'4A_DOC'!$B$47*$L$27</f>
        <v>0.74988629328165302</v>
      </c>
      <c r="D447" s="90">
        <v>0.9</v>
      </c>
      <c r="E447" s="90">
        <v>0</v>
      </c>
      <c r="F447" s="34">
        <v>0</v>
      </c>
      <c r="G447" s="91">
        <v>0.57999999999999996</v>
      </c>
      <c r="H447" s="90">
        <f t="shared" si="28"/>
        <v>3.6666666666666665</v>
      </c>
      <c r="I447" s="142">
        <f t="shared" si="29"/>
        <v>0</v>
      </c>
    </row>
    <row r="448" spans="1:9">
      <c r="A448" s="244" t="s">
        <v>48</v>
      </c>
      <c r="B448" s="244"/>
      <c r="C448" s="7"/>
      <c r="D448" s="142"/>
      <c r="E448" s="142"/>
      <c r="F448" s="142"/>
      <c r="G448" s="142"/>
      <c r="H448" s="142"/>
      <c r="I448" s="142"/>
    </row>
    <row r="449" spans="1:9">
      <c r="A449" s="202" t="s">
        <v>283</v>
      </c>
      <c r="B449" s="203"/>
      <c r="C449" s="203"/>
      <c r="D449" s="203"/>
      <c r="E449" s="203"/>
      <c r="F449" s="203"/>
      <c r="G449" s="203"/>
      <c r="H449" s="204"/>
      <c r="I449" s="96">
        <f>SUM(I439:I448)</f>
        <v>2.093087758709991</v>
      </c>
    </row>
    <row r="450" spans="1:9">
      <c r="A450" s="236" t="s">
        <v>53</v>
      </c>
      <c r="B450" s="237"/>
      <c r="C450" s="237"/>
      <c r="D450" s="237"/>
      <c r="E450" s="237"/>
      <c r="F450" s="237"/>
      <c r="G450" s="237"/>
      <c r="H450" s="237"/>
      <c r="I450" s="237"/>
    </row>
    <row r="451" spans="1:9">
      <c r="A451" s="238" t="s">
        <v>54</v>
      </c>
      <c r="B451" s="239"/>
      <c r="C451" s="239"/>
      <c r="D451" s="239"/>
      <c r="E451" s="239"/>
      <c r="F451" s="239"/>
      <c r="G451" s="239"/>
      <c r="H451" s="239"/>
      <c r="I451" s="239"/>
    </row>
    <row r="452" spans="1:9">
      <c r="A452" s="238" t="s">
        <v>55</v>
      </c>
      <c r="B452" s="239"/>
      <c r="C452" s="239"/>
      <c r="D452" s="239"/>
      <c r="E452" s="239"/>
      <c r="F452" s="239"/>
      <c r="G452" s="239"/>
      <c r="H452" s="239"/>
      <c r="I452" s="239"/>
    </row>
    <row r="453" spans="1:9">
      <c r="A453" s="238" t="s">
        <v>96</v>
      </c>
      <c r="B453" s="239"/>
      <c r="C453" s="239"/>
      <c r="D453" s="239"/>
      <c r="E453" s="239"/>
      <c r="F453" s="239"/>
      <c r="G453" s="239"/>
      <c r="H453" s="239"/>
      <c r="I453" s="239"/>
    </row>
    <row r="454" spans="1:9">
      <c r="A454" s="238" t="s">
        <v>97</v>
      </c>
      <c r="B454" s="239"/>
      <c r="C454" s="239"/>
      <c r="D454" s="239"/>
      <c r="E454" s="239"/>
      <c r="F454" s="239"/>
      <c r="G454" s="239"/>
      <c r="H454" s="239"/>
      <c r="I454" s="239"/>
    </row>
    <row r="455" spans="1:9">
      <c r="A455" s="240" t="s">
        <v>200</v>
      </c>
      <c r="B455" s="241"/>
      <c r="C455" s="241"/>
      <c r="D455" s="241"/>
      <c r="E455" s="241"/>
      <c r="F455" s="241"/>
      <c r="G455" s="241"/>
      <c r="H455" s="241"/>
      <c r="I455" s="241"/>
    </row>
    <row r="458" spans="1:9">
      <c r="A458" s="201" t="s">
        <v>0</v>
      </c>
      <c r="B458" s="201"/>
      <c r="C458" s="200" t="s">
        <v>1</v>
      </c>
      <c r="D458" s="200"/>
      <c r="E458" s="200"/>
      <c r="F458" s="200"/>
      <c r="G458" s="200"/>
      <c r="H458" s="200"/>
      <c r="I458" s="200"/>
    </row>
    <row r="459" spans="1:9">
      <c r="A459" s="201" t="s">
        <v>2</v>
      </c>
      <c r="B459" s="201"/>
      <c r="C459" s="200" t="s">
        <v>75</v>
      </c>
      <c r="D459" s="200"/>
      <c r="E459" s="200"/>
      <c r="F459" s="200"/>
      <c r="G459" s="200"/>
      <c r="H459" s="200"/>
      <c r="I459" s="200"/>
    </row>
    <row r="460" spans="1:9">
      <c r="A460" s="201" t="s">
        <v>4</v>
      </c>
      <c r="B460" s="201"/>
      <c r="C460" s="200" t="s">
        <v>76</v>
      </c>
      <c r="D460" s="200"/>
      <c r="E460" s="200"/>
      <c r="F460" s="200"/>
      <c r="G460" s="200"/>
      <c r="H460" s="200"/>
      <c r="I460" s="200"/>
    </row>
    <row r="461" spans="1:9">
      <c r="A461" s="201" t="s">
        <v>6</v>
      </c>
      <c r="B461" s="201"/>
      <c r="C461" s="200" t="s">
        <v>77</v>
      </c>
      <c r="D461" s="200"/>
      <c r="E461" s="200"/>
      <c r="F461" s="200"/>
      <c r="G461" s="200"/>
      <c r="H461" s="200"/>
      <c r="I461" s="200"/>
    </row>
    <row r="462" spans="1:9">
      <c r="A462" s="233" t="s">
        <v>8</v>
      </c>
      <c r="B462" s="233"/>
      <c r="C462" s="233"/>
      <c r="D462" s="233" t="s">
        <v>9</v>
      </c>
      <c r="E462" s="245"/>
      <c r="F462" s="245"/>
      <c r="G462" s="245"/>
      <c r="H462" s="245"/>
      <c r="I462" s="139"/>
    </row>
    <row r="463" spans="1:9">
      <c r="A463" s="242"/>
      <c r="B463" s="242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11" t="s">
        <v>84</v>
      </c>
      <c r="B464" s="211"/>
      <c r="C464" s="143" t="s">
        <v>85</v>
      </c>
      <c r="D464" s="242" t="s">
        <v>86</v>
      </c>
      <c r="E464" s="143" t="s">
        <v>87</v>
      </c>
      <c r="F464" s="143" t="s">
        <v>89</v>
      </c>
      <c r="G464" s="242" t="s">
        <v>91</v>
      </c>
      <c r="H464" s="242" t="s">
        <v>38</v>
      </c>
      <c r="I464" s="242" t="s">
        <v>92</v>
      </c>
    </row>
    <row r="465" spans="1:9" ht="14.25">
      <c r="A465" s="211"/>
      <c r="B465" s="211"/>
      <c r="C465" s="140" t="s">
        <v>37</v>
      </c>
      <c r="D465" s="234"/>
      <c r="E465" s="140" t="s">
        <v>88</v>
      </c>
      <c r="F465" s="140" t="s">
        <v>90</v>
      </c>
      <c r="G465" s="234"/>
      <c r="H465" s="234"/>
      <c r="I465" s="234"/>
    </row>
    <row r="466" spans="1:9">
      <c r="A466" s="212"/>
      <c r="B466" s="212"/>
      <c r="C466" s="140"/>
      <c r="D466" s="140" t="s">
        <v>39</v>
      </c>
      <c r="E466" s="140" t="s">
        <v>40</v>
      </c>
      <c r="F466" s="140" t="s">
        <v>41</v>
      </c>
      <c r="G466" s="140" t="s">
        <v>42</v>
      </c>
      <c r="H466" s="140"/>
      <c r="I466" s="140"/>
    </row>
    <row r="467" spans="1:9" ht="15.75">
      <c r="A467" s="212"/>
      <c r="B467" s="212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43"/>
      <c r="B468" s="243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44" t="s">
        <v>95</v>
      </c>
      <c r="B469" s="142" t="s">
        <v>203</v>
      </c>
      <c r="C469" s="89">
        <f>'4A_DOC'!$B$39*$L$28</f>
        <v>8.1739451627499591</v>
      </c>
      <c r="D469" s="90">
        <v>0.4</v>
      </c>
      <c r="E469" s="90">
        <v>0.38</v>
      </c>
      <c r="F469" s="34">
        <v>0</v>
      </c>
      <c r="G469" s="91">
        <v>0.57999999999999996</v>
      </c>
      <c r="H469" s="90">
        <f>44/12</f>
        <v>3.6666666666666665</v>
      </c>
      <c r="I469" s="142">
        <f>C469*D469*E469*F469*G469*H469</f>
        <v>0</v>
      </c>
    </row>
    <row r="470" spans="1:9">
      <c r="A470" s="244"/>
      <c r="B470" s="142" t="s">
        <v>204</v>
      </c>
      <c r="C470" s="89">
        <f>'4A_DOC'!$B$40*$L$28</f>
        <v>1.5820936186373997</v>
      </c>
      <c r="D470" s="90">
        <v>0.9</v>
      </c>
      <c r="E470" s="90">
        <v>0.46</v>
      </c>
      <c r="F470" s="34">
        <f>1/100</f>
        <v>0.01</v>
      </c>
      <c r="G470" s="91">
        <v>0.57999999999999996</v>
      </c>
      <c r="H470" s="90">
        <f t="shared" ref="H470:H477" si="30">44/12</f>
        <v>3.6666666666666665</v>
      </c>
      <c r="I470" s="142">
        <f t="shared" ref="I470:I477" si="31">C470*D470*E470*F470*G470*H470</f>
        <v>1.3929385055931123E-2</v>
      </c>
    </row>
    <row r="471" spans="1:9">
      <c r="A471" s="244"/>
      <c r="B471" s="142" t="s">
        <v>205</v>
      </c>
      <c r="C471" s="89">
        <f>'4A_DOC'!$B$41*$L$28</f>
        <v>0</v>
      </c>
      <c r="D471" s="90">
        <v>0.85</v>
      </c>
      <c r="E471" s="90">
        <v>0.5</v>
      </c>
      <c r="F471" s="34">
        <v>0</v>
      </c>
      <c r="G471" s="91">
        <v>0.57999999999999996</v>
      </c>
      <c r="H471" s="90">
        <f t="shared" si="30"/>
        <v>3.6666666666666665</v>
      </c>
      <c r="I471" s="142">
        <f t="shared" si="31"/>
        <v>0</v>
      </c>
    </row>
    <row r="472" spans="1:9">
      <c r="A472" s="244"/>
      <c r="B472" s="142" t="s">
        <v>47</v>
      </c>
      <c r="C472" s="89">
        <f>'4A_DOC'!$B$42*$L$28</f>
        <v>9.9727302030839987E-2</v>
      </c>
      <c r="D472" s="90">
        <v>0.8</v>
      </c>
      <c r="E472" s="90">
        <v>0.5</v>
      </c>
      <c r="F472" s="34">
        <f>20/100</f>
        <v>0.2</v>
      </c>
      <c r="G472" s="91">
        <v>0.57999999999999996</v>
      </c>
      <c r="H472" s="90">
        <f t="shared" si="30"/>
        <v>3.6666666666666665</v>
      </c>
      <c r="I472" s="142">
        <f t="shared" si="31"/>
        <v>1.6966938318846912E-2</v>
      </c>
    </row>
    <row r="473" spans="1:9">
      <c r="A473" s="244"/>
      <c r="B473" s="142" t="s">
        <v>206</v>
      </c>
      <c r="C473" s="89">
        <f>'4A_DOC'!$B$43*$L$28</f>
        <v>0</v>
      </c>
      <c r="D473" s="90">
        <v>0.84</v>
      </c>
      <c r="E473" s="90">
        <v>0.67</v>
      </c>
      <c r="F473" s="34">
        <f>20/100</f>
        <v>0.2</v>
      </c>
      <c r="G473" s="91">
        <v>0.57999999999999996</v>
      </c>
      <c r="H473" s="90">
        <f t="shared" si="30"/>
        <v>3.6666666666666665</v>
      </c>
      <c r="I473" s="142">
        <f t="shared" si="31"/>
        <v>0</v>
      </c>
    </row>
    <row r="474" spans="1:9">
      <c r="A474" s="244"/>
      <c r="B474" s="142" t="s">
        <v>207</v>
      </c>
      <c r="C474" s="89">
        <f>'4A_DOC'!$B$44*$L$28</f>
        <v>1.3186165490744399</v>
      </c>
      <c r="D474" s="90">
        <v>1</v>
      </c>
      <c r="E474" s="90">
        <v>0.75</v>
      </c>
      <c r="F474" s="34">
        <f>100/100</f>
        <v>1</v>
      </c>
      <c r="G474" s="91">
        <v>0.57999999999999996</v>
      </c>
      <c r="H474" s="90">
        <f t="shared" si="30"/>
        <v>3.6666666666666665</v>
      </c>
      <c r="I474" s="142">
        <f t="shared" si="31"/>
        <v>2.1031933957737317</v>
      </c>
    </row>
    <row r="475" spans="1:9">
      <c r="A475" s="244"/>
      <c r="B475" s="142" t="s">
        <v>208</v>
      </c>
      <c r="C475" s="89">
        <f>'4A_DOC'!$B$45*$L$28</f>
        <v>0.21792262295627995</v>
      </c>
      <c r="D475" s="90">
        <v>1</v>
      </c>
      <c r="E475" s="90">
        <v>0</v>
      </c>
      <c r="F475" s="34">
        <v>0</v>
      </c>
      <c r="G475" s="91">
        <v>0.57999999999999996</v>
      </c>
      <c r="H475" s="90">
        <f t="shared" si="30"/>
        <v>3.6666666666666665</v>
      </c>
      <c r="I475" s="142">
        <f t="shared" si="31"/>
        <v>0</v>
      </c>
    </row>
    <row r="476" spans="1:9">
      <c r="A476" s="244"/>
      <c r="B476" s="142" t="s">
        <v>209</v>
      </c>
      <c r="C476" s="89">
        <f>'4A_DOC'!$B$46*$L$28</f>
        <v>0.16374976753211998</v>
      </c>
      <c r="D476" s="90">
        <v>1</v>
      </c>
      <c r="E476" s="90">
        <v>0</v>
      </c>
      <c r="F476" s="34">
        <v>0</v>
      </c>
      <c r="G476" s="91">
        <v>0.57999999999999996</v>
      </c>
      <c r="H476" s="90">
        <f t="shared" si="30"/>
        <v>3.6666666666666665</v>
      </c>
      <c r="I476" s="142">
        <f t="shared" si="31"/>
        <v>0</v>
      </c>
    </row>
    <row r="477" spans="1:9">
      <c r="A477" s="244"/>
      <c r="B477" s="142" t="s">
        <v>210</v>
      </c>
      <c r="C477" s="89">
        <f>'4A_DOC'!$B$47*$L$28</f>
        <v>0.76457598223643986</v>
      </c>
      <c r="D477" s="90">
        <v>0.9</v>
      </c>
      <c r="E477" s="90">
        <v>0</v>
      </c>
      <c r="F477" s="34">
        <v>0</v>
      </c>
      <c r="G477" s="91">
        <v>0.57999999999999996</v>
      </c>
      <c r="H477" s="90">
        <f t="shared" si="30"/>
        <v>3.6666666666666665</v>
      </c>
      <c r="I477" s="142">
        <f t="shared" si="31"/>
        <v>0</v>
      </c>
    </row>
    <row r="478" spans="1:9">
      <c r="A478" s="244" t="s">
        <v>48</v>
      </c>
      <c r="B478" s="244"/>
      <c r="C478" s="7"/>
      <c r="D478" s="142"/>
      <c r="E478" s="142"/>
      <c r="F478" s="142"/>
      <c r="G478" s="142"/>
      <c r="H478" s="142"/>
      <c r="I478" s="142"/>
    </row>
    <row r="479" spans="1:9">
      <c r="A479" s="202" t="s">
        <v>284</v>
      </c>
      <c r="B479" s="203"/>
      <c r="C479" s="203"/>
      <c r="D479" s="203"/>
      <c r="E479" s="203"/>
      <c r="F479" s="203"/>
      <c r="G479" s="203"/>
      <c r="H479" s="204"/>
      <c r="I479" s="96">
        <f>SUM(I469:I478)</f>
        <v>2.1340897191485095</v>
      </c>
    </row>
    <row r="480" spans="1:9">
      <c r="A480" s="236" t="s">
        <v>53</v>
      </c>
      <c r="B480" s="237"/>
      <c r="C480" s="237"/>
      <c r="D480" s="237"/>
      <c r="E480" s="237"/>
      <c r="F480" s="237"/>
      <c r="G480" s="237"/>
      <c r="H480" s="237"/>
      <c r="I480" s="237"/>
    </row>
    <row r="481" spans="1:9">
      <c r="A481" s="238" t="s">
        <v>54</v>
      </c>
      <c r="B481" s="239"/>
      <c r="C481" s="239"/>
      <c r="D481" s="239"/>
      <c r="E481" s="239"/>
      <c r="F481" s="239"/>
      <c r="G481" s="239"/>
      <c r="H481" s="239"/>
      <c r="I481" s="239"/>
    </row>
    <row r="482" spans="1:9">
      <c r="A482" s="238" t="s">
        <v>55</v>
      </c>
      <c r="B482" s="239"/>
      <c r="C482" s="239"/>
      <c r="D482" s="239"/>
      <c r="E482" s="239"/>
      <c r="F482" s="239"/>
      <c r="G482" s="239"/>
      <c r="H482" s="239"/>
      <c r="I482" s="239"/>
    </row>
    <row r="483" spans="1:9">
      <c r="A483" s="238" t="s">
        <v>96</v>
      </c>
      <c r="B483" s="239"/>
      <c r="C483" s="239"/>
      <c r="D483" s="239"/>
      <c r="E483" s="239"/>
      <c r="F483" s="239"/>
      <c r="G483" s="239"/>
      <c r="H483" s="239"/>
      <c r="I483" s="239"/>
    </row>
    <row r="484" spans="1:9">
      <c r="A484" s="238" t="s">
        <v>97</v>
      </c>
      <c r="B484" s="239"/>
      <c r="C484" s="239"/>
      <c r="D484" s="239"/>
      <c r="E484" s="239"/>
      <c r="F484" s="239"/>
      <c r="G484" s="239"/>
      <c r="H484" s="239"/>
      <c r="I484" s="239"/>
    </row>
    <row r="485" spans="1:9">
      <c r="A485" s="240" t="s">
        <v>200</v>
      </c>
      <c r="B485" s="241"/>
      <c r="C485" s="241"/>
      <c r="D485" s="241"/>
      <c r="E485" s="241"/>
      <c r="F485" s="241"/>
      <c r="G485" s="241"/>
      <c r="H485" s="241"/>
      <c r="I485" s="241"/>
    </row>
    <row r="488" spans="1:9">
      <c r="A488" s="201" t="s">
        <v>0</v>
      </c>
      <c r="B488" s="201"/>
      <c r="C488" s="200" t="s">
        <v>1</v>
      </c>
      <c r="D488" s="200"/>
      <c r="E488" s="200"/>
      <c r="F488" s="200"/>
      <c r="G488" s="200"/>
      <c r="H488" s="200"/>
      <c r="I488" s="200"/>
    </row>
    <row r="489" spans="1:9">
      <c r="A489" s="201" t="s">
        <v>2</v>
      </c>
      <c r="B489" s="201"/>
      <c r="C489" s="200" t="s">
        <v>75</v>
      </c>
      <c r="D489" s="200"/>
      <c r="E489" s="200"/>
      <c r="F489" s="200"/>
      <c r="G489" s="200"/>
      <c r="H489" s="200"/>
      <c r="I489" s="200"/>
    </row>
    <row r="490" spans="1:9">
      <c r="A490" s="201" t="s">
        <v>4</v>
      </c>
      <c r="B490" s="201"/>
      <c r="C490" s="200" t="s">
        <v>76</v>
      </c>
      <c r="D490" s="200"/>
      <c r="E490" s="200"/>
      <c r="F490" s="200"/>
      <c r="G490" s="200"/>
      <c r="H490" s="200"/>
      <c r="I490" s="200"/>
    </row>
    <row r="491" spans="1:9">
      <c r="A491" s="201" t="s">
        <v>6</v>
      </c>
      <c r="B491" s="201"/>
      <c r="C491" s="200" t="s">
        <v>77</v>
      </c>
      <c r="D491" s="200"/>
      <c r="E491" s="200"/>
      <c r="F491" s="200"/>
      <c r="G491" s="200"/>
      <c r="H491" s="200"/>
      <c r="I491" s="200"/>
    </row>
    <row r="492" spans="1:9">
      <c r="A492" s="233" t="s">
        <v>8</v>
      </c>
      <c r="B492" s="233"/>
      <c r="C492" s="233"/>
      <c r="D492" s="233" t="s">
        <v>9</v>
      </c>
      <c r="E492" s="245"/>
      <c r="F492" s="245"/>
      <c r="G492" s="245"/>
      <c r="H492" s="245"/>
      <c r="I492" s="139"/>
    </row>
    <row r="493" spans="1:9">
      <c r="A493" s="242"/>
      <c r="B493" s="242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11" t="s">
        <v>84</v>
      </c>
      <c r="B494" s="211"/>
      <c r="C494" s="143" t="s">
        <v>85</v>
      </c>
      <c r="D494" s="242" t="s">
        <v>86</v>
      </c>
      <c r="E494" s="143" t="s">
        <v>87</v>
      </c>
      <c r="F494" s="143" t="s">
        <v>89</v>
      </c>
      <c r="G494" s="242" t="s">
        <v>91</v>
      </c>
      <c r="H494" s="242" t="s">
        <v>38</v>
      </c>
      <c r="I494" s="242" t="s">
        <v>92</v>
      </c>
    </row>
    <row r="495" spans="1:9" ht="14.25">
      <c r="A495" s="211"/>
      <c r="B495" s="211"/>
      <c r="C495" s="140" t="s">
        <v>37</v>
      </c>
      <c r="D495" s="234"/>
      <c r="E495" s="140" t="s">
        <v>88</v>
      </c>
      <c r="F495" s="140" t="s">
        <v>90</v>
      </c>
      <c r="G495" s="234"/>
      <c r="H495" s="234"/>
      <c r="I495" s="234"/>
    </row>
    <row r="496" spans="1:9">
      <c r="A496" s="212"/>
      <c r="B496" s="212"/>
      <c r="C496" s="140"/>
      <c r="D496" s="140" t="s">
        <v>39</v>
      </c>
      <c r="E496" s="140" t="s">
        <v>40</v>
      </c>
      <c r="F496" s="140" t="s">
        <v>41</v>
      </c>
      <c r="G496" s="140" t="s">
        <v>42</v>
      </c>
      <c r="H496" s="140"/>
      <c r="I496" s="140"/>
    </row>
    <row r="497" spans="1:9" ht="15.75">
      <c r="A497" s="212"/>
      <c r="B497" s="212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43"/>
      <c r="B498" s="243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44" t="s">
        <v>95</v>
      </c>
      <c r="B499" s="142" t="s">
        <v>203</v>
      </c>
      <c r="C499" s="89">
        <f>'4A_DOC'!$B$39*$L$29</f>
        <v>8.3309900016723937</v>
      </c>
      <c r="D499" s="90">
        <v>0.4</v>
      </c>
      <c r="E499" s="90">
        <v>0.38</v>
      </c>
      <c r="F499" s="34">
        <v>0</v>
      </c>
      <c r="G499" s="91">
        <v>0.57999999999999996</v>
      </c>
      <c r="H499" s="90">
        <f>44/12</f>
        <v>3.6666666666666665</v>
      </c>
      <c r="I499" s="142">
        <f>C499*D499*E499*F499*G499*H499</f>
        <v>0</v>
      </c>
    </row>
    <row r="500" spans="1:9">
      <c r="A500" s="244"/>
      <c r="B500" s="142" t="s">
        <v>204</v>
      </c>
      <c r="C500" s="89">
        <f>'4A_DOC'!$B$40*$L$29</f>
        <v>1.6124901569737951</v>
      </c>
      <c r="D500" s="90">
        <v>0.9</v>
      </c>
      <c r="E500" s="90">
        <v>0.46</v>
      </c>
      <c r="F500" s="34">
        <f>1/100</f>
        <v>0.01</v>
      </c>
      <c r="G500" s="91">
        <v>0.57999999999999996</v>
      </c>
      <c r="H500" s="90">
        <f t="shared" ref="H500:H507" si="32">44/12</f>
        <v>3.6666666666666665</v>
      </c>
      <c r="I500" s="142">
        <f t="shared" ref="I500:I507" si="33">C500*D500*E500*F500*G500*H500</f>
        <v>1.4197008338060082E-2</v>
      </c>
    </row>
    <row r="501" spans="1:9">
      <c r="A501" s="244"/>
      <c r="B501" s="142" t="s">
        <v>205</v>
      </c>
      <c r="C501" s="89">
        <f>'4A_DOC'!$B$41*$L$29</f>
        <v>0</v>
      </c>
      <c r="D501" s="90">
        <v>0.85</v>
      </c>
      <c r="E501" s="90">
        <v>0.5</v>
      </c>
      <c r="F501" s="34">
        <v>0</v>
      </c>
      <c r="G501" s="91">
        <v>0.57999999999999996</v>
      </c>
      <c r="H501" s="90">
        <f t="shared" si="32"/>
        <v>3.6666666666666665</v>
      </c>
      <c r="I501" s="142">
        <f t="shared" si="33"/>
        <v>0</v>
      </c>
    </row>
    <row r="502" spans="1:9">
      <c r="A502" s="244"/>
      <c r="B502" s="142" t="s">
        <v>47</v>
      </c>
      <c r="C502" s="89">
        <f>'4A_DOC'!$B$42*$L$29</f>
        <v>0.10164334841624702</v>
      </c>
      <c r="D502" s="90">
        <v>0.8</v>
      </c>
      <c r="E502" s="90">
        <v>0.5</v>
      </c>
      <c r="F502" s="34">
        <f>20/100</f>
        <v>0.2</v>
      </c>
      <c r="G502" s="91">
        <v>0.57999999999999996</v>
      </c>
      <c r="H502" s="90">
        <f t="shared" si="32"/>
        <v>3.6666666666666665</v>
      </c>
      <c r="I502" s="142">
        <f t="shared" si="33"/>
        <v>1.7292921677217493E-2</v>
      </c>
    </row>
    <row r="503" spans="1:9">
      <c r="A503" s="244"/>
      <c r="B503" s="142" t="s">
        <v>206</v>
      </c>
      <c r="C503" s="89">
        <f>'4A_DOC'!$B$43*$L$29</f>
        <v>0</v>
      </c>
      <c r="D503" s="90">
        <v>0.84</v>
      </c>
      <c r="E503" s="90">
        <v>0.67</v>
      </c>
      <c r="F503" s="34">
        <f>20/100</f>
        <v>0.2</v>
      </c>
      <c r="G503" s="91">
        <v>0.57999999999999996</v>
      </c>
      <c r="H503" s="90">
        <f t="shared" si="32"/>
        <v>3.6666666666666665</v>
      </c>
      <c r="I503" s="142">
        <f t="shared" si="33"/>
        <v>0</v>
      </c>
    </row>
    <row r="504" spans="1:9">
      <c r="A504" s="244"/>
      <c r="B504" s="142" t="s">
        <v>207</v>
      </c>
      <c r="C504" s="89">
        <f>'4A_DOC'!$B$44*$L$29</f>
        <v>1.3439509401703771</v>
      </c>
      <c r="D504" s="90">
        <v>1</v>
      </c>
      <c r="E504" s="90">
        <v>0.75</v>
      </c>
      <c r="F504" s="34">
        <f>100/100</f>
        <v>1</v>
      </c>
      <c r="G504" s="91">
        <v>0.57999999999999996</v>
      </c>
      <c r="H504" s="90">
        <f t="shared" si="32"/>
        <v>3.6666666666666665</v>
      </c>
      <c r="I504" s="142">
        <f t="shared" si="33"/>
        <v>2.1436017495717512</v>
      </c>
    </row>
    <row r="505" spans="1:9">
      <c r="A505" s="244"/>
      <c r="B505" s="142" t="s">
        <v>208</v>
      </c>
      <c r="C505" s="89">
        <f>'4A_DOC'!$B$45*$L$29</f>
        <v>0.22210953913179901</v>
      </c>
      <c r="D505" s="90">
        <v>1</v>
      </c>
      <c r="E505" s="90">
        <v>0</v>
      </c>
      <c r="F505" s="34">
        <v>0</v>
      </c>
      <c r="G505" s="91">
        <v>0.57999999999999996</v>
      </c>
      <c r="H505" s="90">
        <f t="shared" si="32"/>
        <v>3.6666666666666665</v>
      </c>
      <c r="I505" s="142">
        <f t="shared" si="33"/>
        <v>0</v>
      </c>
    </row>
    <row r="506" spans="1:9">
      <c r="A506" s="244"/>
      <c r="B506" s="142" t="s">
        <v>209</v>
      </c>
      <c r="C506" s="89">
        <f>'4A_DOC'!$B$46*$L$29</f>
        <v>0.16689586838717102</v>
      </c>
      <c r="D506" s="90">
        <v>1</v>
      </c>
      <c r="E506" s="90">
        <v>0</v>
      </c>
      <c r="F506" s="34">
        <v>0</v>
      </c>
      <c r="G506" s="91">
        <v>0.57999999999999996</v>
      </c>
      <c r="H506" s="90">
        <f t="shared" si="32"/>
        <v>3.6666666666666665</v>
      </c>
      <c r="I506" s="142">
        <f t="shared" si="33"/>
        <v>0</v>
      </c>
    </row>
    <row r="507" spans="1:9">
      <c r="A507" s="244"/>
      <c r="B507" s="142" t="s">
        <v>210</v>
      </c>
      <c r="C507" s="89">
        <f>'4A_DOC'!$B$47*$L$29</f>
        <v>0.77926567119122703</v>
      </c>
      <c r="D507" s="90">
        <v>0.9</v>
      </c>
      <c r="E507" s="90">
        <v>0</v>
      </c>
      <c r="F507" s="34">
        <v>0</v>
      </c>
      <c r="G507" s="91">
        <v>0.57999999999999996</v>
      </c>
      <c r="H507" s="90">
        <f t="shared" si="32"/>
        <v>3.6666666666666665</v>
      </c>
      <c r="I507" s="142">
        <f t="shared" si="33"/>
        <v>0</v>
      </c>
    </row>
    <row r="508" spans="1:9">
      <c r="A508" s="244" t="s">
        <v>48</v>
      </c>
      <c r="B508" s="244"/>
      <c r="C508" s="7"/>
      <c r="D508" s="142"/>
      <c r="E508" s="142"/>
      <c r="F508" s="142"/>
      <c r="G508" s="142"/>
      <c r="H508" s="142"/>
      <c r="I508" s="142"/>
    </row>
    <row r="509" spans="1:9">
      <c r="A509" s="202" t="s">
        <v>285</v>
      </c>
      <c r="B509" s="203"/>
      <c r="C509" s="203"/>
      <c r="D509" s="203"/>
      <c r="E509" s="203"/>
      <c r="F509" s="203"/>
      <c r="G509" s="203"/>
      <c r="H509" s="204"/>
      <c r="I509" s="96">
        <f>SUM(I499:I508)</f>
        <v>2.175091679587029</v>
      </c>
    </row>
    <row r="510" spans="1:9">
      <c r="A510" s="236" t="s">
        <v>53</v>
      </c>
      <c r="B510" s="237"/>
      <c r="C510" s="237"/>
      <c r="D510" s="237"/>
      <c r="E510" s="237"/>
      <c r="F510" s="237"/>
      <c r="G510" s="237"/>
      <c r="H510" s="237"/>
      <c r="I510" s="237"/>
    </row>
    <row r="511" spans="1:9">
      <c r="A511" s="238" t="s">
        <v>54</v>
      </c>
      <c r="B511" s="239"/>
      <c r="C511" s="239"/>
      <c r="D511" s="239"/>
      <c r="E511" s="239"/>
      <c r="F511" s="239"/>
      <c r="G511" s="239"/>
      <c r="H511" s="239"/>
      <c r="I511" s="239"/>
    </row>
    <row r="512" spans="1:9">
      <c r="A512" s="238" t="s">
        <v>55</v>
      </c>
      <c r="B512" s="239"/>
      <c r="C512" s="239"/>
      <c r="D512" s="239"/>
      <c r="E512" s="239"/>
      <c r="F512" s="239"/>
      <c r="G512" s="239"/>
      <c r="H512" s="239"/>
      <c r="I512" s="239"/>
    </row>
    <row r="513" spans="1:9">
      <c r="A513" s="238" t="s">
        <v>96</v>
      </c>
      <c r="B513" s="239"/>
      <c r="C513" s="239"/>
      <c r="D513" s="239"/>
      <c r="E513" s="239"/>
      <c r="F513" s="239"/>
      <c r="G513" s="239"/>
      <c r="H513" s="239"/>
      <c r="I513" s="239"/>
    </row>
    <row r="514" spans="1:9">
      <c r="A514" s="238" t="s">
        <v>97</v>
      </c>
      <c r="B514" s="239"/>
      <c r="C514" s="239"/>
      <c r="D514" s="239"/>
      <c r="E514" s="239"/>
      <c r="F514" s="239"/>
      <c r="G514" s="239"/>
      <c r="H514" s="239"/>
      <c r="I514" s="239"/>
    </row>
    <row r="515" spans="1:9">
      <c r="A515" s="240" t="s">
        <v>200</v>
      </c>
      <c r="B515" s="241"/>
      <c r="C515" s="241"/>
      <c r="D515" s="241"/>
      <c r="E515" s="241"/>
      <c r="F515" s="241"/>
      <c r="G515" s="241"/>
      <c r="H515" s="241"/>
      <c r="I515" s="241"/>
    </row>
    <row r="518" spans="1:9">
      <c r="A518" s="201" t="s">
        <v>0</v>
      </c>
      <c r="B518" s="201"/>
      <c r="C518" s="200" t="s">
        <v>1</v>
      </c>
      <c r="D518" s="200"/>
      <c r="E518" s="200"/>
      <c r="F518" s="200"/>
      <c r="G518" s="200"/>
      <c r="H518" s="200"/>
      <c r="I518" s="200"/>
    </row>
    <row r="519" spans="1:9">
      <c r="A519" s="201" t="s">
        <v>2</v>
      </c>
      <c r="B519" s="201"/>
      <c r="C519" s="200" t="s">
        <v>75</v>
      </c>
      <c r="D519" s="200"/>
      <c r="E519" s="200"/>
      <c r="F519" s="200"/>
      <c r="G519" s="200"/>
      <c r="H519" s="200"/>
      <c r="I519" s="200"/>
    </row>
    <row r="520" spans="1:9">
      <c r="A520" s="201" t="s">
        <v>4</v>
      </c>
      <c r="B520" s="201"/>
      <c r="C520" s="200" t="s">
        <v>76</v>
      </c>
      <c r="D520" s="200"/>
      <c r="E520" s="200"/>
      <c r="F520" s="200"/>
      <c r="G520" s="200"/>
      <c r="H520" s="200"/>
      <c r="I520" s="200"/>
    </row>
    <row r="521" spans="1:9">
      <c r="A521" s="201" t="s">
        <v>6</v>
      </c>
      <c r="B521" s="201"/>
      <c r="C521" s="200" t="s">
        <v>77</v>
      </c>
      <c r="D521" s="200"/>
      <c r="E521" s="200"/>
      <c r="F521" s="200"/>
      <c r="G521" s="200"/>
      <c r="H521" s="200"/>
      <c r="I521" s="200"/>
    </row>
    <row r="522" spans="1:9">
      <c r="A522" s="233" t="s">
        <v>8</v>
      </c>
      <c r="B522" s="233"/>
      <c r="C522" s="233"/>
      <c r="D522" s="233" t="s">
        <v>9</v>
      </c>
      <c r="E522" s="245"/>
      <c r="F522" s="245"/>
      <c r="G522" s="245"/>
      <c r="H522" s="245"/>
      <c r="I522" s="139"/>
    </row>
    <row r="523" spans="1:9">
      <c r="A523" s="242"/>
      <c r="B523" s="242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11" t="s">
        <v>84</v>
      </c>
      <c r="B524" s="211"/>
      <c r="C524" s="143" t="s">
        <v>85</v>
      </c>
      <c r="D524" s="242" t="s">
        <v>86</v>
      </c>
      <c r="E524" s="143" t="s">
        <v>87</v>
      </c>
      <c r="F524" s="143" t="s">
        <v>89</v>
      </c>
      <c r="G524" s="242" t="s">
        <v>91</v>
      </c>
      <c r="H524" s="242" t="s">
        <v>38</v>
      </c>
      <c r="I524" s="242" t="s">
        <v>92</v>
      </c>
    </row>
    <row r="525" spans="1:9" ht="14.25">
      <c r="A525" s="211"/>
      <c r="B525" s="211"/>
      <c r="C525" s="140" t="s">
        <v>37</v>
      </c>
      <c r="D525" s="234"/>
      <c r="E525" s="140" t="s">
        <v>88</v>
      </c>
      <c r="F525" s="140" t="s">
        <v>90</v>
      </c>
      <c r="G525" s="234"/>
      <c r="H525" s="234"/>
      <c r="I525" s="234"/>
    </row>
    <row r="526" spans="1:9">
      <c r="A526" s="212"/>
      <c r="B526" s="212"/>
      <c r="C526" s="140"/>
      <c r="D526" s="140" t="s">
        <v>39</v>
      </c>
      <c r="E526" s="140" t="s">
        <v>40</v>
      </c>
      <c r="F526" s="140" t="s">
        <v>41</v>
      </c>
      <c r="G526" s="140" t="s">
        <v>42</v>
      </c>
      <c r="H526" s="140"/>
      <c r="I526" s="140"/>
    </row>
    <row r="527" spans="1:9" ht="15.75">
      <c r="A527" s="212"/>
      <c r="B527" s="212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43"/>
      <c r="B528" s="243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44" t="s">
        <v>95</v>
      </c>
      <c r="B529" s="142" t="s">
        <v>203</v>
      </c>
      <c r="C529" s="89">
        <f>'4A_DOC'!$B$39*$L$30</f>
        <v>8.4880348405948247</v>
      </c>
      <c r="D529" s="90">
        <v>0.4</v>
      </c>
      <c r="E529" s="90">
        <v>0.38</v>
      </c>
      <c r="F529" s="34">
        <v>0</v>
      </c>
      <c r="G529" s="91">
        <v>0.57999999999999996</v>
      </c>
      <c r="H529" s="90">
        <f>44/12</f>
        <v>3.6666666666666665</v>
      </c>
      <c r="I529" s="142">
        <f>C529*D529*E529*F529*G529*H529</f>
        <v>0</v>
      </c>
    </row>
    <row r="530" spans="1:9">
      <c r="A530" s="244"/>
      <c r="B530" s="142" t="s">
        <v>204</v>
      </c>
      <c r="C530" s="89">
        <f>'4A_DOC'!$B$40*$L$30</f>
        <v>1.6428866953101897</v>
      </c>
      <c r="D530" s="90">
        <v>0.9</v>
      </c>
      <c r="E530" s="90">
        <v>0.46</v>
      </c>
      <c r="F530" s="34">
        <f>1/100</f>
        <v>0.01</v>
      </c>
      <c r="G530" s="91">
        <v>0.57999999999999996</v>
      </c>
      <c r="H530" s="90">
        <f t="shared" ref="H530:H537" si="34">44/12</f>
        <v>3.6666666666666665</v>
      </c>
      <c r="I530" s="142">
        <f t="shared" ref="I530:I537" si="35">C530*D530*E530*F530*G530*H530</f>
        <v>1.4464631620189036E-2</v>
      </c>
    </row>
    <row r="531" spans="1:9">
      <c r="A531" s="244"/>
      <c r="B531" s="142" t="s">
        <v>205</v>
      </c>
      <c r="C531" s="89">
        <f>'4A_DOC'!$B$41*$L$30</f>
        <v>0</v>
      </c>
      <c r="D531" s="90">
        <v>0.85</v>
      </c>
      <c r="E531" s="90">
        <v>0.5</v>
      </c>
      <c r="F531" s="34">
        <v>0</v>
      </c>
      <c r="G531" s="91">
        <v>0.57999999999999996</v>
      </c>
      <c r="H531" s="90">
        <f t="shared" si="34"/>
        <v>3.6666666666666665</v>
      </c>
      <c r="I531" s="142">
        <f t="shared" si="35"/>
        <v>0</v>
      </c>
    </row>
    <row r="532" spans="1:9">
      <c r="A532" s="244"/>
      <c r="B532" s="142" t="s">
        <v>47</v>
      </c>
      <c r="C532" s="89">
        <f>'4A_DOC'!$B$42*$L$30</f>
        <v>0.10355939480165399</v>
      </c>
      <c r="D532" s="90">
        <v>0.8</v>
      </c>
      <c r="E532" s="90">
        <v>0.5</v>
      </c>
      <c r="F532" s="34">
        <f>20/100</f>
        <v>0.2</v>
      </c>
      <c r="G532" s="91">
        <v>0.57999999999999996</v>
      </c>
      <c r="H532" s="90">
        <f t="shared" si="34"/>
        <v>3.6666666666666665</v>
      </c>
      <c r="I532" s="142">
        <f t="shared" si="35"/>
        <v>1.7618905035588064E-2</v>
      </c>
    </row>
    <row r="533" spans="1:9">
      <c r="A533" s="244"/>
      <c r="B533" s="142" t="s">
        <v>206</v>
      </c>
      <c r="C533" s="89">
        <f>'4A_DOC'!$B$43*$L$30</f>
        <v>0</v>
      </c>
      <c r="D533" s="90">
        <v>0.84</v>
      </c>
      <c r="E533" s="90">
        <v>0.67</v>
      </c>
      <c r="F533" s="34">
        <f>20/100</f>
        <v>0.2</v>
      </c>
      <c r="G533" s="91">
        <v>0.57999999999999996</v>
      </c>
      <c r="H533" s="90">
        <f t="shared" si="34"/>
        <v>3.6666666666666665</v>
      </c>
      <c r="I533" s="142">
        <f t="shared" si="35"/>
        <v>0</v>
      </c>
    </row>
    <row r="534" spans="1:9">
      <c r="A534" s="244"/>
      <c r="B534" s="142" t="s">
        <v>207</v>
      </c>
      <c r="C534" s="89">
        <f>'4A_DOC'!$B$44*$L$30</f>
        <v>1.369285331266314</v>
      </c>
      <c r="D534" s="90">
        <v>1</v>
      </c>
      <c r="E534" s="90">
        <v>0.75</v>
      </c>
      <c r="F534" s="34">
        <f>100/100</f>
        <v>1</v>
      </c>
      <c r="G534" s="91">
        <v>0.57999999999999996</v>
      </c>
      <c r="H534" s="90">
        <f t="shared" si="34"/>
        <v>3.6666666666666665</v>
      </c>
      <c r="I534" s="142">
        <f t="shared" si="35"/>
        <v>2.1840101033697712</v>
      </c>
    </row>
    <row r="535" spans="1:9">
      <c r="A535" s="244"/>
      <c r="B535" s="142" t="s">
        <v>208</v>
      </c>
      <c r="C535" s="89">
        <f>'4A_DOC'!$B$45*$L$30</f>
        <v>0.22629645530731796</v>
      </c>
      <c r="D535" s="90">
        <v>1</v>
      </c>
      <c r="E535" s="90">
        <v>0</v>
      </c>
      <c r="F535" s="34">
        <v>0</v>
      </c>
      <c r="G535" s="91">
        <v>0.57999999999999996</v>
      </c>
      <c r="H535" s="90">
        <f t="shared" si="34"/>
        <v>3.6666666666666665</v>
      </c>
      <c r="I535" s="142">
        <f t="shared" si="35"/>
        <v>0</v>
      </c>
    </row>
    <row r="536" spans="1:9">
      <c r="A536" s="244"/>
      <c r="B536" s="142" t="s">
        <v>209</v>
      </c>
      <c r="C536" s="89">
        <f>'4A_DOC'!$B$46*$L$30</f>
        <v>0.17004196924222198</v>
      </c>
      <c r="D536" s="90">
        <v>1</v>
      </c>
      <c r="E536" s="90">
        <v>0</v>
      </c>
      <c r="F536" s="34">
        <v>0</v>
      </c>
      <c r="G536" s="91">
        <v>0.57999999999999996</v>
      </c>
      <c r="H536" s="90">
        <f t="shared" si="34"/>
        <v>3.6666666666666665</v>
      </c>
      <c r="I536" s="142">
        <f t="shared" si="35"/>
        <v>0</v>
      </c>
    </row>
    <row r="537" spans="1:9">
      <c r="A537" s="244"/>
      <c r="B537" s="142" t="s">
        <v>210</v>
      </c>
      <c r="C537" s="89">
        <f>'4A_DOC'!$B$47*$L$30</f>
        <v>0.79395536014601387</v>
      </c>
      <c r="D537" s="90">
        <v>0.9</v>
      </c>
      <c r="E537" s="90">
        <v>0</v>
      </c>
      <c r="F537" s="34">
        <v>0</v>
      </c>
      <c r="G537" s="91">
        <v>0.57999999999999996</v>
      </c>
      <c r="H537" s="90">
        <f t="shared" si="34"/>
        <v>3.6666666666666665</v>
      </c>
      <c r="I537" s="142">
        <f t="shared" si="35"/>
        <v>0</v>
      </c>
    </row>
    <row r="538" spans="1:9">
      <c r="A538" s="244" t="s">
        <v>48</v>
      </c>
      <c r="B538" s="244"/>
      <c r="C538" s="7"/>
      <c r="D538" s="142"/>
      <c r="E538" s="142"/>
      <c r="F538" s="142"/>
      <c r="G538" s="142"/>
      <c r="H538" s="142"/>
      <c r="I538" s="142"/>
    </row>
    <row r="539" spans="1:9">
      <c r="A539" s="202" t="s">
        <v>286</v>
      </c>
      <c r="B539" s="203"/>
      <c r="C539" s="203"/>
      <c r="D539" s="203"/>
      <c r="E539" s="203"/>
      <c r="F539" s="203"/>
      <c r="G539" s="203"/>
      <c r="H539" s="204"/>
      <c r="I539" s="96">
        <f>SUM(I529:I538)</f>
        <v>2.2160936400255484</v>
      </c>
    </row>
    <row r="540" spans="1:9">
      <c r="A540" s="236" t="s">
        <v>53</v>
      </c>
      <c r="B540" s="237"/>
      <c r="C540" s="237"/>
      <c r="D540" s="237"/>
      <c r="E540" s="237"/>
      <c r="F540" s="237"/>
      <c r="G540" s="237"/>
      <c r="H540" s="237"/>
      <c r="I540" s="237"/>
    </row>
    <row r="541" spans="1:9">
      <c r="A541" s="238" t="s">
        <v>54</v>
      </c>
      <c r="B541" s="239"/>
      <c r="C541" s="239"/>
      <c r="D541" s="239"/>
      <c r="E541" s="239"/>
      <c r="F541" s="239"/>
      <c r="G541" s="239"/>
      <c r="H541" s="239"/>
      <c r="I541" s="239"/>
    </row>
    <row r="542" spans="1:9">
      <c r="A542" s="238" t="s">
        <v>55</v>
      </c>
      <c r="B542" s="239"/>
      <c r="C542" s="239"/>
      <c r="D542" s="239"/>
      <c r="E542" s="239"/>
      <c r="F542" s="239"/>
      <c r="G542" s="239"/>
      <c r="H542" s="239"/>
      <c r="I542" s="239"/>
    </row>
    <row r="543" spans="1:9">
      <c r="A543" s="238" t="s">
        <v>96</v>
      </c>
      <c r="B543" s="239"/>
      <c r="C543" s="239"/>
      <c r="D543" s="239"/>
      <c r="E543" s="239"/>
      <c r="F543" s="239"/>
      <c r="G543" s="239"/>
      <c r="H543" s="239"/>
      <c r="I543" s="239"/>
    </row>
    <row r="544" spans="1:9">
      <c r="A544" s="238" t="s">
        <v>97</v>
      </c>
      <c r="B544" s="239"/>
      <c r="C544" s="239"/>
      <c r="D544" s="239"/>
      <c r="E544" s="239"/>
      <c r="F544" s="239"/>
      <c r="G544" s="239"/>
      <c r="H544" s="239"/>
      <c r="I544" s="239"/>
    </row>
    <row r="545" spans="1:9">
      <c r="A545" s="240" t="s">
        <v>200</v>
      </c>
      <c r="B545" s="241"/>
      <c r="C545" s="241"/>
      <c r="D545" s="241"/>
      <c r="E545" s="241"/>
      <c r="F545" s="241"/>
      <c r="G545" s="241"/>
      <c r="H545" s="241"/>
      <c r="I545" s="241"/>
    </row>
    <row r="548" spans="1:9">
      <c r="A548" s="201" t="s">
        <v>0</v>
      </c>
      <c r="B548" s="201"/>
      <c r="C548" s="200" t="s">
        <v>1</v>
      </c>
      <c r="D548" s="200"/>
      <c r="E548" s="200"/>
      <c r="F548" s="200"/>
      <c r="G548" s="200"/>
      <c r="H548" s="200"/>
      <c r="I548" s="200"/>
    </row>
    <row r="549" spans="1:9">
      <c r="A549" s="201" t="s">
        <v>2</v>
      </c>
      <c r="B549" s="201"/>
      <c r="C549" s="200" t="s">
        <v>75</v>
      </c>
      <c r="D549" s="200"/>
      <c r="E549" s="200"/>
      <c r="F549" s="200"/>
      <c r="G549" s="200"/>
      <c r="H549" s="200"/>
      <c r="I549" s="200"/>
    </row>
    <row r="550" spans="1:9">
      <c r="A550" s="201" t="s">
        <v>4</v>
      </c>
      <c r="B550" s="201"/>
      <c r="C550" s="200" t="s">
        <v>76</v>
      </c>
      <c r="D550" s="200"/>
      <c r="E550" s="200"/>
      <c r="F550" s="200"/>
      <c r="G550" s="200"/>
      <c r="H550" s="200"/>
      <c r="I550" s="200"/>
    </row>
    <row r="551" spans="1:9">
      <c r="A551" s="201" t="s">
        <v>6</v>
      </c>
      <c r="B551" s="201"/>
      <c r="C551" s="200" t="s">
        <v>77</v>
      </c>
      <c r="D551" s="200"/>
      <c r="E551" s="200"/>
      <c r="F551" s="200"/>
      <c r="G551" s="200"/>
      <c r="H551" s="200"/>
      <c r="I551" s="200"/>
    </row>
    <row r="552" spans="1:9">
      <c r="A552" s="233" t="s">
        <v>8</v>
      </c>
      <c r="B552" s="233"/>
      <c r="C552" s="233"/>
      <c r="D552" s="233" t="s">
        <v>9</v>
      </c>
      <c r="E552" s="245"/>
      <c r="F552" s="245"/>
      <c r="G552" s="245"/>
      <c r="H552" s="245"/>
      <c r="I552" s="139"/>
    </row>
    <row r="553" spans="1:9">
      <c r="A553" s="242"/>
      <c r="B553" s="242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11" t="s">
        <v>84</v>
      </c>
      <c r="B554" s="211"/>
      <c r="C554" s="143" t="s">
        <v>85</v>
      </c>
      <c r="D554" s="242" t="s">
        <v>86</v>
      </c>
      <c r="E554" s="143" t="s">
        <v>87</v>
      </c>
      <c r="F554" s="143" t="s">
        <v>89</v>
      </c>
      <c r="G554" s="242" t="s">
        <v>91</v>
      </c>
      <c r="H554" s="242" t="s">
        <v>38</v>
      </c>
      <c r="I554" s="242" t="s">
        <v>92</v>
      </c>
    </row>
    <row r="555" spans="1:9" ht="14.25">
      <c r="A555" s="211"/>
      <c r="B555" s="211"/>
      <c r="C555" s="140" t="s">
        <v>37</v>
      </c>
      <c r="D555" s="234"/>
      <c r="E555" s="140" t="s">
        <v>88</v>
      </c>
      <c r="F555" s="140" t="s">
        <v>90</v>
      </c>
      <c r="G555" s="234"/>
      <c r="H555" s="234"/>
      <c r="I555" s="234"/>
    </row>
    <row r="556" spans="1:9">
      <c r="A556" s="212"/>
      <c r="B556" s="212"/>
      <c r="C556" s="140"/>
      <c r="D556" s="140" t="s">
        <v>39</v>
      </c>
      <c r="E556" s="140" t="s">
        <v>40</v>
      </c>
      <c r="F556" s="140" t="s">
        <v>41</v>
      </c>
      <c r="G556" s="140" t="s">
        <v>42</v>
      </c>
      <c r="H556" s="140"/>
      <c r="I556" s="140"/>
    </row>
    <row r="557" spans="1:9" ht="15.75">
      <c r="A557" s="212"/>
      <c r="B557" s="212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43"/>
      <c r="B558" s="243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44" t="s">
        <v>95</v>
      </c>
      <c r="B559" s="142" t="s">
        <v>203</v>
      </c>
      <c r="C559" s="89">
        <f>'4A_DOC'!$B$39*$L$31</f>
        <v>8.6450796795172575</v>
      </c>
      <c r="D559" s="90">
        <v>0.4</v>
      </c>
      <c r="E559" s="90">
        <v>0.38</v>
      </c>
      <c r="F559" s="34">
        <v>0</v>
      </c>
      <c r="G559" s="91">
        <v>0.57999999999999996</v>
      </c>
      <c r="H559" s="90">
        <f>44/12</f>
        <v>3.6666666666666665</v>
      </c>
      <c r="I559" s="142">
        <f>C559*D559*E559*F559*G559*H559</f>
        <v>0</v>
      </c>
    </row>
    <row r="560" spans="1:9">
      <c r="A560" s="244"/>
      <c r="B560" s="142" t="s">
        <v>204</v>
      </c>
      <c r="C560" s="89">
        <f>'4A_DOC'!$B$40*$L$31</f>
        <v>1.6732832336465846</v>
      </c>
      <c r="D560" s="90">
        <v>0.9</v>
      </c>
      <c r="E560" s="90">
        <v>0.46</v>
      </c>
      <c r="F560" s="34">
        <f>1/100</f>
        <v>0.01</v>
      </c>
      <c r="G560" s="91">
        <v>0.57999999999999996</v>
      </c>
      <c r="H560" s="90">
        <f t="shared" ref="H560:H567" si="36">44/12</f>
        <v>3.6666666666666665</v>
      </c>
      <c r="I560" s="142">
        <f t="shared" ref="I560:I567" si="37">C560*D560*E560*F560*G560*H560</f>
        <v>1.4732254902317988E-2</v>
      </c>
    </row>
    <row r="561" spans="1:9">
      <c r="A561" s="244"/>
      <c r="B561" s="142" t="s">
        <v>205</v>
      </c>
      <c r="C561" s="89">
        <f>'4A_DOC'!$B$41*$L$31</f>
        <v>0</v>
      </c>
      <c r="D561" s="90">
        <v>0.85</v>
      </c>
      <c r="E561" s="90">
        <v>0.5</v>
      </c>
      <c r="F561" s="34">
        <v>0</v>
      </c>
      <c r="G561" s="91">
        <v>0.57999999999999996</v>
      </c>
      <c r="H561" s="90">
        <f t="shared" si="36"/>
        <v>3.6666666666666665</v>
      </c>
      <c r="I561" s="142">
        <f t="shared" si="37"/>
        <v>0</v>
      </c>
    </row>
    <row r="562" spans="1:9">
      <c r="A562" s="244"/>
      <c r="B562" s="142" t="s">
        <v>47</v>
      </c>
      <c r="C562" s="89">
        <f>'4A_DOC'!$B$42*$L$31</f>
        <v>0.10547544118706099</v>
      </c>
      <c r="D562" s="90">
        <v>0.8</v>
      </c>
      <c r="E562" s="90">
        <v>0.5</v>
      </c>
      <c r="F562" s="34">
        <f>20/100</f>
        <v>0.2</v>
      </c>
      <c r="G562" s="91">
        <v>0.57999999999999996</v>
      </c>
      <c r="H562" s="90">
        <f t="shared" si="36"/>
        <v>3.6666666666666665</v>
      </c>
      <c r="I562" s="142">
        <f t="shared" si="37"/>
        <v>1.7944888393958646E-2</v>
      </c>
    </row>
    <row r="563" spans="1:9">
      <c r="A563" s="244"/>
      <c r="B563" s="142" t="s">
        <v>206</v>
      </c>
      <c r="C563" s="89">
        <f>'4A_DOC'!$B$43*$L$31</f>
        <v>0</v>
      </c>
      <c r="D563" s="90">
        <v>0.84</v>
      </c>
      <c r="E563" s="90">
        <v>0.67</v>
      </c>
      <c r="F563" s="34">
        <f>20/100</f>
        <v>0.2</v>
      </c>
      <c r="G563" s="91">
        <v>0.57999999999999996</v>
      </c>
      <c r="H563" s="90">
        <f t="shared" si="36"/>
        <v>3.6666666666666665</v>
      </c>
      <c r="I563" s="142">
        <f t="shared" si="37"/>
        <v>0</v>
      </c>
    </row>
    <row r="564" spans="1:9">
      <c r="A564" s="244"/>
      <c r="B564" s="142" t="s">
        <v>207</v>
      </c>
      <c r="C564" s="89">
        <f>'4A_DOC'!$B$44*$L$31</f>
        <v>1.394619722362251</v>
      </c>
      <c r="D564" s="90">
        <v>1</v>
      </c>
      <c r="E564" s="90">
        <v>0.75</v>
      </c>
      <c r="F564" s="34">
        <f>100/100</f>
        <v>1</v>
      </c>
      <c r="G564" s="91">
        <v>0.57999999999999996</v>
      </c>
      <c r="H564" s="90">
        <f t="shared" si="36"/>
        <v>3.6666666666666665</v>
      </c>
      <c r="I564" s="142">
        <f t="shared" si="37"/>
        <v>2.2244184571677903</v>
      </c>
    </row>
    <row r="565" spans="1:9">
      <c r="A565" s="244"/>
      <c r="B565" s="142" t="s">
        <v>208</v>
      </c>
      <c r="C565" s="89">
        <f>'4A_DOC'!$B$45*$L$31</f>
        <v>0.23048337148283696</v>
      </c>
      <c r="D565" s="90">
        <v>1</v>
      </c>
      <c r="E565" s="90">
        <v>0</v>
      </c>
      <c r="F565" s="34">
        <v>0</v>
      </c>
      <c r="G565" s="91">
        <v>0.57999999999999996</v>
      </c>
      <c r="H565" s="90">
        <f t="shared" si="36"/>
        <v>3.6666666666666665</v>
      </c>
      <c r="I565" s="142">
        <f t="shared" si="37"/>
        <v>0</v>
      </c>
    </row>
    <row r="566" spans="1:9">
      <c r="A566" s="244"/>
      <c r="B566" s="142" t="s">
        <v>209</v>
      </c>
      <c r="C566" s="89">
        <f>'4A_DOC'!$B$46*$L$31</f>
        <v>0.17318807009727297</v>
      </c>
      <c r="D566" s="90">
        <v>1</v>
      </c>
      <c r="E566" s="90">
        <v>0</v>
      </c>
      <c r="F566" s="34">
        <v>0</v>
      </c>
      <c r="G566" s="91">
        <v>0.57999999999999996</v>
      </c>
      <c r="H566" s="90">
        <f t="shared" si="36"/>
        <v>3.6666666666666665</v>
      </c>
      <c r="I566" s="142">
        <f t="shared" si="37"/>
        <v>0</v>
      </c>
    </row>
    <row r="567" spans="1:9">
      <c r="A567" s="244"/>
      <c r="B567" s="142" t="s">
        <v>210</v>
      </c>
      <c r="C567" s="89">
        <f>'4A_DOC'!$B$47*$L$31</f>
        <v>0.80864504910080082</v>
      </c>
      <c r="D567" s="90">
        <v>0.9</v>
      </c>
      <c r="E567" s="90">
        <v>0</v>
      </c>
      <c r="F567" s="34">
        <v>0</v>
      </c>
      <c r="G567" s="91">
        <v>0.57999999999999996</v>
      </c>
      <c r="H567" s="90">
        <f t="shared" si="36"/>
        <v>3.6666666666666665</v>
      </c>
      <c r="I567" s="142">
        <f t="shared" si="37"/>
        <v>0</v>
      </c>
    </row>
    <row r="568" spans="1:9">
      <c r="A568" s="244" t="s">
        <v>48</v>
      </c>
      <c r="B568" s="244"/>
      <c r="C568" s="7"/>
      <c r="D568" s="142"/>
      <c r="E568" s="142"/>
      <c r="F568" s="142"/>
      <c r="G568" s="142"/>
      <c r="H568" s="142"/>
      <c r="I568" s="142"/>
    </row>
    <row r="569" spans="1:9">
      <c r="A569" s="202" t="s">
        <v>287</v>
      </c>
      <c r="B569" s="203"/>
      <c r="C569" s="203"/>
      <c r="D569" s="203"/>
      <c r="E569" s="203"/>
      <c r="F569" s="203"/>
      <c r="G569" s="203"/>
      <c r="H569" s="204"/>
      <c r="I569" s="96">
        <f>SUM(I559:I568)</f>
        <v>2.257095600464067</v>
      </c>
    </row>
    <row r="570" spans="1:9">
      <c r="A570" s="236" t="s">
        <v>53</v>
      </c>
      <c r="B570" s="237"/>
      <c r="C570" s="237"/>
      <c r="D570" s="237"/>
      <c r="E570" s="237"/>
      <c r="F570" s="237"/>
      <c r="G570" s="237"/>
      <c r="H570" s="237"/>
      <c r="I570" s="237"/>
    </row>
    <row r="571" spans="1:9">
      <c r="A571" s="238" t="s">
        <v>54</v>
      </c>
      <c r="B571" s="239"/>
      <c r="C571" s="239"/>
      <c r="D571" s="239"/>
      <c r="E571" s="239"/>
      <c r="F571" s="239"/>
      <c r="G571" s="239"/>
      <c r="H571" s="239"/>
      <c r="I571" s="239"/>
    </row>
    <row r="572" spans="1:9">
      <c r="A572" s="238" t="s">
        <v>55</v>
      </c>
      <c r="B572" s="239"/>
      <c r="C572" s="239"/>
      <c r="D572" s="239"/>
      <c r="E572" s="239"/>
      <c r="F572" s="239"/>
      <c r="G572" s="239"/>
      <c r="H572" s="239"/>
      <c r="I572" s="239"/>
    </row>
    <row r="573" spans="1:9">
      <c r="A573" s="238" t="s">
        <v>96</v>
      </c>
      <c r="B573" s="239"/>
      <c r="C573" s="239"/>
      <c r="D573" s="239"/>
      <c r="E573" s="239"/>
      <c r="F573" s="239"/>
      <c r="G573" s="239"/>
      <c r="H573" s="239"/>
      <c r="I573" s="239"/>
    </row>
    <row r="574" spans="1:9">
      <c r="A574" s="238" t="s">
        <v>97</v>
      </c>
      <c r="B574" s="239"/>
      <c r="C574" s="239"/>
      <c r="D574" s="239"/>
      <c r="E574" s="239"/>
      <c r="F574" s="239"/>
      <c r="G574" s="239"/>
      <c r="H574" s="239"/>
      <c r="I574" s="239"/>
    </row>
    <row r="575" spans="1:9">
      <c r="A575" s="240" t="s">
        <v>200</v>
      </c>
      <c r="B575" s="241"/>
      <c r="C575" s="241"/>
      <c r="D575" s="241"/>
      <c r="E575" s="241"/>
      <c r="F575" s="241"/>
      <c r="G575" s="241"/>
      <c r="H575" s="241"/>
      <c r="I575" s="241"/>
    </row>
    <row r="578" spans="1:9">
      <c r="A578" s="201" t="s">
        <v>0</v>
      </c>
      <c r="B578" s="201"/>
      <c r="C578" s="200" t="s">
        <v>1</v>
      </c>
      <c r="D578" s="200"/>
      <c r="E578" s="200"/>
      <c r="F578" s="200"/>
      <c r="G578" s="200"/>
      <c r="H578" s="200"/>
      <c r="I578" s="200"/>
    </row>
    <row r="579" spans="1:9">
      <c r="A579" s="201" t="s">
        <v>2</v>
      </c>
      <c r="B579" s="201"/>
      <c r="C579" s="200" t="s">
        <v>75</v>
      </c>
      <c r="D579" s="200"/>
      <c r="E579" s="200"/>
      <c r="F579" s="200"/>
      <c r="G579" s="200"/>
      <c r="H579" s="200"/>
      <c r="I579" s="200"/>
    </row>
    <row r="580" spans="1:9">
      <c r="A580" s="201" t="s">
        <v>4</v>
      </c>
      <c r="B580" s="201"/>
      <c r="C580" s="200" t="s">
        <v>76</v>
      </c>
      <c r="D580" s="200"/>
      <c r="E580" s="200"/>
      <c r="F580" s="200"/>
      <c r="G580" s="200"/>
      <c r="H580" s="200"/>
      <c r="I580" s="200"/>
    </row>
    <row r="581" spans="1:9">
      <c r="A581" s="201" t="s">
        <v>6</v>
      </c>
      <c r="B581" s="201"/>
      <c r="C581" s="200" t="s">
        <v>77</v>
      </c>
      <c r="D581" s="200"/>
      <c r="E581" s="200"/>
      <c r="F581" s="200"/>
      <c r="G581" s="200"/>
      <c r="H581" s="200"/>
      <c r="I581" s="200"/>
    </row>
    <row r="582" spans="1:9">
      <c r="A582" s="233" t="s">
        <v>8</v>
      </c>
      <c r="B582" s="233"/>
      <c r="C582" s="233"/>
      <c r="D582" s="233" t="s">
        <v>9</v>
      </c>
      <c r="E582" s="245"/>
      <c r="F582" s="245"/>
      <c r="G582" s="245"/>
      <c r="H582" s="245"/>
      <c r="I582" s="139"/>
    </row>
    <row r="583" spans="1:9">
      <c r="A583" s="242"/>
      <c r="B583" s="242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11" t="s">
        <v>84</v>
      </c>
      <c r="B584" s="211"/>
      <c r="C584" s="143" t="s">
        <v>85</v>
      </c>
      <c r="D584" s="242" t="s">
        <v>86</v>
      </c>
      <c r="E584" s="143" t="s">
        <v>87</v>
      </c>
      <c r="F584" s="143" t="s">
        <v>89</v>
      </c>
      <c r="G584" s="242" t="s">
        <v>91</v>
      </c>
      <c r="H584" s="242" t="s">
        <v>38</v>
      </c>
      <c r="I584" s="242" t="s">
        <v>92</v>
      </c>
    </row>
    <row r="585" spans="1:9" ht="14.25">
      <c r="A585" s="211"/>
      <c r="B585" s="211"/>
      <c r="C585" s="140" t="s">
        <v>37</v>
      </c>
      <c r="D585" s="234"/>
      <c r="E585" s="140" t="s">
        <v>88</v>
      </c>
      <c r="F585" s="140" t="s">
        <v>90</v>
      </c>
      <c r="G585" s="234"/>
      <c r="H585" s="234"/>
      <c r="I585" s="234"/>
    </row>
    <row r="586" spans="1:9">
      <c r="A586" s="212"/>
      <c r="B586" s="212"/>
      <c r="C586" s="140"/>
      <c r="D586" s="140" t="s">
        <v>39</v>
      </c>
      <c r="E586" s="140" t="s">
        <v>40</v>
      </c>
      <c r="F586" s="140" t="s">
        <v>41</v>
      </c>
      <c r="G586" s="140" t="s">
        <v>42</v>
      </c>
      <c r="H586" s="140"/>
      <c r="I586" s="140"/>
    </row>
    <row r="587" spans="1:9" ht="15.75">
      <c r="A587" s="212"/>
      <c r="B587" s="212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43"/>
      <c r="B588" s="243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44" t="s">
        <v>95</v>
      </c>
      <c r="B589" s="142" t="s">
        <v>203</v>
      </c>
      <c r="C589" s="89">
        <f>'4A_DOC'!$B$39*$L$32</f>
        <v>8.8021245184396939</v>
      </c>
      <c r="D589" s="90">
        <v>0.4</v>
      </c>
      <c r="E589" s="90">
        <v>0.38</v>
      </c>
      <c r="F589" s="34">
        <v>0</v>
      </c>
      <c r="G589" s="91">
        <v>0.57999999999999996</v>
      </c>
      <c r="H589" s="90">
        <f>44/12</f>
        <v>3.6666666666666665</v>
      </c>
      <c r="I589" s="142">
        <f>C589*D589*E589*F589*G589*H589</f>
        <v>0</v>
      </c>
    </row>
    <row r="590" spans="1:9">
      <c r="A590" s="244"/>
      <c r="B590" s="142" t="s">
        <v>204</v>
      </c>
      <c r="C590" s="89">
        <f>'4A_DOC'!$B$40*$L$32</f>
        <v>1.7036797719829802</v>
      </c>
      <c r="D590" s="90">
        <v>0.9</v>
      </c>
      <c r="E590" s="90">
        <v>0.46</v>
      </c>
      <c r="F590" s="34">
        <f>1/100</f>
        <v>0.01</v>
      </c>
      <c r="G590" s="91">
        <v>0.57999999999999996</v>
      </c>
      <c r="H590" s="90">
        <f t="shared" ref="H590:H597" si="38">44/12</f>
        <v>3.6666666666666665</v>
      </c>
      <c r="I590" s="142">
        <f t="shared" ref="I590:I597" si="39">C590*D590*E590*F590*G590*H590</f>
        <v>1.4999878184446949E-2</v>
      </c>
    </row>
    <row r="591" spans="1:9">
      <c r="A591" s="244"/>
      <c r="B591" s="142" t="s">
        <v>205</v>
      </c>
      <c r="C591" s="89">
        <f>'4A_DOC'!$B$41*$L$32</f>
        <v>0</v>
      </c>
      <c r="D591" s="90">
        <v>0.85</v>
      </c>
      <c r="E591" s="90">
        <v>0.5</v>
      </c>
      <c r="F591" s="34">
        <v>0</v>
      </c>
      <c r="G591" s="91">
        <v>0.57999999999999996</v>
      </c>
      <c r="H591" s="90">
        <f t="shared" si="38"/>
        <v>3.6666666666666665</v>
      </c>
      <c r="I591" s="142">
        <f t="shared" si="39"/>
        <v>0</v>
      </c>
    </row>
    <row r="592" spans="1:9">
      <c r="A592" s="244"/>
      <c r="B592" s="142" t="s">
        <v>47</v>
      </c>
      <c r="C592" s="89">
        <f>'4A_DOC'!$B$42*$L$32</f>
        <v>0.10739148757246803</v>
      </c>
      <c r="D592" s="90">
        <v>0.8</v>
      </c>
      <c r="E592" s="90">
        <v>0.5</v>
      </c>
      <c r="F592" s="34">
        <f>20/100</f>
        <v>0.2</v>
      </c>
      <c r="G592" s="91">
        <v>0.57999999999999996</v>
      </c>
      <c r="H592" s="90">
        <f t="shared" si="38"/>
        <v>3.6666666666666665</v>
      </c>
      <c r="I592" s="142">
        <f t="shared" si="39"/>
        <v>1.8270871752329231E-2</v>
      </c>
    </row>
    <row r="593" spans="1:9">
      <c r="A593" s="244"/>
      <c r="B593" s="142" t="s">
        <v>206</v>
      </c>
      <c r="C593" s="89">
        <f>'4A_DOC'!$B$43*$L$32</f>
        <v>0</v>
      </c>
      <c r="D593" s="90">
        <v>0.84</v>
      </c>
      <c r="E593" s="90">
        <v>0.67</v>
      </c>
      <c r="F593" s="34">
        <f>20/100</f>
        <v>0.2</v>
      </c>
      <c r="G593" s="91">
        <v>0.57999999999999996</v>
      </c>
      <c r="H593" s="90">
        <f t="shared" si="38"/>
        <v>3.6666666666666665</v>
      </c>
      <c r="I593" s="142">
        <f t="shared" si="39"/>
        <v>0</v>
      </c>
    </row>
    <row r="594" spans="1:9">
      <c r="A594" s="244"/>
      <c r="B594" s="142" t="s">
        <v>207</v>
      </c>
      <c r="C594" s="89">
        <f>'4A_DOC'!$B$44*$L$32</f>
        <v>1.4199541134581883</v>
      </c>
      <c r="D594" s="90">
        <v>1</v>
      </c>
      <c r="E594" s="90">
        <v>0.75</v>
      </c>
      <c r="F594" s="34">
        <f>100/100</f>
        <v>1</v>
      </c>
      <c r="G594" s="91">
        <v>0.57999999999999996</v>
      </c>
      <c r="H594" s="90">
        <f t="shared" si="38"/>
        <v>3.6666666666666665</v>
      </c>
      <c r="I594" s="142">
        <f t="shared" si="39"/>
        <v>2.2648268109658103</v>
      </c>
    </row>
    <row r="595" spans="1:9">
      <c r="A595" s="244"/>
      <c r="B595" s="142" t="s">
        <v>208</v>
      </c>
      <c r="C595" s="89">
        <f>'4A_DOC'!$B$45*$L$32</f>
        <v>0.23467028765835604</v>
      </c>
      <c r="D595" s="90">
        <v>1</v>
      </c>
      <c r="E595" s="90">
        <v>0</v>
      </c>
      <c r="F595" s="34">
        <v>0</v>
      </c>
      <c r="G595" s="91">
        <v>0.57999999999999996</v>
      </c>
      <c r="H595" s="90">
        <f t="shared" si="38"/>
        <v>3.6666666666666665</v>
      </c>
      <c r="I595" s="142">
        <f t="shared" si="39"/>
        <v>0</v>
      </c>
    </row>
    <row r="596" spans="1:9">
      <c r="A596" s="244"/>
      <c r="B596" s="142" t="s">
        <v>209</v>
      </c>
      <c r="C596" s="89">
        <f>'4A_DOC'!$B$46*$L$32</f>
        <v>0.17633417095232404</v>
      </c>
      <c r="D596" s="90">
        <v>1</v>
      </c>
      <c r="E596" s="90">
        <v>0</v>
      </c>
      <c r="F596" s="34">
        <v>0</v>
      </c>
      <c r="G596" s="91">
        <v>0.57999999999999996</v>
      </c>
      <c r="H596" s="90">
        <f t="shared" si="38"/>
        <v>3.6666666666666665</v>
      </c>
      <c r="I596" s="142">
        <f t="shared" si="39"/>
        <v>0</v>
      </c>
    </row>
    <row r="597" spans="1:9">
      <c r="A597" s="244"/>
      <c r="B597" s="142" t="s">
        <v>210</v>
      </c>
      <c r="C597" s="89">
        <f>'4A_DOC'!$B$47*$L$32</f>
        <v>0.8233347380555881</v>
      </c>
      <c r="D597" s="90">
        <v>0.9</v>
      </c>
      <c r="E597" s="90">
        <v>0</v>
      </c>
      <c r="F597" s="34">
        <v>0</v>
      </c>
      <c r="G597" s="91">
        <v>0.57999999999999996</v>
      </c>
      <c r="H597" s="90">
        <f t="shared" si="38"/>
        <v>3.6666666666666665</v>
      </c>
      <c r="I597" s="142">
        <f t="shared" si="39"/>
        <v>0</v>
      </c>
    </row>
    <row r="598" spans="1:9">
      <c r="A598" s="244" t="s">
        <v>48</v>
      </c>
      <c r="B598" s="244"/>
      <c r="C598" s="7"/>
      <c r="D598" s="142"/>
      <c r="E598" s="142"/>
      <c r="F598" s="142"/>
      <c r="G598" s="142"/>
      <c r="H598" s="142"/>
      <c r="I598" s="142"/>
    </row>
    <row r="599" spans="1:9">
      <c r="A599" s="202" t="s">
        <v>288</v>
      </c>
      <c r="B599" s="203"/>
      <c r="C599" s="203"/>
      <c r="D599" s="203"/>
      <c r="E599" s="203"/>
      <c r="F599" s="203"/>
      <c r="G599" s="203"/>
      <c r="H599" s="204"/>
      <c r="I599" s="96">
        <f>SUM(I589:I598)</f>
        <v>2.2980975609025864</v>
      </c>
    </row>
    <row r="600" spans="1:9">
      <c r="A600" s="236" t="s">
        <v>53</v>
      </c>
      <c r="B600" s="237"/>
      <c r="C600" s="237"/>
      <c r="D600" s="237"/>
      <c r="E600" s="237"/>
      <c r="F600" s="237"/>
      <c r="G600" s="237"/>
      <c r="H600" s="237"/>
      <c r="I600" s="237"/>
    </row>
    <row r="601" spans="1:9">
      <c r="A601" s="238" t="s">
        <v>54</v>
      </c>
      <c r="B601" s="239"/>
      <c r="C601" s="239"/>
      <c r="D601" s="239"/>
      <c r="E601" s="239"/>
      <c r="F601" s="239"/>
      <c r="G601" s="239"/>
      <c r="H601" s="239"/>
      <c r="I601" s="239"/>
    </row>
    <row r="602" spans="1:9">
      <c r="A602" s="238" t="s">
        <v>55</v>
      </c>
      <c r="B602" s="239"/>
      <c r="C602" s="239"/>
      <c r="D602" s="239"/>
      <c r="E602" s="239"/>
      <c r="F602" s="239"/>
      <c r="G602" s="239"/>
      <c r="H602" s="239"/>
      <c r="I602" s="239"/>
    </row>
    <row r="603" spans="1:9">
      <c r="A603" s="238" t="s">
        <v>96</v>
      </c>
      <c r="B603" s="239"/>
      <c r="C603" s="239"/>
      <c r="D603" s="239"/>
      <c r="E603" s="239"/>
      <c r="F603" s="239"/>
      <c r="G603" s="239"/>
      <c r="H603" s="239"/>
      <c r="I603" s="239"/>
    </row>
    <row r="604" spans="1:9">
      <c r="A604" s="238" t="s">
        <v>97</v>
      </c>
      <c r="B604" s="239"/>
      <c r="C604" s="239"/>
      <c r="D604" s="239"/>
      <c r="E604" s="239"/>
      <c r="F604" s="239"/>
      <c r="G604" s="239"/>
      <c r="H604" s="239"/>
      <c r="I604" s="239"/>
    </row>
    <row r="605" spans="1:9">
      <c r="A605" s="240" t="s">
        <v>200</v>
      </c>
      <c r="B605" s="241"/>
      <c r="C605" s="241"/>
      <c r="D605" s="241"/>
      <c r="E605" s="241"/>
      <c r="F605" s="241"/>
      <c r="G605" s="241"/>
      <c r="H605" s="241"/>
      <c r="I605" s="241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7" zoomScaleNormal="100" workbookViewId="0">
      <selection activeCell="A23" sqref="G23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200" t="s">
        <v>1</v>
      </c>
      <c r="C2" s="200"/>
      <c r="D2" s="200"/>
    </row>
    <row r="3" spans="1:9">
      <c r="A3" s="75" t="s">
        <v>2</v>
      </c>
      <c r="B3" s="200" t="s">
        <v>75</v>
      </c>
      <c r="C3" s="200"/>
      <c r="D3" s="200"/>
    </row>
    <row r="4" spans="1:9">
      <c r="A4" s="75" t="s">
        <v>4</v>
      </c>
      <c r="B4" s="200" t="s">
        <v>76</v>
      </c>
      <c r="C4" s="200"/>
      <c r="D4" s="200"/>
    </row>
    <row r="5" spans="1:9">
      <c r="A5" s="75" t="s">
        <v>6</v>
      </c>
      <c r="B5" s="200" t="s">
        <v>100</v>
      </c>
      <c r="C5" s="200"/>
      <c r="D5" s="200"/>
    </row>
    <row r="6" spans="1:9">
      <c r="A6" s="233"/>
      <c r="B6" s="233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1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12"/>
      <c r="B9" s="8" t="s">
        <v>43</v>
      </c>
      <c r="C9" s="8" t="s">
        <v>102</v>
      </c>
      <c r="D9" s="8" t="s">
        <v>99</v>
      </c>
    </row>
    <row r="10" spans="1:9" ht="15" thickBot="1">
      <c r="A10" s="212"/>
      <c r="B10" s="77"/>
      <c r="C10" s="77"/>
      <c r="D10" s="171" t="s">
        <v>103</v>
      </c>
    </row>
    <row r="11" spans="1:9" ht="13.5" thickTop="1">
      <c r="A11" s="7">
        <f>'4B_N2O emission'!B12</f>
        <v>2011</v>
      </c>
      <c r="B11" s="102">
        <f>'4C1_Amount_Waste_OpenBurned'!G12</f>
        <v>8.964137801519998</v>
      </c>
      <c r="C11" s="79">
        <f>$H$11</f>
        <v>6500</v>
      </c>
      <c r="D11" s="100">
        <f>B11*C11/(10^6)</f>
        <v>5.8266895709879987E-2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3">
        <f>'4C1_Amount_Waste_OpenBurned'!G13</f>
        <v>9.1378482861600006</v>
      </c>
      <c r="C12" s="53">
        <f t="shared" ref="C12:C31" si="0">$H$11</f>
        <v>6500</v>
      </c>
      <c r="D12" s="90">
        <f t="shared" ref="D12:D31" si="1">B12*C12/(10^6)</f>
        <v>5.9396013860040002E-2</v>
      </c>
    </row>
    <row r="13" spans="1:9">
      <c r="A13" s="7">
        <f>'4B_N2O emission'!B14</f>
        <v>2013</v>
      </c>
      <c r="B13" s="103">
        <f>'4C1_Amount_Waste_OpenBurned'!G14</f>
        <v>9.3109634426600003</v>
      </c>
      <c r="C13" s="53">
        <f t="shared" si="0"/>
        <v>6500</v>
      </c>
      <c r="D13" s="90">
        <f t="shared" si="1"/>
        <v>6.0521262377290004E-2</v>
      </c>
    </row>
    <row r="14" spans="1:9">
      <c r="A14" s="7">
        <f>'4B_N2O emission'!B15</f>
        <v>2014</v>
      </c>
      <c r="B14" s="103">
        <f>'4C1_Amount_Waste_OpenBurned'!G15</f>
        <v>9.4797546368799992</v>
      </c>
      <c r="C14" s="53">
        <f t="shared" si="0"/>
        <v>6500</v>
      </c>
      <c r="D14" s="90">
        <f t="shared" si="1"/>
        <v>6.1618405139719994E-2</v>
      </c>
    </row>
    <row r="15" spans="1:9">
      <c r="A15" s="7">
        <f>'4B_N2O emission'!B16</f>
        <v>2015</v>
      </c>
      <c r="B15" s="103">
        <f>'4C1_Amount_Waste_OpenBurned'!G16</f>
        <v>9.6439085382199998</v>
      </c>
      <c r="C15" s="53">
        <f t="shared" si="0"/>
        <v>6500</v>
      </c>
      <c r="D15" s="90">
        <f t="shared" si="1"/>
        <v>6.2685405498430005E-2</v>
      </c>
    </row>
    <row r="16" spans="1:9">
      <c r="A16" s="7">
        <f>'4B_N2O emission'!B17</f>
        <v>2016</v>
      </c>
      <c r="B16" s="103">
        <f>'4C1_Amount_Waste_OpenBurned'!G17</f>
        <v>9.8067464510399986</v>
      </c>
      <c r="C16" s="53">
        <f t="shared" si="0"/>
        <v>6500</v>
      </c>
      <c r="D16" s="90">
        <f t="shared" si="1"/>
        <v>6.3743851931759993E-2</v>
      </c>
    </row>
    <row r="17" spans="1:4">
      <c r="A17" s="7">
        <f>'4B_N2O emission'!B18</f>
        <v>2017</v>
      </c>
      <c r="B17" s="103">
        <f>'4C1_Amount_Waste_OpenBurned'!G18</f>
        <v>10.18307216817</v>
      </c>
      <c r="C17" s="53">
        <f t="shared" si="0"/>
        <v>6500</v>
      </c>
      <c r="D17" s="90">
        <f t="shared" si="1"/>
        <v>6.6189969093104997E-2</v>
      </c>
    </row>
    <row r="18" spans="1:4">
      <c r="A18" s="7">
        <f>'4B_N2O emission'!B19</f>
        <v>2018</v>
      </c>
      <c r="B18" s="103">
        <f>'4C1_Amount_Waste_OpenBurned'!G19</f>
        <v>10.419621104640001</v>
      </c>
      <c r="C18" s="53">
        <f t="shared" si="0"/>
        <v>6500</v>
      </c>
      <c r="D18" s="90">
        <f t="shared" si="1"/>
        <v>6.7727537180160016E-2</v>
      </c>
    </row>
    <row r="19" spans="1:4">
      <c r="A19" s="7">
        <f>'4B_N2O emission'!B20</f>
        <v>2019</v>
      </c>
      <c r="B19" s="103">
        <f>'4C1_Amount_Waste_OpenBurned'!G20</f>
        <v>10.656170041109998</v>
      </c>
      <c r="C19" s="53">
        <f t="shared" si="0"/>
        <v>6500</v>
      </c>
      <c r="D19" s="90">
        <f t="shared" si="1"/>
        <v>6.9265105267214994E-2</v>
      </c>
    </row>
    <row r="20" spans="1:4">
      <c r="A20" s="7">
        <f>'4B_N2O emission'!B21</f>
        <v>2020</v>
      </c>
      <c r="B20" s="103">
        <f>'4C1_Amount_Waste_OpenBurned'!G21</f>
        <v>10.892718977580001</v>
      </c>
      <c r="C20" s="53">
        <f>$H$11</f>
        <v>6500</v>
      </c>
      <c r="D20" s="90">
        <f t="shared" si="1"/>
        <v>7.0802673354270013E-2</v>
      </c>
    </row>
    <row r="21" spans="1:4">
      <c r="A21" s="7">
        <f>'4B_N2O emission'!B22</f>
        <v>2021</v>
      </c>
      <c r="B21" s="103">
        <f>'4C1_Amount_Waste_OpenBurned'!G22</f>
        <v>11.129267914049999</v>
      </c>
      <c r="C21" s="53">
        <f t="shared" si="0"/>
        <v>6500</v>
      </c>
      <c r="D21" s="90">
        <f t="shared" si="1"/>
        <v>7.234024144132499E-2</v>
      </c>
    </row>
    <row r="22" spans="1:4">
      <c r="A22" s="7">
        <f>'4B_N2O emission'!B23</f>
        <v>2022</v>
      </c>
      <c r="B22" s="103">
        <f>'4C1_Amount_Waste_OpenBurned'!G23</f>
        <v>11.365816850520002</v>
      </c>
      <c r="C22" s="53">
        <f t="shared" si="0"/>
        <v>6500</v>
      </c>
      <c r="D22" s="90">
        <f t="shared" si="1"/>
        <v>7.3877809528380009E-2</v>
      </c>
    </row>
    <row r="23" spans="1:4">
      <c r="A23" s="7">
        <f>'4B_N2O emission'!B24</f>
        <v>2023</v>
      </c>
      <c r="B23" s="103">
        <f>'4C1_Amount_Waste_OpenBurned'!G24</f>
        <v>11.602365786989999</v>
      </c>
      <c r="C23" s="53">
        <f t="shared" si="0"/>
        <v>6500</v>
      </c>
      <c r="D23" s="90">
        <f t="shared" si="1"/>
        <v>7.5415377615434986E-2</v>
      </c>
    </row>
    <row r="24" spans="1:4">
      <c r="A24" s="7">
        <f>'4B_N2O emission'!B25</f>
        <v>2024</v>
      </c>
      <c r="B24" s="103">
        <f>'4C1_Amount_Waste_OpenBurned'!G25</f>
        <v>11.838914723459999</v>
      </c>
      <c r="C24" s="53">
        <f t="shared" si="0"/>
        <v>6500</v>
      </c>
      <c r="D24" s="90">
        <f t="shared" si="1"/>
        <v>7.6952945702489992E-2</v>
      </c>
    </row>
    <row r="25" spans="1:4">
      <c r="A25" s="7">
        <f>'4B_N2O emission'!B26</f>
        <v>2025</v>
      </c>
      <c r="B25" s="103">
        <f>'4C1_Amount_Waste_OpenBurned'!G26</f>
        <v>12.07546365993</v>
      </c>
      <c r="C25" s="53">
        <f t="shared" si="0"/>
        <v>6500</v>
      </c>
      <c r="D25" s="90">
        <f t="shared" si="1"/>
        <v>7.8490513789544997E-2</v>
      </c>
    </row>
    <row r="26" spans="1:4">
      <c r="A26" s="7">
        <f>'4B_N2O emission'!B27</f>
        <v>2026</v>
      </c>
      <c r="B26" s="103">
        <f>'4C1_Amount_Waste_OpenBurned'!G27</f>
        <v>12.312012596399997</v>
      </c>
      <c r="C26" s="53">
        <f t="shared" si="0"/>
        <v>6500</v>
      </c>
      <c r="D26" s="90">
        <f t="shared" si="1"/>
        <v>8.0028081876599988E-2</v>
      </c>
    </row>
    <row r="27" spans="1:4">
      <c r="A27" s="7">
        <f>'4B_N2O emission'!B28</f>
        <v>2027</v>
      </c>
      <c r="B27" s="103">
        <f>'4C1_Amount_Waste_OpenBurned'!G28</f>
        <v>12.54856153287</v>
      </c>
      <c r="C27" s="53">
        <f t="shared" si="0"/>
        <v>6500</v>
      </c>
      <c r="D27" s="90">
        <f t="shared" si="1"/>
        <v>8.1565649963654993E-2</v>
      </c>
    </row>
    <row r="28" spans="1:4">
      <c r="A28" s="7">
        <f>'4B_N2O emission'!B29</f>
        <v>2028</v>
      </c>
      <c r="B28" s="103">
        <f>'4C1_Amount_Waste_OpenBurned'!G29</f>
        <v>12.785110469339998</v>
      </c>
      <c r="C28" s="53">
        <f t="shared" si="0"/>
        <v>6500</v>
      </c>
      <c r="D28" s="90">
        <f t="shared" si="1"/>
        <v>8.3103218050709984E-2</v>
      </c>
    </row>
    <row r="29" spans="1:4">
      <c r="A29" s="7">
        <f>'4B_N2O emission'!B30</f>
        <v>2029</v>
      </c>
      <c r="B29" s="103">
        <f>'4C1_Amount_Waste_OpenBurned'!G30</f>
        <v>13.021659405809997</v>
      </c>
      <c r="C29" s="53">
        <f t="shared" si="0"/>
        <v>6500</v>
      </c>
      <c r="D29" s="90">
        <f t="shared" si="1"/>
        <v>8.4640786137764976E-2</v>
      </c>
    </row>
    <row r="30" spans="1:4">
      <c r="A30" s="7">
        <f>'4B_N2O emission'!B31</f>
        <v>2030</v>
      </c>
      <c r="B30" s="103">
        <f>'4C1_Amount_Waste_OpenBurned'!G31</f>
        <v>13.258208342280001</v>
      </c>
      <c r="C30" s="53">
        <f t="shared" si="0"/>
        <v>6500</v>
      </c>
      <c r="D30" s="90">
        <f t="shared" si="1"/>
        <v>8.6178354224820009E-2</v>
      </c>
    </row>
    <row r="31" spans="1:4">
      <c r="A31" s="7">
        <f>'4B_N2O emission'!B32</f>
        <v>2031</v>
      </c>
      <c r="B31" s="104">
        <f>'4C1_Amount_Waste_OpenBurned'!G32</f>
        <v>0</v>
      </c>
      <c r="C31" s="55">
        <f t="shared" si="0"/>
        <v>6500</v>
      </c>
      <c r="D31" s="101">
        <f t="shared" si="1"/>
        <v>0</v>
      </c>
    </row>
    <row r="32" spans="1:4">
      <c r="A32" s="236" t="s">
        <v>104</v>
      </c>
      <c r="B32" s="237"/>
      <c r="C32" s="237"/>
      <c r="D32" s="237"/>
    </row>
    <row r="33" spans="1:4">
      <c r="A33" s="238" t="s">
        <v>105</v>
      </c>
      <c r="B33" s="239"/>
      <c r="C33" s="239"/>
      <c r="D33" s="239"/>
    </row>
    <row r="34" spans="1:4">
      <c r="A34" s="240" t="s">
        <v>106</v>
      </c>
      <c r="B34" s="241"/>
      <c r="C34" s="241"/>
      <c r="D34" s="241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abSelected="1" topLeftCell="A5" zoomScaleNormal="100" workbookViewId="0">
      <selection activeCell="A23" sqref="G23"/>
    </sheetView>
  </sheetViews>
  <sheetFormatPr defaultRowHeight="12.75"/>
  <cols>
    <col min="1" max="1" width="28" style="6" customWidth="1"/>
    <col min="2" max="2" width="21.140625" style="6" customWidth="1"/>
    <col min="3" max="3" width="21" style="6" customWidth="1"/>
    <col min="4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200" t="s">
        <v>1</v>
      </c>
      <c r="C2" s="200"/>
      <c r="D2" s="200"/>
    </row>
    <row r="3" spans="1:9" ht="14.25" customHeight="1">
      <c r="A3" s="75" t="s">
        <v>2</v>
      </c>
      <c r="B3" s="200" t="s">
        <v>75</v>
      </c>
      <c r="C3" s="200"/>
      <c r="D3" s="200"/>
    </row>
    <row r="4" spans="1:9" ht="14.25" customHeight="1">
      <c r="A4" s="75" t="s">
        <v>4</v>
      </c>
      <c r="B4" s="200" t="s">
        <v>76</v>
      </c>
      <c r="C4" s="200"/>
      <c r="D4" s="200"/>
    </row>
    <row r="5" spans="1:9" ht="14.25" customHeight="1">
      <c r="A5" s="75" t="s">
        <v>6</v>
      </c>
      <c r="B5" s="200" t="s">
        <v>111</v>
      </c>
      <c r="C5" s="200"/>
      <c r="D5" s="200"/>
    </row>
    <row r="6" spans="1:9">
      <c r="A6" s="233"/>
      <c r="B6" s="233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1" t="s">
        <v>84</v>
      </c>
      <c r="B8" s="59" t="s">
        <v>116</v>
      </c>
      <c r="C8" s="59" t="s">
        <v>108</v>
      </c>
      <c r="D8" s="59" t="s">
        <v>109</v>
      </c>
    </row>
    <row r="9" spans="1:9" ht="26.25" customHeight="1">
      <c r="A9" s="212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4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3">
        <f>'4C1_Amount_Waste_OpenBurned'!G12</f>
        <v>8.964137801519998</v>
      </c>
      <c r="C12" s="53">
        <f>$H$11*1000</f>
        <v>150</v>
      </c>
      <c r="D12" s="146">
        <f>B12*C12/(10^6)</f>
        <v>1.3446206702279995E-3</v>
      </c>
    </row>
    <row r="13" spans="1:9" ht="13.5" customHeight="1">
      <c r="A13" s="8">
        <f>'4B_N2O emission'!B13</f>
        <v>2012</v>
      </c>
      <c r="B13" s="103">
        <f>'4C1_Amount_Waste_OpenBurned'!G13</f>
        <v>9.1378482861600006</v>
      </c>
      <c r="C13" s="53">
        <f t="shared" ref="C13:C32" si="0">$H$11*1000</f>
        <v>150</v>
      </c>
      <c r="D13" s="146">
        <f t="shared" ref="D13:D32" si="1">B13*C13/(10^6)</f>
        <v>1.370677242924E-3</v>
      </c>
    </row>
    <row r="14" spans="1:9" ht="13.5" customHeight="1">
      <c r="A14" s="8">
        <f>'4B_N2O emission'!B14</f>
        <v>2013</v>
      </c>
      <c r="B14" s="103">
        <f>'4C1_Amount_Waste_OpenBurned'!G14</f>
        <v>9.3109634426600003</v>
      </c>
      <c r="C14" s="53">
        <f t="shared" si="0"/>
        <v>150</v>
      </c>
      <c r="D14" s="146">
        <f t="shared" si="1"/>
        <v>1.396644516399E-3</v>
      </c>
    </row>
    <row r="15" spans="1:9" ht="13.5" customHeight="1">
      <c r="A15" s="8">
        <f>'4B_N2O emission'!B15</f>
        <v>2014</v>
      </c>
      <c r="B15" s="103">
        <f>'4C1_Amount_Waste_OpenBurned'!G15</f>
        <v>9.4797546368799992</v>
      </c>
      <c r="C15" s="53">
        <f t="shared" si="0"/>
        <v>150</v>
      </c>
      <c r="D15" s="146">
        <f t="shared" si="1"/>
        <v>1.4219631955319999E-3</v>
      </c>
    </row>
    <row r="16" spans="1:9" ht="13.5" customHeight="1">
      <c r="A16" s="8">
        <f>'4B_N2O emission'!B16</f>
        <v>2015</v>
      </c>
      <c r="B16" s="103">
        <f>'4C1_Amount_Waste_OpenBurned'!G16</f>
        <v>9.6439085382199998</v>
      </c>
      <c r="C16" s="53">
        <f t="shared" si="0"/>
        <v>150</v>
      </c>
      <c r="D16" s="146">
        <f t="shared" si="1"/>
        <v>1.4465862807329999E-3</v>
      </c>
    </row>
    <row r="17" spans="1:4" ht="13.5" customHeight="1">
      <c r="A17" s="8">
        <f>'4B_N2O emission'!B17</f>
        <v>2016</v>
      </c>
      <c r="B17" s="103">
        <f>'4C1_Amount_Waste_OpenBurned'!G17</f>
        <v>9.8067464510399986</v>
      </c>
      <c r="C17" s="53">
        <f t="shared" si="0"/>
        <v>150</v>
      </c>
      <c r="D17" s="146">
        <f t="shared" si="1"/>
        <v>1.4710119676559997E-3</v>
      </c>
    </row>
    <row r="18" spans="1:4" ht="13.5" customHeight="1">
      <c r="A18" s="8">
        <f>'4B_N2O emission'!B18</f>
        <v>2017</v>
      </c>
      <c r="B18" s="103">
        <f>'4C1_Amount_Waste_OpenBurned'!G18</f>
        <v>10.18307216817</v>
      </c>
      <c r="C18" s="53">
        <f t="shared" si="0"/>
        <v>150</v>
      </c>
      <c r="D18" s="146">
        <f t="shared" si="1"/>
        <v>1.5274608252254999E-3</v>
      </c>
    </row>
    <row r="19" spans="1:4" ht="13.5" customHeight="1">
      <c r="A19" s="8">
        <f>'4B_N2O emission'!B19</f>
        <v>2018</v>
      </c>
      <c r="B19" s="103">
        <f>'4C1_Amount_Waste_OpenBurned'!G19</f>
        <v>10.419621104640001</v>
      </c>
      <c r="C19" s="53">
        <f t="shared" si="0"/>
        <v>150</v>
      </c>
      <c r="D19" s="146">
        <f t="shared" si="1"/>
        <v>1.5629431656960001E-3</v>
      </c>
    </row>
    <row r="20" spans="1:4" ht="13.5" customHeight="1">
      <c r="A20" s="8">
        <f>'4B_N2O emission'!B20</f>
        <v>2019</v>
      </c>
      <c r="B20" s="103">
        <f>'4C1_Amount_Waste_OpenBurned'!G20</f>
        <v>10.656170041109998</v>
      </c>
      <c r="C20" s="53">
        <f t="shared" si="0"/>
        <v>150</v>
      </c>
      <c r="D20" s="146">
        <f t="shared" si="1"/>
        <v>1.5984255061664999E-3</v>
      </c>
    </row>
    <row r="21" spans="1:4" ht="13.5" customHeight="1">
      <c r="A21" s="8">
        <f>'4B_N2O emission'!B21</f>
        <v>2020</v>
      </c>
      <c r="B21" s="103">
        <f>'4C1_Amount_Waste_OpenBurned'!G21</f>
        <v>10.892718977580001</v>
      </c>
      <c r="C21" s="53">
        <f t="shared" si="0"/>
        <v>150</v>
      </c>
      <c r="D21" s="146">
        <f t="shared" si="1"/>
        <v>1.6339078466370001E-3</v>
      </c>
    </row>
    <row r="22" spans="1:4" ht="13.5" customHeight="1">
      <c r="A22" s="8">
        <f>'4B_N2O emission'!B22</f>
        <v>2021</v>
      </c>
      <c r="B22" s="103">
        <f>'4C1_Amount_Waste_OpenBurned'!G22</f>
        <v>11.129267914049999</v>
      </c>
      <c r="C22" s="53">
        <f t="shared" si="0"/>
        <v>150</v>
      </c>
      <c r="D22" s="146">
        <f t="shared" si="1"/>
        <v>1.6693901871074998E-3</v>
      </c>
    </row>
    <row r="23" spans="1:4" ht="13.5" customHeight="1">
      <c r="A23" s="8">
        <f>'4B_N2O emission'!B23</f>
        <v>2022</v>
      </c>
      <c r="B23" s="103">
        <f>'4C1_Amount_Waste_OpenBurned'!G23</f>
        <v>11.365816850520002</v>
      </c>
      <c r="C23" s="53">
        <f t="shared" si="0"/>
        <v>150</v>
      </c>
      <c r="D23" s="146">
        <f t="shared" si="1"/>
        <v>1.7048725275780002E-3</v>
      </c>
    </row>
    <row r="24" spans="1:4" ht="13.5" customHeight="1">
      <c r="A24" s="8">
        <f>'4B_N2O emission'!B24</f>
        <v>2023</v>
      </c>
      <c r="B24" s="103">
        <f>'4C1_Amount_Waste_OpenBurned'!G24</f>
        <v>11.602365786989999</v>
      </c>
      <c r="C24" s="53">
        <f t="shared" si="0"/>
        <v>150</v>
      </c>
      <c r="D24" s="146">
        <f t="shared" si="1"/>
        <v>1.7403548680484998E-3</v>
      </c>
    </row>
    <row r="25" spans="1:4" ht="13.5" customHeight="1">
      <c r="A25" s="8">
        <f>'4B_N2O emission'!B25</f>
        <v>2024</v>
      </c>
      <c r="B25" s="103">
        <f>'4C1_Amount_Waste_OpenBurned'!G25</f>
        <v>11.838914723459999</v>
      </c>
      <c r="C25" s="53">
        <f t="shared" si="0"/>
        <v>150</v>
      </c>
      <c r="D25" s="146">
        <f t="shared" si="1"/>
        <v>1.775837208519E-3</v>
      </c>
    </row>
    <row r="26" spans="1:4" ht="13.5" customHeight="1">
      <c r="A26" s="8">
        <f>'4B_N2O emission'!B26</f>
        <v>2025</v>
      </c>
      <c r="B26" s="103">
        <f>'4C1_Amount_Waste_OpenBurned'!G26</f>
        <v>12.07546365993</v>
      </c>
      <c r="C26" s="53">
        <f t="shared" si="0"/>
        <v>150</v>
      </c>
      <c r="D26" s="146">
        <f t="shared" si="1"/>
        <v>1.8113195489894999E-3</v>
      </c>
    </row>
    <row r="27" spans="1:4" ht="13.5" customHeight="1">
      <c r="A27" s="8">
        <f>'4B_N2O emission'!B27</f>
        <v>2026</v>
      </c>
      <c r="B27" s="103">
        <f>'4C1_Amount_Waste_OpenBurned'!G27</f>
        <v>12.312012596399997</v>
      </c>
      <c r="C27" s="53">
        <f t="shared" si="0"/>
        <v>150</v>
      </c>
      <c r="D27" s="146">
        <f t="shared" si="1"/>
        <v>1.8468018894599995E-3</v>
      </c>
    </row>
    <row r="28" spans="1:4" ht="13.5" customHeight="1">
      <c r="A28" s="8">
        <f>'4B_N2O emission'!B28</f>
        <v>2027</v>
      </c>
      <c r="B28" s="103">
        <f>'4C1_Amount_Waste_OpenBurned'!G28</f>
        <v>12.54856153287</v>
      </c>
      <c r="C28" s="53">
        <f t="shared" si="0"/>
        <v>150</v>
      </c>
      <c r="D28" s="146">
        <f t="shared" si="1"/>
        <v>1.8822842299305001E-3</v>
      </c>
    </row>
    <row r="29" spans="1:4" ht="13.5" customHeight="1">
      <c r="A29" s="8">
        <f>'4B_N2O emission'!B29</f>
        <v>2028</v>
      </c>
      <c r="B29" s="103">
        <f>'4C1_Amount_Waste_OpenBurned'!G29</f>
        <v>12.785110469339998</v>
      </c>
      <c r="C29" s="53">
        <f t="shared" si="0"/>
        <v>150</v>
      </c>
      <c r="D29" s="146">
        <f t="shared" si="1"/>
        <v>1.9177665704009997E-3</v>
      </c>
    </row>
    <row r="30" spans="1:4" ht="13.5" customHeight="1">
      <c r="A30" s="8">
        <f>'4B_N2O emission'!B30</f>
        <v>2029</v>
      </c>
      <c r="B30" s="103">
        <f>'4C1_Amount_Waste_OpenBurned'!G30</f>
        <v>13.021659405809997</v>
      </c>
      <c r="C30" s="53">
        <f t="shared" si="0"/>
        <v>150</v>
      </c>
      <c r="D30" s="146">
        <f t="shared" si="1"/>
        <v>1.9532489108714996E-3</v>
      </c>
    </row>
    <row r="31" spans="1:4" ht="13.5" customHeight="1">
      <c r="A31" s="8">
        <f>'4B_N2O emission'!B31</f>
        <v>2030</v>
      </c>
      <c r="B31" s="103">
        <f>'4C1_Amount_Waste_OpenBurned'!G31</f>
        <v>13.258208342280001</v>
      </c>
      <c r="C31" s="53">
        <f t="shared" si="0"/>
        <v>150</v>
      </c>
      <c r="D31" s="146">
        <f t="shared" si="1"/>
        <v>1.9887312513420003E-3</v>
      </c>
    </row>
    <row r="32" spans="1:4" ht="13.5" customHeight="1">
      <c r="A32" s="8">
        <f>'4B_N2O emission'!B32</f>
        <v>2031</v>
      </c>
      <c r="B32" s="104">
        <f>'4C1_Amount_Waste_OpenBurned'!G32</f>
        <v>0</v>
      </c>
      <c r="C32" s="55">
        <f t="shared" si="0"/>
        <v>150</v>
      </c>
      <c r="D32" s="147">
        <f t="shared" si="1"/>
        <v>0</v>
      </c>
    </row>
    <row r="33" spans="1:4" ht="15" customHeight="1">
      <c r="A33" s="236" t="s">
        <v>104</v>
      </c>
      <c r="B33" s="237"/>
      <c r="C33" s="237"/>
      <c r="D33" s="237"/>
    </row>
    <row r="34" spans="1:4" ht="15" customHeight="1">
      <c r="A34" s="238" t="s">
        <v>115</v>
      </c>
      <c r="B34" s="239"/>
      <c r="C34" s="239"/>
      <c r="D34" s="239"/>
    </row>
    <row r="35" spans="1:4" ht="12.75" customHeight="1">
      <c r="A35" s="240" t="s">
        <v>106</v>
      </c>
      <c r="B35" s="241"/>
      <c r="C35" s="241"/>
      <c r="D35" s="241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16" zoomScaleNormal="100" workbookViewId="0">
      <selection activeCell="A23" sqref="G23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5" t="s">
        <v>0</v>
      </c>
      <c r="B2" s="200" t="s">
        <v>1</v>
      </c>
      <c r="C2" s="200"/>
      <c r="D2" s="200"/>
      <c r="E2" s="200"/>
    </row>
    <row r="3" spans="1:10" ht="14.25" customHeight="1">
      <c r="A3" s="105" t="s">
        <v>2</v>
      </c>
      <c r="B3" s="200" t="s">
        <v>117</v>
      </c>
      <c r="C3" s="200"/>
      <c r="D3" s="200"/>
      <c r="E3" s="200"/>
    </row>
    <row r="4" spans="1:10" ht="14.25" customHeight="1">
      <c r="A4" s="105" t="s">
        <v>4</v>
      </c>
      <c r="B4" s="200" t="s">
        <v>118</v>
      </c>
      <c r="C4" s="200"/>
      <c r="D4" s="200"/>
      <c r="E4" s="200"/>
    </row>
    <row r="5" spans="1:10" ht="14.25" customHeight="1">
      <c r="A5" s="105" t="s">
        <v>6</v>
      </c>
      <c r="B5" s="200" t="s">
        <v>119</v>
      </c>
      <c r="C5" s="200"/>
      <c r="D5" s="200"/>
      <c r="E5" s="200"/>
    </row>
    <row r="6" spans="1:10">
      <c r="A6" s="233" t="s">
        <v>8</v>
      </c>
      <c r="B6" s="250"/>
      <c r="C6" s="250"/>
      <c r="D6" s="250"/>
      <c r="E6" s="250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200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49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49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8">
        <f>'4C1_Amount_Waste_OpenBurned'!B12</f>
        <v>572184</v>
      </c>
      <c r="C12" s="55">
        <f>$I$12*365/1000</f>
        <v>14.6</v>
      </c>
      <c r="D12" s="106">
        <v>1</v>
      </c>
      <c r="E12" s="107">
        <f>B12*C12*D12</f>
        <v>8353886.3999999994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8">
        <f>'4C1_Amount_Waste_OpenBurned'!B13</f>
        <v>583272</v>
      </c>
      <c r="C13" s="55">
        <f t="shared" ref="C13:C32" si="0">$I$12*365/1000</f>
        <v>14.6</v>
      </c>
      <c r="D13" s="106">
        <v>1</v>
      </c>
      <c r="E13" s="107">
        <f t="shared" ref="E13:E32" si="1">B13*C13*D13</f>
        <v>8515771.1999999993</v>
      </c>
    </row>
    <row r="14" spans="1:10">
      <c r="A14" s="7">
        <f>'4B_N2O emission'!B14</f>
        <v>2013</v>
      </c>
      <c r="B14" s="108">
        <f>'4C1_Amount_Waste_OpenBurned'!B14</f>
        <v>594322</v>
      </c>
      <c r="C14" s="55">
        <f t="shared" si="0"/>
        <v>14.6</v>
      </c>
      <c r="D14" s="106">
        <v>1</v>
      </c>
      <c r="E14" s="107">
        <f t="shared" si="1"/>
        <v>8677101.1999999993</v>
      </c>
    </row>
    <row r="15" spans="1:10">
      <c r="A15" s="7">
        <f>'4B_N2O emission'!B15</f>
        <v>2014</v>
      </c>
      <c r="B15" s="108">
        <f>'4C1_Amount_Waste_OpenBurned'!B15</f>
        <v>605096</v>
      </c>
      <c r="C15" s="55">
        <f t="shared" si="0"/>
        <v>14.6</v>
      </c>
      <c r="D15" s="106">
        <v>1</v>
      </c>
      <c r="E15" s="107">
        <f t="shared" si="1"/>
        <v>8834401.5999999996</v>
      </c>
    </row>
    <row r="16" spans="1:10">
      <c r="A16" s="7">
        <f>'4B_N2O emission'!B16</f>
        <v>2015</v>
      </c>
      <c r="B16" s="108">
        <f>'4C1_Amount_Waste_OpenBurned'!B16</f>
        <v>615574</v>
      </c>
      <c r="C16" s="55">
        <f t="shared" si="0"/>
        <v>14.6</v>
      </c>
      <c r="D16" s="106">
        <v>1</v>
      </c>
      <c r="E16" s="107">
        <f t="shared" si="1"/>
        <v>8987380.4000000004</v>
      </c>
    </row>
    <row r="17" spans="1:5">
      <c r="A17" s="7">
        <f>'4B_N2O emission'!B17</f>
        <v>2016</v>
      </c>
      <c r="B17" s="108">
        <f>'4C1_Amount_Waste_OpenBurned'!B17</f>
        <v>625968</v>
      </c>
      <c r="C17" s="55">
        <f t="shared" si="0"/>
        <v>14.6</v>
      </c>
      <c r="D17" s="106">
        <v>1</v>
      </c>
      <c r="E17" s="107">
        <f t="shared" si="1"/>
        <v>9139132.7999999989</v>
      </c>
    </row>
    <row r="18" spans="1:5">
      <c r="A18" s="7">
        <f>'4B_N2O emission'!B18</f>
        <v>2017</v>
      </c>
      <c r="B18" s="108">
        <f>'4C1_Amount_Waste_OpenBurned'!B18</f>
        <v>649989</v>
      </c>
      <c r="C18" s="55">
        <f t="shared" si="0"/>
        <v>14.6</v>
      </c>
      <c r="D18" s="106">
        <v>1</v>
      </c>
      <c r="E18" s="107">
        <f t="shared" si="1"/>
        <v>9489839.4000000004</v>
      </c>
    </row>
    <row r="19" spans="1:5">
      <c r="A19" s="7">
        <f>'4B_N2O emission'!B19</f>
        <v>2018</v>
      </c>
      <c r="B19" s="108">
        <f>'4C1_Amount_Waste_OpenBurned'!B19</f>
        <v>665088</v>
      </c>
      <c r="C19" s="55">
        <f t="shared" si="0"/>
        <v>14.6</v>
      </c>
      <c r="D19" s="106">
        <v>1</v>
      </c>
      <c r="E19" s="107">
        <f t="shared" si="1"/>
        <v>9710284.7999999989</v>
      </c>
    </row>
    <row r="20" spans="1:5">
      <c r="A20" s="7">
        <f>'4B_N2O emission'!B20</f>
        <v>2019</v>
      </c>
      <c r="B20" s="108">
        <f>'4C1_Amount_Waste_OpenBurned'!B20</f>
        <v>680187</v>
      </c>
      <c r="C20" s="55">
        <f t="shared" si="0"/>
        <v>14.6</v>
      </c>
      <c r="D20" s="106">
        <v>1</v>
      </c>
      <c r="E20" s="107">
        <f t="shared" si="1"/>
        <v>9930730.1999999993</v>
      </c>
    </row>
    <row r="21" spans="1:5">
      <c r="A21" s="7">
        <f>'4B_N2O emission'!B21</f>
        <v>2020</v>
      </c>
      <c r="B21" s="108">
        <f>'4C1_Amount_Waste_OpenBurned'!B21</f>
        <v>695286</v>
      </c>
      <c r="C21" s="55">
        <f t="shared" si="0"/>
        <v>14.6</v>
      </c>
      <c r="D21" s="106">
        <v>1</v>
      </c>
      <c r="E21" s="107">
        <f t="shared" si="1"/>
        <v>10151175.6</v>
      </c>
    </row>
    <row r="22" spans="1:5">
      <c r="A22" s="7">
        <f>'4B_N2O emission'!B22</f>
        <v>2021</v>
      </c>
      <c r="B22" s="108">
        <f>'4C1_Amount_Waste_OpenBurned'!B22</f>
        <v>710385</v>
      </c>
      <c r="C22" s="55">
        <f t="shared" si="0"/>
        <v>14.6</v>
      </c>
      <c r="D22" s="106">
        <v>1</v>
      </c>
      <c r="E22" s="107">
        <f t="shared" si="1"/>
        <v>10371621</v>
      </c>
    </row>
    <row r="23" spans="1:5">
      <c r="A23" s="7">
        <f>'4B_N2O emission'!B23</f>
        <v>2022</v>
      </c>
      <c r="B23" s="108">
        <f>'4C1_Amount_Waste_OpenBurned'!B23</f>
        <v>725484</v>
      </c>
      <c r="C23" s="55">
        <f t="shared" si="0"/>
        <v>14.6</v>
      </c>
      <c r="D23" s="106">
        <v>1</v>
      </c>
      <c r="E23" s="107">
        <f t="shared" si="1"/>
        <v>10592066.4</v>
      </c>
    </row>
    <row r="24" spans="1:5">
      <c r="A24" s="7">
        <f>'4B_N2O emission'!B24</f>
        <v>2023</v>
      </c>
      <c r="B24" s="108">
        <f>'4C1_Amount_Waste_OpenBurned'!B24</f>
        <v>740583</v>
      </c>
      <c r="C24" s="55">
        <f t="shared" si="0"/>
        <v>14.6</v>
      </c>
      <c r="D24" s="106">
        <v>1</v>
      </c>
      <c r="E24" s="107">
        <f t="shared" si="1"/>
        <v>10812511.799999999</v>
      </c>
    </row>
    <row r="25" spans="1:5">
      <c r="A25" s="7">
        <f>'4B_N2O emission'!B25</f>
        <v>2024</v>
      </c>
      <c r="B25" s="108">
        <f>'4C1_Amount_Waste_OpenBurned'!B25</f>
        <v>755682</v>
      </c>
      <c r="C25" s="55">
        <f t="shared" si="0"/>
        <v>14.6</v>
      </c>
      <c r="D25" s="106">
        <v>1</v>
      </c>
      <c r="E25" s="107">
        <f t="shared" si="1"/>
        <v>11032957.199999999</v>
      </c>
    </row>
    <row r="26" spans="1:5">
      <c r="A26" s="7">
        <f>'4B_N2O emission'!B26</f>
        <v>2025</v>
      </c>
      <c r="B26" s="108">
        <f>'4C1_Amount_Waste_OpenBurned'!B26</f>
        <v>770781</v>
      </c>
      <c r="C26" s="55">
        <f t="shared" si="0"/>
        <v>14.6</v>
      </c>
      <c r="D26" s="106">
        <v>1</v>
      </c>
      <c r="E26" s="107">
        <f t="shared" si="1"/>
        <v>11253402.6</v>
      </c>
    </row>
    <row r="27" spans="1:5">
      <c r="A27" s="7">
        <f>'4B_N2O emission'!B27</f>
        <v>2026</v>
      </c>
      <c r="B27" s="108">
        <f>'4C1_Amount_Waste_OpenBurned'!B27</f>
        <v>785880</v>
      </c>
      <c r="C27" s="55">
        <f t="shared" si="0"/>
        <v>14.6</v>
      </c>
      <c r="D27" s="106">
        <v>1</v>
      </c>
      <c r="E27" s="107">
        <f t="shared" si="1"/>
        <v>11473848</v>
      </c>
    </row>
    <row r="28" spans="1:5">
      <c r="A28" s="7">
        <f>'4B_N2O emission'!B28</f>
        <v>2027</v>
      </c>
      <c r="B28" s="108">
        <f>'4C1_Amount_Waste_OpenBurned'!B28</f>
        <v>800979</v>
      </c>
      <c r="C28" s="55">
        <f t="shared" si="0"/>
        <v>14.6</v>
      </c>
      <c r="D28" s="106">
        <v>1</v>
      </c>
      <c r="E28" s="107">
        <f t="shared" si="1"/>
        <v>11694293.4</v>
      </c>
    </row>
    <row r="29" spans="1:5">
      <c r="A29" s="7">
        <f>'4B_N2O emission'!B29</f>
        <v>2028</v>
      </c>
      <c r="B29" s="108">
        <f>'4C1_Amount_Waste_OpenBurned'!B29</f>
        <v>816078</v>
      </c>
      <c r="C29" s="55">
        <f t="shared" si="0"/>
        <v>14.6</v>
      </c>
      <c r="D29" s="106">
        <v>1</v>
      </c>
      <c r="E29" s="107">
        <f t="shared" si="1"/>
        <v>11914738.799999999</v>
      </c>
    </row>
    <row r="30" spans="1:5">
      <c r="A30" s="7">
        <f>'4B_N2O emission'!B30</f>
        <v>2029</v>
      </c>
      <c r="B30" s="108">
        <f>'4C1_Amount_Waste_OpenBurned'!B30</f>
        <v>831177</v>
      </c>
      <c r="C30" s="55">
        <f t="shared" si="0"/>
        <v>14.6</v>
      </c>
      <c r="D30" s="106">
        <v>1</v>
      </c>
      <c r="E30" s="107">
        <f t="shared" si="1"/>
        <v>12135184.199999999</v>
      </c>
    </row>
    <row r="31" spans="1:5">
      <c r="A31" s="7">
        <f>'4B_N2O emission'!B31</f>
        <v>2030</v>
      </c>
      <c r="B31" s="108">
        <f>'4C1_Amount_Waste_OpenBurned'!B31</f>
        <v>846276</v>
      </c>
      <c r="C31" s="55">
        <f t="shared" si="0"/>
        <v>14.6</v>
      </c>
      <c r="D31" s="106">
        <v>1</v>
      </c>
      <c r="E31" s="107">
        <f t="shared" si="1"/>
        <v>12355629.6</v>
      </c>
    </row>
    <row r="32" spans="1:5">
      <c r="A32" s="7">
        <f>'4B_N2O emission'!B32</f>
        <v>2031</v>
      </c>
      <c r="B32" s="108">
        <f>'4C1_Amount_Waste_OpenBurned'!B32</f>
        <v>0</v>
      </c>
      <c r="C32" s="55">
        <f t="shared" si="0"/>
        <v>14.6</v>
      </c>
      <c r="D32" s="106">
        <v>1</v>
      </c>
      <c r="E32" s="107">
        <f t="shared" si="1"/>
        <v>0</v>
      </c>
    </row>
    <row r="33" spans="1:5">
      <c r="A33" s="236" t="s">
        <v>132</v>
      </c>
      <c r="B33" s="247"/>
      <c r="C33" s="247"/>
      <c r="D33" s="247"/>
      <c r="E33" s="247"/>
    </row>
    <row r="34" spans="1:5" ht="12" customHeight="1">
      <c r="A34" s="240" t="s">
        <v>133</v>
      </c>
      <c r="B34" s="248"/>
      <c r="C34" s="248"/>
      <c r="D34" s="248"/>
      <c r="E34" s="248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REKAPITULASI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2017-09-13T06:57:18Z</dcterms:modified>
</cp:coreProperties>
</file>