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erau\"/>
    </mc:Choice>
  </mc:AlternateContent>
  <bookViews>
    <workbookView xWindow="0" yWindow="0" windowWidth="20490" windowHeight="7755" tabRatio="917" firstSheet="8" activeTab="10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REKAPITULASI" sheetId="22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E59" i="22" l="1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G12" i="4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H24" i="17"/>
  <c r="B23" i="18" s="1"/>
  <c r="F23" i="18" s="1"/>
  <c r="G23" i="18" s="1"/>
  <c r="D71" i="22" s="1"/>
  <c r="H25" i="17"/>
  <c r="B24" i="18" s="1"/>
  <c r="F24" i="18" s="1"/>
  <c r="G24" i="18" s="1"/>
  <c r="D72" i="22" s="1"/>
  <c r="H26" i="17"/>
  <c r="B25" i="18" s="1"/>
  <c r="F25" i="18" s="1"/>
  <c r="G25" i="18" s="1"/>
  <c r="D73" i="22" s="1"/>
  <c r="H27" i="17"/>
  <c r="B26" i="18" s="1"/>
  <c r="F26" i="18" s="1"/>
  <c r="G26" i="18" s="1"/>
  <c r="D74" i="22" s="1"/>
  <c r="H28" i="17"/>
  <c r="B27" i="18" s="1"/>
  <c r="F27" i="18" s="1"/>
  <c r="G27" i="18" s="1"/>
  <c r="D75" i="22" s="1"/>
  <c r="H29" i="17"/>
  <c r="B28" i="18" s="1"/>
  <c r="F28" i="18" s="1"/>
  <c r="G28" i="18" s="1"/>
  <c r="D76" i="22" s="1"/>
  <c r="H30" i="17"/>
  <c r="B29" i="18" s="1"/>
  <c r="F29" i="18" s="1"/>
  <c r="G29" i="18" s="1"/>
  <c r="D77" i="22" s="1"/>
  <c r="H31" i="17"/>
  <c r="B30" i="18" s="1"/>
  <c r="F30" i="18" s="1"/>
  <c r="G30" i="18" s="1"/>
  <c r="D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C24" i="2"/>
  <c r="E24" i="2" s="1"/>
  <c r="D18" i="22" s="1"/>
  <c r="C25" i="2"/>
  <c r="E25" i="2" s="1"/>
  <c r="D19" i="22" s="1"/>
  <c r="C26" i="2"/>
  <c r="E26" i="2" s="1"/>
  <c r="D20" i="22" s="1"/>
  <c r="C27" i="2"/>
  <c r="E27" i="2" s="1"/>
  <c r="D21" i="22" s="1"/>
  <c r="C28" i="2"/>
  <c r="E28" i="2" s="1"/>
  <c r="D22" i="22" s="1"/>
  <c r="C29" i="2"/>
  <c r="E29" i="2" s="1"/>
  <c r="D23" i="22" s="1"/>
  <c r="C30" i="2"/>
  <c r="E30" i="2" s="1"/>
  <c r="D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E24" i="1"/>
  <c r="G24" i="1" s="1"/>
  <c r="B18" i="22" s="1"/>
  <c r="E25" i="1"/>
  <c r="G25" i="1" s="1"/>
  <c r="B19" i="22" s="1"/>
  <c r="E26" i="1"/>
  <c r="G26" i="1" s="1"/>
  <c r="B20" i="22" s="1"/>
  <c r="E27" i="1"/>
  <c r="G27" i="1" s="1"/>
  <c r="B21" i="22" s="1"/>
  <c r="E28" i="1"/>
  <c r="G28" i="1" s="1"/>
  <c r="B22" i="22" s="1"/>
  <c r="E29" i="1"/>
  <c r="G29" i="1" s="1"/>
  <c r="B23" i="22" s="1"/>
  <c r="E30" i="1"/>
  <c r="G30" i="1" s="1"/>
  <c r="B24" i="22" s="1"/>
  <c r="E31" i="1"/>
  <c r="G31" i="1" s="1"/>
  <c r="B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G24" i="4"/>
  <c r="B23" i="8" s="1"/>
  <c r="D23" i="8" s="1"/>
  <c r="B44" i="22" s="1"/>
  <c r="G25" i="4"/>
  <c r="B24" i="8" s="1"/>
  <c r="D24" i="8" s="1"/>
  <c r="B45" i="22" s="1"/>
  <c r="G26" i="4"/>
  <c r="L27" i="5" s="1"/>
  <c r="G27" i="4"/>
  <c r="B27" i="10" s="1"/>
  <c r="D27" i="10" s="1"/>
  <c r="D47" i="22" s="1"/>
  <c r="G28" i="4"/>
  <c r="B27" i="8" s="1"/>
  <c r="D27" i="8" s="1"/>
  <c r="B48" i="22" s="1"/>
  <c r="G29" i="4"/>
  <c r="L30" i="5" s="1"/>
  <c r="G30" i="4"/>
  <c r="B30" i="10" s="1"/>
  <c r="D30" i="10" s="1"/>
  <c r="D50" i="22" s="1"/>
  <c r="G31" i="4"/>
  <c r="B30" i="8" s="1"/>
  <c r="D30" i="8" s="1"/>
  <c r="B51" i="22" s="1"/>
  <c r="C45" i="22" l="1"/>
  <c r="C24" i="22"/>
  <c r="E22" i="22"/>
  <c r="C20" i="22"/>
  <c r="E18" i="22"/>
  <c r="C48" i="22"/>
  <c r="C19" i="22"/>
  <c r="E17" i="22"/>
  <c r="F17" i="22" s="1"/>
  <c r="E73" i="22"/>
  <c r="C17" i="22"/>
  <c r="E71" i="22"/>
  <c r="E70" i="22"/>
  <c r="C23" i="22"/>
  <c r="E74" i="22"/>
  <c r="E47" i="22"/>
  <c r="C18" i="22"/>
  <c r="F18" i="22" s="1"/>
  <c r="E24" i="22"/>
  <c r="E72" i="22"/>
  <c r="C25" i="22"/>
  <c r="E23" i="22"/>
  <c r="E78" i="22"/>
  <c r="E21" i="22"/>
  <c r="F21" i="22" s="1"/>
  <c r="C51" i="22"/>
  <c r="C43" i="22"/>
  <c r="C22" i="22"/>
  <c r="E20" i="22"/>
  <c r="F20" i="22" s="1"/>
  <c r="E76" i="22"/>
  <c r="C44" i="22"/>
  <c r="E77" i="22"/>
  <c r="E50" i="22"/>
  <c r="C21" i="22"/>
  <c r="E19" i="22"/>
  <c r="E75" i="22"/>
  <c r="F22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B26" i="10"/>
  <c r="D26" i="10" s="1"/>
  <c r="D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L25" i="5"/>
  <c r="L24" i="5"/>
  <c r="B25" i="10"/>
  <c r="D25" i="10" s="1"/>
  <c r="D45" i="22" s="1"/>
  <c r="B28" i="10"/>
  <c r="D28" i="10" s="1"/>
  <c r="D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L31" i="5"/>
  <c r="B26" i="8"/>
  <c r="D26" i="8" s="1"/>
  <c r="B47" i="22" s="1"/>
  <c r="B25" i="8"/>
  <c r="D25" i="8" s="1"/>
  <c r="B46" i="22" s="1"/>
  <c r="L29" i="5"/>
  <c r="B24" i="10"/>
  <c r="D24" i="10" s="1"/>
  <c r="D44" i="22" s="1"/>
  <c r="B29" i="8"/>
  <c r="D29" i="8" s="1"/>
  <c r="B50" i="22" s="1"/>
  <c r="L28" i="5"/>
  <c r="B21" i="8"/>
  <c r="B22" i="10"/>
  <c r="D22" i="10" s="1"/>
  <c r="F79" i="22"/>
  <c r="E32" i="2"/>
  <c r="E16" i="22" s="1"/>
  <c r="E31" i="2"/>
  <c r="E20" i="2"/>
  <c r="D14" i="22" s="1"/>
  <c r="E18" i="2"/>
  <c r="D12" i="22" s="1"/>
  <c r="E17" i="2"/>
  <c r="D11" i="22" s="1"/>
  <c r="E16" i="2"/>
  <c r="D10" i="22" s="1"/>
  <c r="E14" i="2"/>
  <c r="D8" i="22" s="1"/>
  <c r="C13" i="2"/>
  <c r="E13" i="2" s="1"/>
  <c r="D7" i="22" s="1"/>
  <c r="C12" i="2"/>
  <c r="E12" i="2" s="1"/>
  <c r="D6" i="22" s="1"/>
  <c r="B11" i="8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C13" i="11"/>
  <c r="H14" i="17"/>
  <c r="B13" i="18" s="1"/>
  <c r="F13" i="18" s="1"/>
  <c r="G13" i="18" s="1"/>
  <c r="D61" i="22" s="1"/>
  <c r="C14" i="11"/>
  <c r="H15" i="17"/>
  <c r="B14" i="18" s="1"/>
  <c r="F14" i="18" s="1"/>
  <c r="G14" i="18" s="1"/>
  <c r="D62" i="22" s="1"/>
  <c r="C15" i="11"/>
  <c r="H16" i="17"/>
  <c r="B15" i="18" s="1"/>
  <c r="F15" i="18" s="1"/>
  <c r="G15" i="18" s="1"/>
  <c r="D63" i="22" s="1"/>
  <c r="C16" i="11"/>
  <c r="E17" i="11"/>
  <c r="M17" i="13" s="1"/>
  <c r="C17" i="11"/>
  <c r="C18" i="11"/>
  <c r="H19" i="17"/>
  <c r="B18" i="18" s="1"/>
  <c r="F18" i="18" s="1"/>
  <c r="G18" i="18" s="1"/>
  <c r="D66" i="22" s="1"/>
  <c r="C19" i="11"/>
  <c r="H20" i="17"/>
  <c r="B19" i="18" s="1"/>
  <c r="F19" i="18" s="1"/>
  <c r="G19" i="18" s="1"/>
  <c r="D67" i="22" s="1"/>
  <c r="C20" i="11"/>
  <c r="H21" i="17"/>
  <c r="B20" i="18" s="1"/>
  <c r="F20" i="18" s="1"/>
  <c r="G20" i="18" s="1"/>
  <c r="D68" i="22" s="1"/>
  <c r="C21" i="11"/>
  <c r="H22" i="17"/>
  <c r="B21" i="18" s="1"/>
  <c r="F21" i="18" s="1"/>
  <c r="G21" i="18" s="1"/>
  <c r="D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E15" i="2"/>
  <c r="D9" i="22" s="1"/>
  <c r="E19" i="2"/>
  <c r="D13" i="22" s="1"/>
  <c r="E13" i="1"/>
  <c r="G13" i="1" s="1"/>
  <c r="B7" i="22" s="1"/>
  <c r="G14" i="1"/>
  <c r="B8" i="22" s="1"/>
  <c r="G15" i="1"/>
  <c r="B9" i="22" s="1"/>
  <c r="G18" i="1"/>
  <c r="B12" i="22" s="1"/>
  <c r="G19" i="1"/>
  <c r="B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E12" i="1"/>
  <c r="G20" i="1"/>
  <c r="B14" i="22" s="1"/>
  <c r="G17" i="1"/>
  <c r="B11" i="22" s="1"/>
  <c r="G16" i="1"/>
  <c r="B10" i="22" s="1"/>
  <c r="E51" i="22" l="1"/>
  <c r="C14" i="22"/>
  <c r="C8" i="22"/>
  <c r="E67" i="22"/>
  <c r="C7" i="22"/>
  <c r="F7" i="22" s="1"/>
  <c r="E62" i="22"/>
  <c r="E6" i="22"/>
  <c r="C46" i="22"/>
  <c r="E48" i="22"/>
  <c r="E63" i="22"/>
  <c r="E66" i="22"/>
  <c r="E9" i="22"/>
  <c r="E61" i="22"/>
  <c r="D59" i="22"/>
  <c r="G11" i="18"/>
  <c r="E69" i="22"/>
  <c r="E10" i="22"/>
  <c r="C49" i="22"/>
  <c r="E43" i="22"/>
  <c r="E14" i="22"/>
  <c r="F14" i="22" s="1"/>
  <c r="E13" i="22"/>
  <c r="E7" i="22"/>
  <c r="E45" i="22"/>
  <c r="C13" i="22"/>
  <c r="F13" i="22" s="1"/>
  <c r="E60" i="22"/>
  <c r="E11" i="22"/>
  <c r="E46" i="22"/>
  <c r="C11" i="22"/>
  <c r="C9" i="22"/>
  <c r="E44" i="22"/>
  <c r="C15" i="22"/>
  <c r="C47" i="22"/>
  <c r="E8" i="22"/>
  <c r="C10" i="22"/>
  <c r="F10" i="22" s="1"/>
  <c r="C12" i="22"/>
  <c r="E68" i="22"/>
  <c r="E12" i="22"/>
  <c r="F12" i="22" s="1"/>
  <c r="C50" i="22"/>
  <c r="E49" i="22"/>
  <c r="C415" i="5"/>
  <c r="I415" i="5" s="1"/>
  <c r="C412" i="5"/>
  <c r="I412" i="5" s="1"/>
  <c r="C414" i="5"/>
  <c r="I414" i="5" s="1"/>
  <c r="C413" i="5"/>
  <c r="I413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I536" i="13"/>
  <c r="J521" i="13"/>
  <c r="J536" i="13" s="1"/>
  <c r="N30" i="13" s="1"/>
  <c r="B77" i="22" s="1"/>
  <c r="J549" i="13"/>
  <c r="J564" i="13" s="1"/>
  <c r="N31" i="13" s="1"/>
  <c r="B78" i="22" s="1"/>
  <c r="I564" i="13"/>
  <c r="J353" i="13"/>
  <c r="J368" i="13" s="1"/>
  <c r="N24" i="13" s="1"/>
  <c r="B71" i="22" s="1"/>
  <c r="I368" i="13"/>
  <c r="I424" i="13"/>
  <c r="J409" i="13"/>
  <c r="J424" i="13" s="1"/>
  <c r="N26" i="13" s="1"/>
  <c r="B73" i="22" s="1"/>
  <c r="I449" i="5"/>
  <c r="M27" i="5" s="1"/>
  <c r="F46" i="22" s="1"/>
  <c r="I539" i="5"/>
  <c r="M30" i="5" s="1"/>
  <c r="F49" i="22" s="1"/>
  <c r="E15" i="22"/>
  <c r="F15" i="22" s="1"/>
  <c r="D25" i="22"/>
  <c r="I508" i="13"/>
  <c r="J493" i="13"/>
  <c r="J508" i="13" s="1"/>
  <c r="N29" i="13" s="1"/>
  <c r="B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I452" i="13"/>
  <c r="G46" i="22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J381" i="13"/>
  <c r="J396" i="13" s="1"/>
  <c r="N25" i="13" s="1"/>
  <c r="B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B31" i="8"/>
  <c r="D31" i="8" s="1"/>
  <c r="L33" i="5"/>
  <c r="B32" i="10"/>
  <c r="D32" i="10" s="1"/>
  <c r="L18" i="5"/>
  <c r="B17" i="10"/>
  <c r="D17" i="10" s="1"/>
  <c r="D37" i="22" s="1"/>
  <c r="B16" i="8"/>
  <c r="D16" i="8" s="1"/>
  <c r="B37" i="22" s="1"/>
  <c r="B16" i="10"/>
  <c r="D16" i="10" s="1"/>
  <c r="D36" i="22" s="1"/>
  <c r="B15" i="8"/>
  <c r="D15" i="8" s="1"/>
  <c r="B36" i="22" s="1"/>
  <c r="L17" i="5"/>
  <c r="L21" i="5"/>
  <c r="B20" i="10"/>
  <c r="D20" i="10" s="1"/>
  <c r="D40" i="22" s="1"/>
  <c r="B19" i="8"/>
  <c r="D19" i="8" s="1"/>
  <c r="B40" i="22" s="1"/>
  <c r="L20" i="5"/>
  <c r="B19" i="10"/>
  <c r="D19" i="10" s="1"/>
  <c r="D39" i="22" s="1"/>
  <c r="B18" i="8"/>
  <c r="D18" i="8" s="1"/>
  <c r="B39" i="22" s="1"/>
  <c r="L13" i="5"/>
  <c r="C13" i="5" s="1"/>
  <c r="L15" i="5"/>
  <c r="B14" i="10"/>
  <c r="D14" i="10" s="1"/>
  <c r="D34" i="22" s="1"/>
  <c r="B13" i="8"/>
  <c r="D13" i="8" s="1"/>
  <c r="B34" i="22" s="1"/>
  <c r="L19" i="5"/>
  <c r="B18" i="10"/>
  <c r="D18" i="10" s="1"/>
  <c r="D38" i="22" s="1"/>
  <c r="B17" i="8"/>
  <c r="D17" i="8" s="1"/>
  <c r="B38" i="22" s="1"/>
  <c r="L16" i="5"/>
  <c r="B15" i="10"/>
  <c r="D15" i="10" s="1"/>
  <c r="D35" i="22" s="1"/>
  <c r="B14" i="8"/>
  <c r="D14" i="8" s="1"/>
  <c r="B35" i="22" s="1"/>
  <c r="L22" i="5"/>
  <c r="B20" i="8"/>
  <c r="D20" i="8" s="1"/>
  <c r="B41" i="22" s="1"/>
  <c r="B21" i="10"/>
  <c r="D21" i="10" s="1"/>
  <c r="D41" i="22" s="1"/>
  <c r="F8" i="22"/>
  <c r="D11" i="8"/>
  <c r="B32" i="22" s="1"/>
  <c r="D12" i="8"/>
  <c r="B33" i="22" s="1"/>
  <c r="H17" i="17"/>
  <c r="B16" i="18" s="1"/>
  <c r="F16" i="18" s="1"/>
  <c r="G16" i="18" s="1"/>
  <c r="D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1" i="22"/>
  <c r="F16" i="22"/>
  <c r="D42" i="22"/>
  <c r="D21" i="8"/>
  <c r="B42" i="22" s="1"/>
  <c r="H18" i="17"/>
  <c r="B17" i="18" s="1"/>
  <c r="F17" i="18" s="1"/>
  <c r="G17" i="18" s="1"/>
  <c r="D65" i="22" s="1"/>
  <c r="E18" i="11"/>
  <c r="M18" i="13" s="1"/>
  <c r="B13" i="10"/>
  <c r="D44" i="21"/>
  <c r="E22" i="11"/>
  <c r="M22" i="13" s="1"/>
  <c r="D39" i="21"/>
  <c r="D48" i="21" s="1"/>
  <c r="L14" i="5"/>
  <c r="E38" i="22" l="1"/>
  <c r="E32" i="22"/>
  <c r="C40" i="22"/>
  <c r="G49" i="22"/>
  <c r="E40" i="22"/>
  <c r="E42" i="22"/>
  <c r="C39" i="22"/>
  <c r="E36" i="22"/>
  <c r="C71" i="22"/>
  <c r="F71" i="22" s="1"/>
  <c r="C38" i="22"/>
  <c r="E39" i="22"/>
  <c r="C37" i="22"/>
  <c r="C75" i="22"/>
  <c r="F75" i="22" s="1"/>
  <c r="E25" i="22"/>
  <c r="F25" i="22" s="1"/>
  <c r="C78" i="22"/>
  <c r="F78" i="22" s="1"/>
  <c r="E41" i="22"/>
  <c r="C77" i="22"/>
  <c r="F77" i="22" s="1"/>
  <c r="C41" i="22"/>
  <c r="E34" i="22"/>
  <c r="C74" i="22"/>
  <c r="F74" i="22" s="1"/>
  <c r="F42" i="22"/>
  <c r="E65" i="22"/>
  <c r="C33" i="22"/>
  <c r="C35" i="22"/>
  <c r="C70" i="22"/>
  <c r="F70" i="22" s="1"/>
  <c r="E37" i="22"/>
  <c r="C34" i="22"/>
  <c r="E64" i="22"/>
  <c r="C72" i="22"/>
  <c r="F72" i="22" s="1"/>
  <c r="C73" i="22"/>
  <c r="F73" i="22" s="1"/>
  <c r="C42" i="22"/>
  <c r="C32" i="22"/>
  <c r="E35" i="22"/>
  <c r="C36" i="22"/>
  <c r="C6" i="22"/>
  <c r="F6" i="22" s="1"/>
  <c r="C76" i="22"/>
  <c r="F76" i="22" s="1"/>
  <c r="I419" i="5"/>
  <c r="M26" i="5" s="1"/>
  <c r="F45" i="22" s="1"/>
  <c r="G45" i="22" s="1"/>
  <c r="I479" i="5"/>
  <c r="M28" i="5" s="1"/>
  <c r="F47" i="22" s="1"/>
  <c r="G47" i="22" s="1"/>
  <c r="I359" i="5"/>
  <c r="M24" i="5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G42" i="22"/>
  <c r="E33" i="22" l="1"/>
  <c r="F43" i="22"/>
  <c r="G43" i="22" s="1"/>
  <c r="I284" i="13"/>
  <c r="J269" i="13"/>
  <c r="J284" i="13" s="1"/>
  <c r="N21" i="13" s="1"/>
  <c r="B68" i="22" s="1"/>
  <c r="I299" i="5"/>
  <c r="M22" i="5" s="1"/>
  <c r="I179" i="5"/>
  <c r="M18" i="5" s="1"/>
  <c r="I239" i="5"/>
  <c r="M20" i="5" s="1"/>
  <c r="C61" i="22"/>
  <c r="F61" i="22" s="1"/>
  <c r="I118" i="5"/>
  <c r="M16" i="5" s="1"/>
  <c r="J45" i="13"/>
  <c r="J60" i="13" s="1"/>
  <c r="N13" i="13" s="1"/>
  <c r="B60" i="22" s="1"/>
  <c r="I60" i="13"/>
  <c r="I256" i="13"/>
  <c r="J241" i="13"/>
  <c r="J256" i="13" s="1"/>
  <c r="N20" i="13" s="1"/>
  <c r="B67" i="22" s="1"/>
  <c r="I209" i="5"/>
  <c r="M19" i="5" s="1"/>
  <c r="I200" i="13"/>
  <c r="J185" i="13"/>
  <c r="J200" i="13" s="1"/>
  <c r="N18" i="13" s="1"/>
  <c r="B65" i="22" s="1"/>
  <c r="C64" i="22"/>
  <c r="F64" i="22" s="1"/>
  <c r="J129" i="13"/>
  <c r="J144" i="13" s="1"/>
  <c r="N16" i="13" s="1"/>
  <c r="B63" i="22" s="1"/>
  <c r="I144" i="13"/>
  <c r="I116" i="13"/>
  <c r="J101" i="13"/>
  <c r="J116" i="13" s="1"/>
  <c r="N15" i="13" s="1"/>
  <c r="B62" i="22" s="1"/>
  <c r="J213" i="13"/>
  <c r="J228" i="13" s="1"/>
  <c r="N19" i="13" s="1"/>
  <c r="B66" i="22" s="1"/>
  <c r="I228" i="13"/>
  <c r="I87" i="5"/>
  <c r="M15" i="5" s="1"/>
  <c r="I269" i="5"/>
  <c r="M21" i="5" s="1"/>
  <c r="I149" i="5"/>
  <c r="M17" i="5" s="1"/>
  <c r="I57" i="5"/>
  <c r="M14" i="5" s="1"/>
  <c r="I312" i="13"/>
  <c r="J297" i="13"/>
  <c r="J312" i="13" s="1"/>
  <c r="N22" i="13" s="1"/>
  <c r="B69" i="22" s="1"/>
  <c r="I23" i="5"/>
  <c r="M13" i="5" s="1"/>
  <c r="F32" i="22" s="1"/>
  <c r="G32" i="22" s="1"/>
  <c r="J19" i="13"/>
  <c r="I27" i="13"/>
  <c r="F38" i="22" l="1"/>
  <c r="G38" i="22" s="1"/>
  <c r="F37" i="22"/>
  <c r="G37" i="22" s="1"/>
  <c r="C69" i="22"/>
  <c r="F69" i="22" s="1"/>
  <c r="C62" i="22"/>
  <c r="F62" i="22" s="1"/>
  <c r="C67" i="22"/>
  <c r="F67" i="22" s="1"/>
  <c r="F41" i="22"/>
  <c r="G41" i="22" s="1"/>
  <c r="C68" i="22"/>
  <c r="F68" i="22" s="1"/>
  <c r="F33" i="22"/>
  <c r="G33" i="22" s="1"/>
  <c r="C63" i="22"/>
  <c r="F63" i="22" s="1"/>
  <c r="F35" i="22"/>
  <c r="G35" i="22" s="1"/>
  <c r="C65" i="22"/>
  <c r="F65" i="22" s="1"/>
  <c r="F36" i="22"/>
  <c r="G36" i="22" s="1"/>
  <c r="C60" i="22"/>
  <c r="F60" i="22" s="1"/>
  <c r="F40" i="22"/>
  <c r="G40" i="22" s="1"/>
  <c r="F34" i="22"/>
  <c r="G34" i="22" s="1"/>
  <c r="F39" i="22"/>
  <c r="G39" i="22" s="1"/>
  <c r="C66" i="22"/>
  <c r="F66" i="22" s="1"/>
  <c r="J27" i="13"/>
  <c r="N12" i="13" s="1"/>
  <c r="B59" i="22" s="1"/>
  <c r="C59" i="22" l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<sst xmlns="http://schemas.openxmlformats.org/spreadsheetml/2006/main" count="2858" uniqueCount="325">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</sst>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7" xfId="0" applyFont="1" applyFill="1" applyBorder="1" applyAlignment="1">
      <alignment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185986</v>
          </cell>
        </row>
        <row r="6">
          <cell r="B6">
            <v>191576</v>
          </cell>
        </row>
        <row r="7">
          <cell r="B7">
            <v>197388</v>
          </cell>
        </row>
        <row r="8">
          <cell r="B8">
            <v>203223</v>
          </cell>
        </row>
        <row r="9">
          <cell r="B9">
            <v>208893</v>
          </cell>
        </row>
        <row r="10">
          <cell r="B10">
            <v>214828</v>
          </cell>
        </row>
        <row r="11">
          <cell r="B11">
            <v>222299.2</v>
          </cell>
        </row>
        <row r="12">
          <cell r="B12">
            <v>228403.09999999998</v>
          </cell>
        </row>
        <row r="13">
          <cell r="B13">
            <v>234507</v>
          </cell>
        </row>
        <row r="14">
          <cell r="B14">
            <v>240610.9</v>
          </cell>
        </row>
        <row r="15">
          <cell r="B15">
            <v>246714.8</v>
          </cell>
        </row>
        <row r="16">
          <cell r="B16">
            <v>252818.69999999998</v>
          </cell>
        </row>
        <row r="17">
          <cell r="B17">
            <v>258922.59999999998</v>
          </cell>
        </row>
        <row r="18">
          <cell r="B18">
            <v>265026.5</v>
          </cell>
        </row>
        <row r="19">
          <cell r="B19">
            <v>271130.40000000002</v>
          </cell>
        </row>
        <row r="20">
          <cell r="B20">
            <v>277234.3</v>
          </cell>
        </row>
        <row r="21">
          <cell r="B21">
            <v>283338.19999999995</v>
          </cell>
        </row>
        <row r="22">
          <cell r="B22">
            <v>289442.09999999998</v>
          </cell>
        </row>
        <row r="23">
          <cell r="B23">
            <v>295546</v>
          </cell>
        </row>
        <row r="24">
          <cell r="B24">
            <v>301649.90000000002</v>
          </cell>
        </row>
      </sheetData>
      <sheetData sheetId="1">
        <row r="29">
          <cell r="D29">
            <v>0.5021622</v>
          </cell>
        </row>
        <row r="30">
          <cell r="D30">
            <v>0.51725520000000003</v>
          </cell>
        </row>
        <row r="31">
          <cell r="D31">
            <v>0.53294760000000008</v>
          </cell>
        </row>
        <row r="32">
          <cell r="D32">
            <v>0.54870210000000008</v>
          </cell>
        </row>
        <row r="33">
          <cell r="D33">
            <v>0.5640111000000001</v>
          </cell>
        </row>
        <row r="34">
          <cell r="D34">
            <v>0.5800356000000001</v>
          </cell>
        </row>
        <row r="35">
          <cell r="D35">
            <v>0.60020784000000005</v>
          </cell>
        </row>
        <row r="36">
          <cell r="D36">
            <v>0.61668836999999999</v>
          </cell>
        </row>
        <row r="37">
          <cell r="D37">
            <v>0.63316890000000003</v>
          </cell>
        </row>
        <row r="38">
          <cell r="D38">
            <v>0.64964942999999997</v>
          </cell>
        </row>
        <row r="39">
          <cell r="D39">
            <v>0.66612995999999991</v>
          </cell>
        </row>
        <row r="40">
          <cell r="D40">
            <v>0.68261048999999996</v>
          </cell>
        </row>
        <row r="41">
          <cell r="D41">
            <v>0.6990910199999999</v>
          </cell>
        </row>
        <row r="42">
          <cell r="D42">
            <v>0.71557155000000006</v>
          </cell>
        </row>
        <row r="43">
          <cell r="D43">
            <v>0.7320520800000001</v>
          </cell>
        </row>
        <row r="44">
          <cell r="D44">
            <v>0.74853261000000004</v>
          </cell>
        </row>
        <row r="45">
          <cell r="D45">
            <v>0.76501313999999987</v>
          </cell>
        </row>
        <row r="46">
          <cell r="D46">
            <v>0.78149366999999992</v>
          </cell>
        </row>
        <row r="47">
          <cell r="D47">
            <v>0.79797419999999997</v>
          </cell>
        </row>
        <row r="48">
          <cell r="D48">
            <v>0.81445473000000013</v>
          </cell>
        </row>
      </sheetData>
      <sheetData sheetId="2">
        <row r="61">
          <cell r="J61">
            <v>15884.949192322632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5" t="s">
        <v>0</v>
      </c>
      <c r="B2" s="185"/>
      <c r="C2" s="186" t="s">
        <v>1</v>
      </c>
      <c r="D2" s="186"/>
      <c r="E2" s="186"/>
      <c r="F2" s="186"/>
      <c r="G2" s="186"/>
    </row>
    <row r="3" spans="1:7">
      <c r="A3" s="185" t="s">
        <v>2</v>
      </c>
      <c r="B3" s="185"/>
      <c r="C3" s="186" t="s">
        <v>233</v>
      </c>
      <c r="D3" s="186"/>
      <c r="E3" s="186"/>
      <c r="F3" s="186"/>
      <c r="G3" s="186"/>
    </row>
    <row r="4" spans="1:7">
      <c r="A4" s="185" t="s">
        <v>4</v>
      </c>
      <c r="B4" s="185"/>
      <c r="C4" s="186" t="s">
        <v>234</v>
      </c>
      <c r="D4" s="186"/>
      <c r="E4" s="186"/>
      <c r="F4" s="186"/>
      <c r="G4" s="186"/>
    </row>
    <row r="5" spans="1:7">
      <c r="A5" s="185" t="s">
        <v>6</v>
      </c>
      <c r="B5" s="185"/>
      <c r="C5" s="186" t="s">
        <v>240</v>
      </c>
      <c r="D5" s="186"/>
      <c r="E5" s="186"/>
      <c r="F5" s="186"/>
      <c r="G5" s="186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7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8"/>
      <c r="B9" s="19"/>
      <c r="C9" s="22"/>
      <c r="D9" s="23"/>
      <c r="E9" s="26"/>
      <c r="F9" s="25"/>
      <c r="G9" s="26"/>
    </row>
    <row r="10" spans="1:7">
      <c r="A10" s="188"/>
      <c r="B10" s="19"/>
      <c r="C10" s="22"/>
      <c r="D10" s="23"/>
      <c r="E10" s="26"/>
      <c r="F10" s="25"/>
      <c r="G10" s="26"/>
    </row>
    <row r="11" spans="1:7">
      <c r="A11" s="188"/>
      <c r="B11" s="19"/>
      <c r="C11" s="22"/>
      <c r="D11" s="23"/>
      <c r="E11" s="26"/>
      <c r="F11" s="25"/>
      <c r="G11" s="26"/>
    </row>
    <row r="12" spans="1:7">
      <c r="A12" s="188"/>
      <c r="B12" s="19"/>
      <c r="C12" s="22"/>
      <c r="D12" s="23"/>
      <c r="E12" s="26"/>
      <c r="F12" s="25"/>
      <c r="G12" s="26"/>
    </row>
    <row r="13" spans="1:7">
      <c r="A13" s="188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9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0" t="s">
        <v>243</v>
      </c>
      <c r="B16" s="191"/>
      <c r="C16" s="191"/>
      <c r="D16" s="192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3" t="s">
        <v>239</v>
      </c>
      <c r="B26" s="193"/>
      <c r="C26" s="193"/>
      <c r="D26" s="40">
        <f>SUM(D17:D25)</f>
        <v>0.13702</v>
      </c>
    </row>
    <row r="27" spans="1:13">
      <c r="A27" s="190" t="s">
        <v>241</v>
      </c>
      <c r="B27" s="191"/>
      <c r="C27" s="191"/>
      <c r="D27" s="192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3" t="s">
        <v>239</v>
      </c>
      <c r="B37" s="193"/>
      <c r="C37" s="193"/>
      <c r="D37" s="33">
        <f>SUM(D28:D36)</f>
        <v>0.15982100000000002</v>
      </c>
    </row>
    <row r="38" spans="1:4">
      <c r="A38" s="190" t="s">
        <v>242</v>
      </c>
      <c r="B38" s="191"/>
      <c r="C38" s="191"/>
      <c r="D38" s="192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3" t="s">
        <v>239</v>
      </c>
      <c r="B48" s="193"/>
      <c r="C48" s="193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1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8"/>
      <c r="B1" s="278"/>
      <c r="C1" s="220"/>
      <c r="D1" s="220"/>
      <c r="E1" s="220"/>
      <c r="F1" s="220"/>
      <c r="G1" s="220"/>
      <c r="H1" s="220"/>
      <c r="I1" s="220"/>
    </row>
    <row r="2" spans="1:14">
      <c r="A2" s="275" t="s">
        <v>0</v>
      </c>
      <c r="B2" s="276"/>
      <c r="C2" s="194" t="s">
        <v>1</v>
      </c>
      <c r="D2" s="277"/>
      <c r="E2" s="277"/>
      <c r="F2" s="277"/>
      <c r="G2" s="277"/>
      <c r="H2" s="277"/>
      <c r="I2" s="277"/>
    </row>
    <row r="3" spans="1:14">
      <c r="A3" s="275" t="s">
        <v>2</v>
      </c>
      <c r="B3" s="276"/>
      <c r="C3" s="194" t="s">
        <v>117</v>
      </c>
      <c r="D3" s="277"/>
      <c r="E3" s="277"/>
      <c r="F3" s="277"/>
      <c r="G3" s="277"/>
      <c r="H3" s="277"/>
      <c r="I3" s="277"/>
    </row>
    <row r="4" spans="1:14">
      <c r="A4" s="275" t="s">
        <v>4</v>
      </c>
      <c r="B4" s="276"/>
      <c r="C4" s="194" t="s">
        <v>118</v>
      </c>
      <c r="D4" s="277"/>
      <c r="E4" s="277"/>
      <c r="F4" s="277"/>
      <c r="G4" s="277"/>
      <c r="H4" s="277"/>
      <c r="I4" s="277"/>
    </row>
    <row r="5" spans="1:14" ht="14.25" customHeight="1">
      <c r="A5" s="275" t="s">
        <v>6</v>
      </c>
      <c r="B5" s="276"/>
      <c r="C5" s="194" t="s">
        <v>145</v>
      </c>
      <c r="D5" s="277"/>
      <c r="E5" s="277"/>
      <c r="F5" s="277"/>
      <c r="G5" s="277"/>
      <c r="H5" s="277"/>
      <c r="I5" s="277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5" t="s">
        <v>146</v>
      </c>
      <c r="B8" s="20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5"/>
      <c r="B9" s="205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9" t="s">
        <v>247</v>
      </c>
      <c r="M9" s="279" t="s">
        <v>256</v>
      </c>
      <c r="N9" s="279" t="s">
        <v>257</v>
      </c>
    </row>
    <row r="10" spans="1:14" ht="29.25" customHeight="1">
      <c r="A10" s="205"/>
      <c r="B10" s="20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0"/>
      <c r="M10" s="280"/>
      <c r="N10" s="280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1"/>
      <c r="M11" s="281"/>
      <c r="N11" s="281"/>
    </row>
    <row r="12" spans="1:14" ht="13.5" thickTop="1">
      <c r="A12" s="272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2715395.6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2715395.6</v>
      </c>
      <c r="N12" s="134">
        <f>J27</f>
        <v>0.1943028475536</v>
      </c>
    </row>
    <row r="13" spans="1:14">
      <c r="A13" s="273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2715395.6</v>
      </c>
      <c r="G13" s="48"/>
      <c r="H13" s="48"/>
      <c r="I13" s="15">
        <f t="shared" ref="I13:I26" si="1">((C13*D13*E13)*(F13-G13))-H13</f>
        <v>41350.044196800001</v>
      </c>
      <c r="J13" s="34">
        <f t="shared" ref="J13:J26" si="2">I13/(10^6)</f>
        <v>4.1350044196800002E-2</v>
      </c>
      <c r="L13" s="92">
        <f>'4B_N2O emission'!B13</f>
        <v>2012</v>
      </c>
      <c r="M13" s="112">
        <f>'4D1_TOW_DomesticWastewater'!E13</f>
        <v>2797009.6</v>
      </c>
      <c r="N13" s="134">
        <f>J60</f>
        <v>0.20014281893760003</v>
      </c>
    </row>
    <row r="14" spans="1:14">
      <c r="A14" s="273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2715395.6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2881864.8</v>
      </c>
      <c r="N14" s="134">
        <f>J88</f>
        <v>0.20621471762879998</v>
      </c>
    </row>
    <row r="15" spans="1:14">
      <c r="A15" s="259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2715395.6</v>
      </c>
      <c r="G15" s="49"/>
      <c r="H15" s="49"/>
      <c r="I15" s="15">
        <f t="shared" si="1"/>
        <v>43989.408720000007</v>
      </c>
      <c r="J15" s="34">
        <f t="shared" si="2"/>
        <v>4.3989408720000005E-2</v>
      </c>
      <c r="L15" s="92">
        <f>'4B_N2O emission'!B15</f>
        <v>2014</v>
      </c>
      <c r="M15" s="112">
        <f>'4D1_TOW_DomesticWastewater'!E15</f>
        <v>2967055.8</v>
      </c>
      <c r="N15" s="134">
        <f>J116</f>
        <v>0.2123106448248</v>
      </c>
    </row>
    <row r="16" spans="1:14">
      <c r="A16" s="259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2715395.6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3049837.8</v>
      </c>
      <c r="N16" s="134">
        <f>J144</f>
        <v>0.21823419361680002</v>
      </c>
    </row>
    <row r="17" spans="1:14">
      <c r="A17" s="259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2715395.6</v>
      </c>
      <c r="G17" s="49"/>
      <c r="H17" s="49"/>
      <c r="I17" s="15">
        <f t="shared" si="1"/>
        <v>17595.763487999997</v>
      </c>
      <c r="J17" s="34">
        <f t="shared" si="2"/>
        <v>1.7595763487999998E-2</v>
      </c>
      <c r="L17" s="92">
        <f>'4B_N2O emission'!B17</f>
        <v>2016</v>
      </c>
      <c r="M17" s="112">
        <f>'4D1_TOW_DomesticWastewater'!E17</f>
        <v>3136488.8</v>
      </c>
      <c r="N17" s="134">
        <f>J172</f>
        <v>0.22443459257279999</v>
      </c>
    </row>
    <row r="18" spans="1:14">
      <c r="A18" s="259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2715395.6</v>
      </c>
      <c r="G18" s="49"/>
      <c r="H18" s="49"/>
      <c r="I18" s="15">
        <f t="shared" si="1"/>
        <v>1564.0678655999998</v>
      </c>
      <c r="J18" s="34">
        <f t="shared" si="2"/>
        <v>1.5640678655999998E-3</v>
      </c>
      <c r="L18" s="92">
        <f>'4B_N2O emission'!B18</f>
        <v>2017</v>
      </c>
      <c r="M18" s="112">
        <f>'4D1_TOW_DomesticWastewater'!E18</f>
        <v>3245568.3200000003</v>
      </c>
      <c r="N18" s="134">
        <f>J200</f>
        <v>0.23223988670592002</v>
      </c>
    </row>
    <row r="19" spans="1:14">
      <c r="A19" s="259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2715395.6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3334685.26</v>
      </c>
      <c r="N19" s="134">
        <f>J228</f>
        <v>0.23861673846456002</v>
      </c>
    </row>
    <row r="20" spans="1:14">
      <c r="A20" s="259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2715395.6</v>
      </c>
      <c r="G20" s="49"/>
      <c r="H20" s="49"/>
      <c r="I20" s="15">
        <f t="shared" si="1"/>
        <v>14467.627756799999</v>
      </c>
      <c r="J20" s="34">
        <f t="shared" si="2"/>
        <v>1.4467627756799998E-2</v>
      </c>
      <c r="L20" s="92">
        <f>'4B_N2O emission'!B20</f>
        <v>2019</v>
      </c>
      <c r="M20" s="112">
        <f>'4D1_TOW_DomesticWastewater'!E20</f>
        <v>3423802.1999999997</v>
      </c>
      <c r="N20" s="134">
        <f>J256</f>
        <v>0.2449935902232</v>
      </c>
    </row>
    <row r="21" spans="1:14">
      <c r="A21" s="259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2715395.6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3512919.1399999997</v>
      </c>
      <c r="N21" s="134">
        <f>J284</f>
        <v>0.25137044198184</v>
      </c>
    </row>
    <row r="22" spans="1:14">
      <c r="A22" s="259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2715395.6</v>
      </c>
      <c r="G22" s="49"/>
      <c r="H22" s="49"/>
      <c r="I22" s="15">
        <f t="shared" si="1"/>
        <v>38775.849168000008</v>
      </c>
      <c r="J22" s="34">
        <f t="shared" si="2"/>
        <v>3.8775849168000011E-2</v>
      </c>
      <c r="L22" s="92">
        <f>'4B_N2O emission'!B22</f>
        <v>2021</v>
      </c>
      <c r="M22" s="112">
        <f>'4D1_TOW_DomesticWastewater'!E22</f>
        <v>3602036.0799999996</v>
      </c>
      <c r="N22" s="134">
        <f>J312</f>
        <v>0.25774729374048</v>
      </c>
    </row>
    <row r="23" spans="1:14">
      <c r="A23" s="259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2715395.6</v>
      </c>
      <c r="G23" s="49"/>
      <c r="H23" s="49"/>
      <c r="I23" s="15">
        <f t="shared" si="1"/>
        <v>5539.407024000001</v>
      </c>
      <c r="J23" s="34">
        <f t="shared" si="2"/>
        <v>5.5394070240000013E-3</v>
      </c>
      <c r="L23" s="92">
        <f>'4B_N2O emission'!B23</f>
        <v>2022</v>
      </c>
      <c r="M23" s="112">
        <f>'4D1_TOW_DomesticWastewater'!E23</f>
        <v>3691153.0199999996</v>
      </c>
      <c r="N23" s="134">
        <f>J340</f>
        <v>0.26412414549912</v>
      </c>
    </row>
    <row r="24" spans="1:14">
      <c r="A24" s="259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2715395.6</v>
      </c>
      <c r="G24" s="49"/>
      <c r="H24" s="49"/>
      <c r="I24" s="15">
        <f t="shared" si="1"/>
        <v>1661.8221072000001</v>
      </c>
      <c r="J24" s="34">
        <f t="shared" si="2"/>
        <v>1.6618221072E-3</v>
      </c>
      <c r="L24" s="92">
        <f>'4B_N2O emission'!B24</f>
        <v>2023</v>
      </c>
      <c r="M24" s="112">
        <f>'4D1_TOW_DomesticWastewater'!E24</f>
        <v>3780269.9599999995</v>
      </c>
      <c r="N24" s="134">
        <f>J368</f>
        <v>0.27050099725775995</v>
      </c>
    </row>
    <row r="25" spans="1:14">
      <c r="A25" s="259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2715395.6</v>
      </c>
      <c r="G25" s="49"/>
      <c r="H25" s="49"/>
      <c r="I25" s="15">
        <f t="shared" si="1"/>
        <v>29358.857227200002</v>
      </c>
      <c r="J25" s="34">
        <f t="shared" si="2"/>
        <v>2.93588572272E-2</v>
      </c>
      <c r="L25" s="92">
        <f>'4B_N2O emission'!B25</f>
        <v>2024</v>
      </c>
      <c r="M25" s="112">
        <f>'4D1_TOW_DomesticWastewater'!E25</f>
        <v>3869386.9</v>
      </c>
      <c r="N25" s="134">
        <f>J396</f>
        <v>0.2768778490164</v>
      </c>
    </row>
    <row r="26" spans="1:14">
      <c r="A26" s="259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2715395.6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3958503.8400000003</v>
      </c>
      <c r="N26" s="134">
        <f>J424</f>
        <v>0.28325470077504</v>
      </c>
    </row>
    <row r="27" spans="1:14">
      <c r="A27" s="274" t="s">
        <v>290</v>
      </c>
      <c r="B27" s="274"/>
      <c r="C27" s="274"/>
      <c r="D27" s="274"/>
      <c r="E27" s="274"/>
      <c r="F27" s="274"/>
      <c r="G27" s="274"/>
      <c r="H27" s="274"/>
      <c r="I27" s="113">
        <f>SUM(I12:I26)</f>
        <v>194302.8475536</v>
      </c>
      <c r="J27" s="114">
        <f>SUM(J12:J26)</f>
        <v>0.1943028475536</v>
      </c>
      <c r="L27" s="92">
        <f>'4B_N2O emission'!B27</f>
        <v>2026</v>
      </c>
      <c r="M27" s="112">
        <f>'4D1_TOW_DomesticWastewater'!E27</f>
        <v>4047620.78</v>
      </c>
      <c r="N27" s="134">
        <f>J452</f>
        <v>0.28963155253368</v>
      </c>
    </row>
    <row r="28" spans="1:14">
      <c r="L28" s="92">
        <f>'4B_N2O emission'!B28</f>
        <v>2027</v>
      </c>
      <c r="M28" s="112">
        <f>'4D1_TOW_DomesticWastewater'!E28</f>
        <v>4136737.7199999993</v>
      </c>
      <c r="N28" s="134">
        <f>J480</f>
        <v>0.29600840429231989</v>
      </c>
    </row>
    <row r="29" spans="1:14">
      <c r="L29" s="92">
        <f>'4B_N2O emission'!B29</f>
        <v>2028</v>
      </c>
      <c r="M29" s="112">
        <f>'4D1_TOW_DomesticWastewater'!E29</f>
        <v>4225854.6599999992</v>
      </c>
      <c r="N29" s="134">
        <f>J508</f>
        <v>0.30238525605095995</v>
      </c>
    </row>
    <row r="30" spans="1:14">
      <c r="L30" s="92">
        <f>'4B_N2O emission'!B30</f>
        <v>2029</v>
      </c>
      <c r="M30" s="112">
        <f>'4D1_TOW_DomesticWastewater'!E30</f>
        <v>4314971.5999999996</v>
      </c>
      <c r="N30" s="134">
        <f>J536</f>
        <v>0.30876210780960006</v>
      </c>
    </row>
    <row r="31" spans="1:14">
      <c r="L31" s="92">
        <f>'4B_N2O emission'!B31</f>
        <v>2030</v>
      </c>
      <c r="M31" s="112">
        <f>'4D1_TOW_DomesticWastewater'!E31</f>
        <v>4404088.54</v>
      </c>
      <c r="N31" s="134">
        <f>J564</f>
        <v>0.31513895956824006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5" t="s">
        <v>0</v>
      </c>
      <c r="B35" s="276"/>
      <c r="C35" s="194" t="s">
        <v>1</v>
      </c>
      <c r="D35" s="277"/>
      <c r="E35" s="277"/>
      <c r="F35" s="277"/>
      <c r="G35" s="277"/>
      <c r="H35" s="277"/>
      <c r="I35" s="277"/>
    </row>
    <row r="36" spans="1:10">
      <c r="A36" s="275" t="s">
        <v>2</v>
      </c>
      <c r="B36" s="276"/>
      <c r="C36" s="194" t="s">
        <v>117</v>
      </c>
      <c r="D36" s="277"/>
      <c r="E36" s="277"/>
      <c r="F36" s="277"/>
      <c r="G36" s="277"/>
      <c r="H36" s="277"/>
      <c r="I36" s="277"/>
    </row>
    <row r="37" spans="1:10">
      <c r="A37" s="275" t="s">
        <v>4</v>
      </c>
      <c r="B37" s="276"/>
      <c r="C37" s="194" t="s">
        <v>118</v>
      </c>
      <c r="D37" s="277"/>
      <c r="E37" s="277"/>
      <c r="F37" s="277"/>
      <c r="G37" s="277"/>
      <c r="H37" s="277"/>
      <c r="I37" s="277"/>
    </row>
    <row r="38" spans="1:10">
      <c r="A38" s="275" t="s">
        <v>6</v>
      </c>
      <c r="B38" s="276"/>
      <c r="C38" s="194" t="s">
        <v>145</v>
      </c>
      <c r="D38" s="277"/>
      <c r="E38" s="277"/>
      <c r="F38" s="277"/>
      <c r="G38" s="277"/>
      <c r="H38" s="277"/>
      <c r="I38" s="277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5" t="s">
        <v>146</v>
      </c>
      <c r="B41" s="20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5"/>
      <c r="B42" s="205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5"/>
      <c r="B43" s="20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2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2797009.6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3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2797009.6</v>
      </c>
      <c r="G46" s="48"/>
      <c r="H46" s="48"/>
      <c r="I46" s="15">
        <f t="shared" ref="I46:I59" si="4">((C46*D46*E46)*(F46-G46))-H46</f>
        <v>42592.862188800005</v>
      </c>
      <c r="J46" s="34">
        <f t="shared" ref="J46:J59" si="5">I46/(10^6)</f>
        <v>4.2592862188800006E-2</v>
      </c>
    </row>
    <row r="47" spans="1:10">
      <c r="A47" s="273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2797009.6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9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2797009.6</v>
      </c>
      <c r="G48" s="49"/>
      <c r="H48" s="49"/>
      <c r="I48" s="15">
        <f t="shared" si="4"/>
        <v>45311.555520000009</v>
      </c>
      <c r="J48" s="34">
        <f t="shared" si="5"/>
        <v>4.5311555520000012E-2</v>
      </c>
    </row>
    <row r="49" spans="1:10">
      <c r="A49" s="259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2797009.6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9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2797009.6</v>
      </c>
      <c r="G50" s="49"/>
      <c r="H50" s="49"/>
      <c r="I50" s="15">
        <f t="shared" si="4"/>
        <v>18124.622207999997</v>
      </c>
      <c r="J50" s="34">
        <f t="shared" si="5"/>
        <v>1.8124622207999996E-2</v>
      </c>
    </row>
    <row r="51" spans="1:10">
      <c r="A51" s="259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2797009.6</v>
      </c>
      <c r="G51" s="49"/>
      <c r="H51" s="49"/>
      <c r="I51" s="15">
        <f t="shared" si="4"/>
        <v>1611.0775295999997</v>
      </c>
      <c r="J51" s="34">
        <f t="shared" si="5"/>
        <v>1.6110775295999997E-3</v>
      </c>
    </row>
    <row r="52" spans="1:10">
      <c r="A52" s="259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2797009.6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9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2797009.6</v>
      </c>
      <c r="G53" s="49"/>
      <c r="H53" s="49"/>
      <c r="I53" s="15">
        <f t="shared" si="4"/>
        <v>14902.467148799999</v>
      </c>
      <c r="J53" s="34">
        <f t="shared" si="5"/>
        <v>1.4902467148799999E-2</v>
      </c>
    </row>
    <row r="54" spans="1:10">
      <c r="A54" s="259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2797009.6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9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2797009.6</v>
      </c>
      <c r="G55" s="49"/>
      <c r="H55" s="49"/>
      <c r="I55" s="15">
        <f t="shared" si="4"/>
        <v>39941.297088000007</v>
      </c>
      <c r="J55" s="34">
        <f t="shared" si="5"/>
        <v>3.9941297088000004E-2</v>
      </c>
    </row>
    <row r="56" spans="1:10">
      <c r="A56" s="259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2797009.6</v>
      </c>
      <c r="G56" s="49"/>
      <c r="H56" s="49"/>
      <c r="I56" s="15">
        <f t="shared" si="4"/>
        <v>5705.8995840000007</v>
      </c>
      <c r="J56" s="34">
        <f t="shared" si="5"/>
        <v>5.7058995840000007E-3</v>
      </c>
    </row>
    <row r="57" spans="1:10">
      <c r="A57" s="259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2797009.6</v>
      </c>
      <c r="G57" s="49"/>
      <c r="H57" s="49"/>
      <c r="I57" s="15">
        <f t="shared" si="4"/>
        <v>1711.7698752000001</v>
      </c>
      <c r="J57" s="34">
        <f t="shared" si="5"/>
        <v>1.7117698752000001E-3</v>
      </c>
    </row>
    <row r="58" spans="1:10">
      <c r="A58" s="259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2797009.6</v>
      </c>
      <c r="G58" s="49"/>
      <c r="H58" s="49"/>
      <c r="I58" s="15">
        <f t="shared" si="4"/>
        <v>30241.267795200001</v>
      </c>
      <c r="J58" s="34">
        <f t="shared" si="5"/>
        <v>3.0241267795200002E-2</v>
      </c>
    </row>
    <row r="59" spans="1:10">
      <c r="A59" s="259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2797009.6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4" t="s">
        <v>291</v>
      </c>
      <c r="B60" s="274"/>
      <c r="C60" s="274"/>
      <c r="D60" s="274"/>
      <c r="E60" s="274"/>
      <c r="F60" s="274"/>
      <c r="G60" s="274"/>
      <c r="H60" s="274"/>
      <c r="I60" s="113">
        <f>SUM(I45:I59)</f>
        <v>200142.81893760001</v>
      </c>
      <c r="J60" s="114">
        <f>SUM(J45:J59)</f>
        <v>0.20014281893760003</v>
      </c>
    </row>
    <row r="63" spans="1:10">
      <c r="A63" s="275" t="s">
        <v>0</v>
      </c>
      <c r="B63" s="276"/>
      <c r="C63" s="194" t="s">
        <v>1</v>
      </c>
      <c r="D63" s="277"/>
      <c r="E63" s="277"/>
      <c r="F63" s="277"/>
      <c r="G63" s="277"/>
      <c r="H63" s="277"/>
      <c r="I63" s="277"/>
    </row>
    <row r="64" spans="1:10">
      <c r="A64" s="275" t="s">
        <v>2</v>
      </c>
      <c r="B64" s="276"/>
      <c r="C64" s="194" t="s">
        <v>117</v>
      </c>
      <c r="D64" s="277"/>
      <c r="E64" s="277"/>
      <c r="F64" s="277"/>
      <c r="G64" s="277"/>
      <c r="H64" s="277"/>
      <c r="I64" s="277"/>
    </row>
    <row r="65" spans="1:10">
      <c r="A65" s="275" t="s">
        <v>4</v>
      </c>
      <c r="B65" s="276"/>
      <c r="C65" s="194" t="s">
        <v>118</v>
      </c>
      <c r="D65" s="277"/>
      <c r="E65" s="277"/>
      <c r="F65" s="277"/>
      <c r="G65" s="277"/>
      <c r="H65" s="277"/>
      <c r="I65" s="277"/>
    </row>
    <row r="66" spans="1:10">
      <c r="A66" s="275" t="s">
        <v>6</v>
      </c>
      <c r="B66" s="276"/>
      <c r="C66" s="194" t="s">
        <v>145</v>
      </c>
      <c r="D66" s="277"/>
      <c r="E66" s="277"/>
      <c r="F66" s="277"/>
      <c r="G66" s="277"/>
      <c r="H66" s="277"/>
      <c r="I66" s="277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5" t="s">
        <v>146</v>
      </c>
      <c r="B69" s="20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5"/>
      <c r="B70" s="205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5"/>
      <c r="B71" s="20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2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2881864.8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3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2881864.8</v>
      </c>
      <c r="G74" s="48"/>
      <c r="H74" s="48"/>
      <c r="I74" s="15">
        <f t="shared" ref="I74:I87" si="7">((C74*D74*E74)*(F74-G74))-H74</f>
        <v>43885.0371744</v>
      </c>
      <c r="J74" s="34">
        <f t="shared" ref="J74:J87" si="8">I74/(10^6)</f>
        <v>4.3885037174400003E-2</v>
      </c>
    </row>
    <row r="75" spans="1:10">
      <c r="A75" s="273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2881864.8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9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2881864.8</v>
      </c>
      <c r="G76" s="49"/>
      <c r="H76" s="49"/>
      <c r="I76" s="15">
        <f t="shared" si="7"/>
        <v>46686.209760000005</v>
      </c>
      <c r="J76" s="34">
        <f t="shared" si="8"/>
        <v>4.6686209760000007E-2</v>
      </c>
    </row>
    <row r="77" spans="1:10">
      <c r="A77" s="259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2881864.8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9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2881864.8</v>
      </c>
      <c r="G78" s="49"/>
      <c r="H78" s="49"/>
      <c r="I78" s="15">
        <f t="shared" si="7"/>
        <v>18674.483903999997</v>
      </c>
      <c r="J78" s="34">
        <f t="shared" si="8"/>
        <v>1.8674483903999999E-2</v>
      </c>
    </row>
    <row r="79" spans="1:10">
      <c r="A79" s="259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2881864.8</v>
      </c>
      <c r="G79" s="49"/>
      <c r="H79" s="49"/>
      <c r="I79" s="15">
        <f t="shared" si="7"/>
        <v>1659.9541247999996</v>
      </c>
      <c r="J79" s="34">
        <f t="shared" si="8"/>
        <v>1.6599541247999995E-3</v>
      </c>
    </row>
    <row r="80" spans="1:10">
      <c r="A80" s="259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2881864.8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9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2881864.8</v>
      </c>
      <c r="G81" s="49"/>
      <c r="H81" s="49"/>
      <c r="I81" s="15">
        <f t="shared" si="7"/>
        <v>15354.575654399998</v>
      </c>
      <c r="J81" s="34">
        <f t="shared" si="8"/>
        <v>1.5354575654399998E-2</v>
      </c>
    </row>
    <row r="82" spans="1:10">
      <c r="A82" s="259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2881864.8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9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2881864.8</v>
      </c>
      <c r="G83" s="49"/>
      <c r="H83" s="49"/>
      <c r="I83" s="15">
        <f t="shared" si="7"/>
        <v>41153.029344000002</v>
      </c>
      <c r="J83" s="34">
        <f t="shared" si="8"/>
        <v>4.1153029344000003E-2</v>
      </c>
    </row>
    <row r="84" spans="1:10">
      <c r="A84" s="259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2881864.8</v>
      </c>
      <c r="G84" s="49"/>
      <c r="H84" s="49"/>
      <c r="I84" s="15">
        <f t="shared" si="7"/>
        <v>5879.0041920000003</v>
      </c>
      <c r="J84" s="34">
        <f t="shared" si="8"/>
        <v>5.8790041920000003E-3</v>
      </c>
    </row>
    <row r="85" spans="1:10">
      <c r="A85" s="259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2881864.8</v>
      </c>
      <c r="G85" s="49"/>
      <c r="H85" s="49"/>
      <c r="I85" s="15">
        <f t="shared" si="7"/>
        <v>1763.7012576</v>
      </c>
      <c r="J85" s="34">
        <f t="shared" si="8"/>
        <v>1.7637012576E-3</v>
      </c>
    </row>
    <row r="86" spans="1:10">
      <c r="A86" s="259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2881864.8</v>
      </c>
      <c r="G86" s="49"/>
      <c r="H86" s="49"/>
      <c r="I86" s="15">
        <f t="shared" si="7"/>
        <v>31158.7222176</v>
      </c>
      <c r="J86" s="34">
        <f t="shared" si="8"/>
        <v>3.11587222176E-2</v>
      </c>
    </row>
    <row r="87" spans="1:10">
      <c r="A87" s="259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2881864.8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4" t="s">
        <v>292</v>
      </c>
      <c r="B88" s="274"/>
      <c r="C88" s="274"/>
      <c r="D88" s="274"/>
      <c r="E88" s="274"/>
      <c r="F88" s="274"/>
      <c r="G88" s="274"/>
      <c r="H88" s="274"/>
      <c r="I88" s="113">
        <f>SUM(I73:I87)</f>
        <v>206214.71762880002</v>
      </c>
      <c r="J88" s="114">
        <f>SUM(J73:J87)</f>
        <v>0.20621471762879998</v>
      </c>
    </row>
    <row r="91" spans="1:10">
      <c r="A91" s="275" t="s">
        <v>0</v>
      </c>
      <c r="B91" s="276"/>
      <c r="C91" s="194" t="s">
        <v>1</v>
      </c>
      <c r="D91" s="277"/>
      <c r="E91" s="277"/>
      <c r="F91" s="277"/>
      <c r="G91" s="277"/>
      <c r="H91" s="277"/>
      <c r="I91" s="277"/>
    </row>
    <row r="92" spans="1:10">
      <c r="A92" s="275" t="s">
        <v>2</v>
      </c>
      <c r="B92" s="276"/>
      <c r="C92" s="194" t="s">
        <v>117</v>
      </c>
      <c r="D92" s="277"/>
      <c r="E92" s="277"/>
      <c r="F92" s="277"/>
      <c r="G92" s="277"/>
      <c r="H92" s="277"/>
      <c r="I92" s="277"/>
    </row>
    <row r="93" spans="1:10">
      <c r="A93" s="275" t="s">
        <v>4</v>
      </c>
      <c r="B93" s="276"/>
      <c r="C93" s="194" t="s">
        <v>118</v>
      </c>
      <c r="D93" s="277"/>
      <c r="E93" s="277"/>
      <c r="F93" s="277"/>
      <c r="G93" s="277"/>
      <c r="H93" s="277"/>
      <c r="I93" s="277"/>
    </row>
    <row r="94" spans="1:10">
      <c r="A94" s="275" t="s">
        <v>6</v>
      </c>
      <c r="B94" s="276"/>
      <c r="C94" s="194" t="s">
        <v>145</v>
      </c>
      <c r="D94" s="277"/>
      <c r="E94" s="277"/>
      <c r="F94" s="277"/>
      <c r="G94" s="277"/>
      <c r="H94" s="277"/>
      <c r="I94" s="277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5" t="s">
        <v>146</v>
      </c>
      <c r="B97" s="20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5"/>
      <c r="B98" s="205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5"/>
      <c r="B99" s="20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2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2967055.8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3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2967055.8</v>
      </c>
      <c r="G102" s="48"/>
      <c r="H102" s="48"/>
      <c r="I102" s="15">
        <f t="shared" ref="I102:I115" si="10">((C102*D102*E102)*(F102-G102))-H102</f>
        <v>45182.325722399997</v>
      </c>
      <c r="J102" s="34">
        <f t="shared" ref="J102:J115" si="11">I102/(10^6)</f>
        <v>4.5182325722399996E-2</v>
      </c>
    </row>
    <row r="103" spans="1:10">
      <c r="A103" s="273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2967055.8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9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2967055.8</v>
      </c>
      <c r="G104" s="49"/>
      <c r="H104" s="49"/>
      <c r="I104" s="15">
        <f t="shared" si="10"/>
        <v>48066.303960000005</v>
      </c>
      <c r="J104" s="34">
        <f t="shared" si="11"/>
        <v>4.8066303960000008E-2</v>
      </c>
    </row>
    <row r="105" spans="1:10">
      <c r="A105" s="259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2967055.8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9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2967055.8</v>
      </c>
      <c r="G106" s="49"/>
      <c r="H106" s="49"/>
      <c r="I106" s="15">
        <f t="shared" si="10"/>
        <v>19226.521583999995</v>
      </c>
      <c r="J106" s="34">
        <f t="shared" si="11"/>
        <v>1.9226521583999994E-2</v>
      </c>
    </row>
    <row r="107" spans="1:10">
      <c r="A107" s="259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2967055.8</v>
      </c>
      <c r="G107" s="49"/>
      <c r="H107" s="49"/>
      <c r="I107" s="15">
        <f t="shared" si="10"/>
        <v>1709.0241407999997</v>
      </c>
      <c r="J107" s="34">
        <f t="shared" si="11"/>
        <v>1.7090241407999997E-3</v>
      </c>
    </row>
    <row r="108" spans="1:10">
      <c r="A108" s="259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2967055.8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9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2967055.8</v>
      </c>
      <c r="G109" s="49"/>
      <c r="H109" s="49"/>
      <c r="I109" s="15">
        <f t="shared" si="10"/>
        <v>15808.473302399998</v>
      </c>
      <c r="J109" s="34">
        <f t="shared" si="11"/>
        <v>1.5808473302399997E-2</v>
      </c>
    </row>
    <row r="110" spans="1:10">
      <c r="A110" s="259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2967055.8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9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2967055.8</v>
      </c>
      <c r="G111" s="49"/>
      <c r="H111" s="49"/>
      <c r="I111" s="15">
        <f t="shared" si="10"/>
        <v>42369.556824000007</v>
      </c>
      <c r="J111" s="34">
        <f t="shared" si="11"/>
        <v>4.236955682400001E-2</v>
      </c>
    </row>
    <row r="112" spans="1:10">
      <c r="A112" s="259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2967055.8</v>
      </c>
      <c r="G112" s="49"/>
      <c r="H112" s="49"/>
      <c r="I112" s="15">
        <f t="shared" si="10"/>
        <v>6052.7938320000003</v>
      </c>
      <c r="J112" s="34">
        <f t="shared" si="11"/>
        <v>6.052793832E-3</v>
      </c>
    </row>
    <row r="113" spans="1:10">
      <c r="A113" s="259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2967055.8</v>
      </c>
      <c r="G113" s="49"/>
      <c r="H113" s="49"/>
      <c r="I113" s="15">
        <f t="shared" si="10"/>
        <v>1815.8381496</v>
      </c>
      <c r="J113" s="34">
        <f t="shared" si="11"/>
        <v>1.8158381495999999E-3</v>
      </c>
    </row>
    <row r="114" spans="1:10">
      <c r="A114" s="259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2967055.8</v>
      </c>
      <c r="G114" s="49"/>
      <c r="H114" s="49"/>
      <c r="I114" s="15">
        <f t="shared" si="10"/>
        <v>32079.807309600001</v>
      </c>
      <c r="J114" s="34">
        <f t="shared" si="11"/>
        <v>3.20798073096E-2</v>
      </c>
    </row>
    <row r="115" spans="1:10">
      <c r="A115" s="259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2967055.8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4" t="s">
        <v>293</v>
      </c>
      <c r="B116" s="274"/>
      <c r="C116" s="274"/>
      <c r="D116" s="274"/>
      <c r="E116" s="274"/>
      <c r="F116" s="274"/>
      <c r="G116" s="274"/>
      <c r="H116" s="274"/>
      <c r="I116" s="113">
        <f>SUM(I101:I115)</f>
        <v>212310.64482479999</v>
      </c>
      <c r="J116" s="114">
        <f>SUM(J101:J115)</f>
        <v>0.2123106448248</v>
      </c>
    </row>
    <row r="119" spans="1:10">
      <c r="A119" s="275" t="s">
        <v>0</v>
      </c>
      <c r="B119" s="276"/>
      <c r="C119" s="194" t="s">
        <v>1</v>
      </c>
      <c r="D119" s="277"/>
      <c r="E119" s="277"/>
      <c r="F119" s="277"/>
      <c r="G119" s="277"/>
      <c r="H119" s="277"/>
      <c r="I119" s="277"/>
    </row>
    <row r="120" spans="1:10">
      <c r="A120" s="275" t="s">
        <v>2</v>
      </c>
      <c r="B120" s="276"/>
      <c r="C120" s="194" t="s">
        <v>117</v>
      </c>
      <c r="D120" s="277"/>
      <c r="E120" s="277"/>
      <c r="F120" s="277"/>
      <c r="G120" s="277"/>
      <c r="H120" s="277"/>
      <c r="I120" s="277"/>
    </row>
    <row r="121" spans="1:10">
      <c r="A121" s="275" t="s">
        <v>4</v>
      </c>
      <c r="B121" s="276"/>
      <c r="C121" s="194" t="s">
        <v>118</v>
      </c>
      <c r="D121" s="277"/>
      <c r="E121" s="277"/>
      <c r="F121" s="277"/>
      <c r="G121" s="277"/>
      <c r="H121" s="277"/>
      <c r="I121" s="277"/>
    </row>
    <row r="122" spans="1:10">
      <c r="A122" s="275" t="s">
        <v>6</v>
      </c>
      <c r="B122" s="276"/>
      <c r="C122" s="194" t="s">
        <v>145</v>
      </c>
      <c r="D122" s="277"/>
      <c r="E122" s="277"/>
      <c r="F122" s="277"/>
      <c r="G122" s="277"/>
      <c r="H122" s="277"/>
      <c r="I122" s="277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5" t="s">
        <v>146</v>
      </c>
      <c r="B125" s="20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5"/>
      <c r="B126" s="205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5"/>
      <c r="B127" s="20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2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3049837.8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3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3049837.8</v>
      </c>
      <c r="G130" s="48"/>
      <c r="H130" s="48"/>
      <c r="I130" s="15">
        <f t="shared" ref="I130:I143" si="13">((C130*D130*E130)*(F130-G130))-H130</f>
        <v>46442.930018399995</v>
      </c>
      <c r="J130" s="34">
        <f t="shared" ref="J130:J143" si="14">I130/(10^6)</f>
        <v>4.6442930018399997E-2</v>
      </c>
    </row>
    <row r="131" spans="1:10">
      <c r="A131" s="273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3049837.8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9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3049837.8</v>
      </c>
      <c r="G132" s="49"/>
      <c r="H132" s="49"/>
      <c r="I132" s="15">
        <f t="shared" si="13"/>
        <v>49407.372360000008</v>
      </c>
      <c r="J132" s="34">
        <f t="shared" si="14"/>
        <v>4.9407372360000007E-2</v>
      </c>
    </row>
    <row r="133" spans="1:10">
      <c r="A133" s="259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3049837.8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9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3049837.8</v>
      </c>
      <c r="G134" s="49"/>
      <c r="H134" s="49"/>
      <c r="I134" s="15">
        <f t="shared" si="13"/>
        <v>19762.948943999996</v>
      </c>
      <c r="J134" s="34">
        <f t="shared" si="14"/>
        <v>1.9762948943999995E-2</v>
      </c>
    </row>
    <row r="135" spans="1:10">
      <c r="A135" s="259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3049837.8</v>
      </c>
      <c r="G135" s="49"/>
      <c r="H135" s="49"/>
      <c r="I135" s="15">
        <f t="shared" si="13"/>
        <v>1756.7065727999995</v>
      </c>
      <c r="J135" s="34">
        <f t="shared" si="14"/>
        <v>1.7567065727999995E-3</v>
      </c>
    </row>
    <row r="136" spans="1:10">
      <c r="A136" s="259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3049837.8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9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3049837.8</v>
      </c>
      <c r="G137" s="49"/>
      <c r="H137" s="49"/>
      <c r="I137" s="15">
        <f t="shared" si="13"/>
        <v>16249.535798399997</v>
      </c>
      <c r="J137" s="34">
        <f t="shared" si="14"/>
        <v>1.6249535798399998E-2</v>
      </c>
    </row>
    <row r="138" spans="1:10">
      <c r="A138" s="259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3049837.8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9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3049837.8</v>
      </c>
      <c r="G139" s="49"/>
      <c r="H139" s="49"/>
      <c r="I139" s="15">
        <f t="shared" si="13"/>
        <v>43551.683784000008</v>
      </c>
      <c r="J139" s="34">
        <f t="shared" si="14"/>
        <v>4.3551683784000005E-2</v>
      </c>
    </row>
    <row r="140" spans="1:10">
      <c r="A140" s="259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3049837.8</v>
      </c>
      <c r="G140" s="49"/>
      <c r="H140" s="49"/>
      <c r="I140" s="15">
        <f t="shared" si="13"/>
        <v>6221.6691120000005</v>
      </c>
      <c r="J140" s="34">
        <f t="shared" si="14"/>
        <v>6.2216691120000004E-3</v>
      </c>
    </row>
    <row r="141" spans="1:10">
      <c r="A141" s="259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3049837.8</v>
      </c>
      <c r="G141" s="49"/>
      <c r="H141" s="49"/>
      <c r="I141" s="15">
        <f t="shared" si="13"/>
        <v>1866.5007335999999</v>
      </c>
      <c r="J141" s="34">
        <f t="shared" si="14"/>
        <v>1.8665007335999999E-3</v>
      </c>
    </row>
    <row r="142" spans="1:10">
      <c r="A142" s="259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3049837.8</v>
      </c>
      <c r="G142" s="49"/>
      <c r="H142" s="49"/>
      <c r="I142" s="15">
        <f t="shared" si="13"/>
        <v>32974.8462936</v>
      </c>
      <c r="J142" s="34">
        <f t="shared" si="14"/>
        <v>3.2974846293600001E-2</v>
      </c>
    </row>
    <row r="143" spans="1:10">
      <c r="A143" s="259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3049837.8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4" t="s">
        <v>294</v>
      </c>
      <c r="B144" s="274"/>
      <c r="C144" s="274"/>
      <c r="D144" s="274"/>
      <c r="E144" s="274"/>
      <c r="F144" s="274"/>
      <c r="G144" s="274"/>
      <c r="H144" s="274"/>
      <c r="I144" s="113">
        <f>SUM(I129:I143)</f>
        <v>218234.19361680001</v>
      </c>
      <c r="J144" s="114">
        <f>SUM(J129:J143)</f>
        <v>0.21823419361680002</v>
      </c>
    </row>
    <row r="147" spans="1:10">
      <c r="A147" s="275" t="s">
        <v>0</v>
      </c>
      <c r="B147" s="276"/>
      <c r="C147" s="194" t="s">
        <v>1</v>
      </c>
      <c r="D147" s="277"/>
      <c r="E147" s="277"/>
      <c r="F147" s="277"/>
      <c r="G147" s="277"/>
      <c r="H147" s="277"/>
      <c r="I147" s="277"/>
    </row>
    <row r="148" spans="1:10">
      <c r="A148" s="275" t="s">
        <v>2</v>
      </c>
      <c r="B148" s="276"/>
      <c r="C148" s="194" t="s">
        <v>117</v>
      </c>
      <c r="D148" s="277"/>
      <c r="E148" s="277"/>
      <c r="F148" s="277"/>
      <c r="G148" s="277"/>
      <c r="H148" s="277"/>
      <c r="I148" s="277"/>
    </row>
    <row r="149" spans="1:10">
      <c r="A149" s="275" t="s">
        <v>4</v>
      </c>
      <c r="B149" s="276"/>
      <c r="C149" s="194" t="s">
        <v>118</v>
      </c>
      <c r="D149" s="277"/>
      <c r="E149" s="277"/>
      <c r="F149" s="277"/>
      <c r="G149" s="277"/>
      <c r="H149" s="277"/>
      <c r="I149" s="277"/>
    </row>
    <row r="150" spans="1:10">
      <c r="A150" s="275" t="s">
        <v>6</v>
      </c>
      <c r="B150" s="276"/>
      <c r="C150" s="194" t="s">
        <v>145</v>
      </c>
      <c r="D150" s="277"/>
      <c r="E150" s="277"/>
      <c r="F150" s="277"/>
      <c r="G150" s="277"/>
      <c r="H150" s="277"/>
      <c r="I150" s="277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5" t="s">
        <v>146</v>
      </c>
      <c r="B153" s="20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5"/>
      <c r="B154" s="205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5"/>
      <c r="B155" s="20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2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3136488.8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3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3136488.8</v>
      </c>
      <c r="G158" s="48"/>
      <c r="H158" s="48"/>
      <c r="I158" s="15">
        <f t="shared" ref="I158:I171" si="16">((C158*D158*E158)*(F158-G158))-H158</f>
        <v>47762.451446399995</v>
      </c>
      <c r="J158" s="34">
        <f t="shared" ref="J158:J171" si="17">I158/(10^6)</f>
        <v>4.7762451446399998E-2</v>
      </c>
    </row>
    <row r="159" spans="1:10">
      <c r="A159" s="273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3136488.8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9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3136488.8</v>
      </c>
      <c r="G160" s="49"/>
      <c r="H160" s="49"/>
      <c r="I160" s="15">
        <f t="shared" si="16"/>
        <v>50811.118560000003</v>
      </c>
      <c r="J160" s="34">
        <f t="shared" si="17"/>
        <v>5.081111856E-2</v>
      </c>
    </row>
    <row r="161" spans="1:10">
      <c r="A161" s="259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3136488.8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9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3136488.8</v>
      </c>
      <c r="G162" s="49"/>
      <c r="H162" s="49"/>
      <c r="I162" s="15">
        <f t="shared" si="16"/>
        <v>20324.447423999994</v>
      </c>
      <c r="J162" s="34">
        <f t="shared" si="17"/>
        <v>2.0324447423999994E-2</v>
      </c>
    </row>
    <row r="163" spans="1:10">
      <c r="A163" s="259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3136488.8</v>
      </c>
      <c r="G163" s="49"/>
      <c r="H163" s="49"/>
      <c r="I163" s="15">
        <f t="shared" si="16"/>
        <v>1806.6175487999997</v>
      </c>
      <c r="J163" s="34">
        <f t="shared" si="17"/>
        <v>1.8066175487999997E-3</v>
      </c>
    </row>
    <row r="164" spans="1:10">
      <c r="A164" s="259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3136488.8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9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3136488.8</v>
      </c>
      <c r="G165" s="49"/>
      <c r="H165" s="49"/>
      <c r="I165" s="15">
        <f t="shared" si="16"/>
        <v>16711.212326399997</v>
      </c>
      <c r="J165" s="34">
        <f t="shared" si="17"/>
        <v>1.6711212326399997E-2</v>
      </c>
    </row>
    <row r="166" spans="1:10">
      <c r="A166" s="259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3136488.8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9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3136488.8</v>
      </c>
      <c r="G167" s="49"/>
      <c r="H167" s="49"/>
      <c r="I167" s="15">
        <f t="shared" si="16"/>
        <v>44789.060064000005</v>
      </c>
      <c r="J167" s="34">
        <f t="shared" si="17"/>
        <v>4.4789060064000005E-2</v>
      </c>
    </row>
    <row r="168" spans="1:10">
      <c r="A168" s="259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3136488.8</v>
      </c>
      <c r="G168" s="49"/>
      <c r="H168" s="49"/>
      <c r="I168" s="15">
        <f t="shared" si="16"/>
        <v>6398.4371520000004</v>
      </c>
      <c r="J168" s="34">
        <f t="shared" si="17"/>
        <v>6.3984371520000001E-3</v>
      </c>
    </row>
    <row r="169" spans="1:10">
      <c r="A169" s="259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3136488.8</v>
      </c>
      <c r="G169" s="49"/>
      <c r="H169" s="49"/>
      <c r="I169" s="15">
        <f t="shared" si="16"/>
        <v>1919.5311455999999</v>
      </c>
      <c r="J169" s="34">
        <f t="shared" si="17"/>
        <v>1.9195311455999999E-3</v>
      </c>
    </row>
    <row r="170" spans="1:10">
      <c r="A170" s="259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3136488.8</v>
      </c>
      <c r="G170" s="49"/>
      <c r="H170" s="49"/>
      <c r="I170" s="15">
        <f t="shared" si="16"/>
        <v>33911.716905599998</v>
      </c>
      <c r="J170" s="34">
        <f t="shared" si="17"/>
        <v>3.3911716905599999E-2</v>
      </c>
    </row>
    <row r="171" spans="1:10">
      <c r="A171" s="259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3136488.8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4" t="s">
        <v>295</v>
      </c>
      <c r="B172" s="274"/>
      <c r="C172" s="274"/>
      <c r="D172" s="274"/>
      <c r="E172" s="274"/>
      <c r="F172" s="274"/>
      <c r="G172" s="274"/>
      <c r="H172" s="274"/>
      <c r="I172" s="113">
        <f>SUM(I157:I171)</f>
        <v>224434.5925728</v>
      </c>
      <c r="J172" s="114">
        <f>SUM(J157:J171)</f>
        <v>0.22443459257279999</v>
      </c>
    </row>
    <row r="175" spans="1:10">
      <c r="A175" s="275" t="s">
        <v>0</v>
      </c>
      <c r="B175" s="276"/>
      <c r="C175" s="194" t="s">
        <v>1</v>
      </c>
      <c r="D175" s="277"/>
      <c r="E175" s="277"/>
      <c r="F175" s="277"/>
      <c r="G175" s="277"/>
      <c r="H175" s="277"/>
      <c r="I175" s="277"/>
    </row>
    <row r="176" spans="1:10">
      <c r="A176" s="275" t="s">
        <v>2</v>
      </c>
      <c r="B176" s="276"/>
      <c r="C176" s="194" t="s">
        <v>117</v>
      </c>
      <c r="D176" s="277"/>
      <c r="E176" s="277"/>
      <c r="F176" s="277"/>
      <c r="G176" s="277"/>
      <c r="H176" s="277"/>
      <c r="I176" s="277"/>
    </row>
    <row r="177" spans="1:10">
      <c r="A177" s="275" t="s">
        <v>4</v>
      </c>
      <c r="B177" s="276"/>
      <c r="C177" s="194" t="s">
        <v>118</v>
      </c>
      <c r="D177" s="277"/>
      <c r="E177" s="277"/>
      <c r="F177" s="277"/>
      <c r="G177" s="277"/>
      <c r="H177" s="277"/>
      <c r="I177" s="277"/>
    </row>
    <row r="178" spans="1:10">
      <c r="A178" s="275" t="s">
        <v>6</v>
      </c>
      <c r="B178" s="276"/>
      <c r="C178" s="194" t="s">
        <v>145</v>
      </c>
      <c r="D178" s="277"/>
      <c r="E178" s="277"/>
      <c r="F178" s="277"/>
      <c r="G178" s="277"/>
      <c r="H178" s="277"/>
      <c r="I178" s="277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5" t="s">
        <v>146</v>
      </c>
      <c r="B181" s="20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5"/>
      <c r="B182" s="205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5"/>
      <c r="B183" s="20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2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3245568.3200000003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3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3245568.3200000003</v>
      </c>
      <c r="G186" s="48"/>
      <c r="H186" s="48"/>
      <c r="I186" s="15">
        <f t="shared" ref="I186:I199" si="19">((C186*D186*E186)*(F186-G186))-H186</f>
        <v>49423.514376960004</v>
      </c>
      <c r="J186" s="34">
        <f t="shared" ref="J186:J199" si="20">I186/(10^6)</f>
        <v>4.9423514376960007E-2</v>
      </c>
    </row>
    <row r="187" spans="1:10">
      <c r="A187" s="273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3245568.3200000003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9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3245568.3200000003</v>
      </c>
      <c r="G188" s="49"/>
      <c r="H188" s="49"/>
      <c r="I188" s="15">
        <f t="shared" si="19"/>
        <v>52578.206784000016</v>
      </c>
      <c r="J188" s="34">
        <f t="shared" si="20"/>
        <v>5.2578206784000013E-2</v>
      </c>
    </row>
    <row r="189" spans="1:10">
      <c r="A189" s="259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3245568.3200000003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9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3245568.3200000003</v>
      </c>
      <c r="G190" s="49"/>
      <c r="H190" s="49"/>
      <c r="I190" s="15">
        <f t="shared" si="19"/>
        <v>21031.282713599998</v>
      </c>
      <c r="J190" s="34">
        <f t="shared" si="20"/>
        <v>2.1031282713599997E-2</v>
      </c>
    </row>
    <row r="191" spans="1:10">
      <c r="A191" s="259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3245568.3200000003</v>
      </c>
      <c r="G191" s="49"/>
      <c r="H191" s="49"/>
      <c r="I191" s="15">
        <f t="shared" si="19"/>
        <v>1869.4473523199999</v>
      </c>
      <c r="J191" s="34">
        <f t="shared" si="20"/>
        <v>1.86944735232E-3</v>
      </c>
    </row>
    <row r="192" spans="1:10">
      <c r="A192" s="259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3245568.3200000003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9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3245568.3200000003</v>
      </c>
      <c r="G193" s="49"/>
      <c r="H193" s="49"/>
      <c r="I193" s="15">
        <f t="shared" si="19"/>
        <v>17292.388008959999</v>
      </c>
      <c r="J193" s="34">
        <f t="shared" si="20"/>
        <v>1.7292388008959998E-2</v>
      </c>
    </row>
    <row r="194" spans="1:10">
      <c r="A194" s="259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3245568.3200000003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9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3245568.3200000003</v>
      </c>
      <c r="G195" s="49"/>
      <c r="H195" s="49"/>
      <c r="I195" s="15">
        <f t="shared" si="19"/>
        <v>46346.715609600011</v>
      </c>
      <c r="J195" s="34">
        <f t="shared" si="20"/>
        <v>4.6346715609600013E-2</v>
      </c>
    </row>
    <row r="196" spans="1:10">
      <c r="A196" s="259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3245568.3200000003</v>
      </c>
      <c r="G196" s="49"/>
      <c r="H196" s="49"/>
      <c r="I196" s="15">
        <f t="shared" si="19"/>
        <v>6620.9593728000009</v>
      </c>
      <c r="J196" s="34">
        <f t="shared" si="20"/>
        <v>6.620959372800001E-3</v>
      </c>
    </row>
    <row r="197" spans="1:10">
      <c r="A197" s="259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3245568.3200000003</v>
      </c>
      <c r="G197" s="49"/>
      <c r="H197" s="49"/>
      <c r="I197" s="15">
        <f t="shared" si="19"/>
        <v>1986.2878118400004</v>
      </c>
      <c r="J197" s="34">
        <f t="shared" si="20"/>
        <v>1.9862878118400004E-3</v>
      </c>
    </row>
    <row r="198" spans="1:10">
      <c r="A198" s="259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3245568.3200000003</v>
      </c>
      <c r="G198" s="49"/>
      <c r="H198" s="49"/>
      <c r="I198" s="15">
        <f t="shared" si="19"/>
        <v>35091.084675840008</v>
      </c>
      <c r="J198" s="34">
        <f t="shared" si="20"/>
        <v>3.5091084675840011E-2</v>
      </c>
    </row>
    <row r="199" spans="1:10">
      <c r="A199" s="259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3245568.3200000003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4" t="s">
        <v>296</v>
      </c>
      <c r="B200" s="274"/>
      <c r="C200" s="274"/>
      <c r="D200" s="274"/>
      <c r="E200" s="274"/>
      <c r="F200" s="274"/>
      <c r="G200" s="274"/>
      <c r="H200" s="274"/>
      <c r="I200" s="113">
        <f>SUM(I185:I199)</f>
        <v>232239.88670592004</v>
      </c>
      <c r="J200" s="114">
        <f>SUM(J185:J199)</f>
        <v>0.23223988670592002</v>
      </c>
    </row>
    <row r="203" spans="1:10">
      <c r="A203" s="275" t="s">
        <v>0</v>
      </c>
      <c r="B203" s="276"/>
      <c r="C203" s="194" t="s">
        <v>1</v>
      </c>
      <c r="D203" s="277"/>
      <c r="E203" s="277"/>
      <c r="F203" s="277"/>
      <c r="G203" s="277"/>
      <c r="H203" s="277"/>
      <c r="I203" s="277"/>
    </row>
    <row r="204" spans="1:10">
      <c r="A204" s="275" t="s">
        <v>2</v>
      </c>
      <c r="B204" s="276"/>
      <c r="C204" s="194" t="s">
        <v>117</v>
      </c>
      <c r="D204" s="277"/>
      <c r="E204" s="277"/>
      <c r="F204" s="277"/>
      <c r="G204" s="277"/>
      <c r="H204" s="277"/>
      <c r="I204" s="277"/>
    </row>
    <row r="205" spans="1:10">
      <c r="A205" s="275" t="s">
        <v>4</v>
      </c>
      <c r="B205" s="276"/>
      <c r="C205" s="194" t="s">
        <v>118</v>
      </c>
      <c r="D205" s="277"/>
      <c r="E205" s="277"/>
      <c r="F205" s="277"/>
      <c r="G205" s="277"/>
      <c r="H205" s="277"/>
      <c r="I205" s="277"/>
    </row>
    <row r="206" spans="1:10">
      <c r="A206" s="275" t="s">
        <v>6</v>
      </c>
      <c r="B206" s="276"/>
      <c r="C206" s="194" t="s">
        <v>145</v>
      </c>
      <c r="D206" s="277"/>
      <c r="E206" s="277"/>
      <c r="F206" s="277"/>
      <c r="G206" s="277"/>
      <c r="H206" s="277"/>
      <c r="I206" s="277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5" t="s">
        <v>146</v>
      </c>
      <c r="B209" s="20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5"/>
      <c r="B210" s="205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5"/>
      <c r="B211" s="20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2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3334685.26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3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3334685.26</v>
      </c>
      <c r="G214" s="48"/>
      <c r="H214" s="48"/>
      <c r="I214" s="15">
        <f t="shared" ref="I214:I227" si="22">((C214*D214*E214)*(F214-G214))-H214</f>
        <v>50780.587139279996</v>
      </c>
      <c r="J214" s="34">
        <f t="shared" ref="J214:J227" si="23">I214/(10^6)</f>
        <v>5.0780587139279999E-2</v>
      </c>
    </row>
    <row r="215" spans="1:10">
      <c r="A215" s="273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3334685.26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9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3334685.26</v>
      </c>
      <c r="G216" s="49"/>
      <c r="H216" s="49"/>
      <c r="I216" s="15">
        <f t="shared" si="22"/>
        <v>54021.901212000004</v>
      </c>
      <c r="J216" s="34">
        <f t="shared" si="23"/>
        <v>5.4021901212000005E-2</v>
      </c>
    </row>
    <row r="217" spans="1:10">
      <c r="A217" s="259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3334685.26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9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3334685.26</v>
      </c>
      <c r="G218" s="49"/>
      <c r="H218" s="49"/>
      <c r="I218" s="15">
        <f t="shared" si="22"/>
        <v>21608.760484799994</v>
      </c>
      <c r="J218" s="34">
        <f t="shared" si="23"/>
        <v>2.1608760484799993E-2</v>
      </c>
    </row>
    <row r="219" spans="1:10">
      <c r="A219" s="259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3334685.26</v>
      </c>
      <c r="G219" s="49"/>
      <c r="H219" s="49"/>
      <c r="I219" s="15">
        <f t="shared" si="22"/>
        <v>1920.7787097599996</v>
      </c>
      <c r="J219" s="34">
        <f t="shared" si="23"/>
        <v>1.9207787097599996E-3</v>
      </c>
    </row>
    <row r="220" spans="1:10">
      <c r="A220" s="259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3334685.26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9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3334685.26</v>
      </c>
      <c r="G221" s="49"/>
      <c r="H221" s="49"/>
      <c r="I221" s="15">
        <f t="shared" si="22"/>
        <v>17767.203065279999</v>
      </c>
      <c r="J221" s="34">
        <f t="shared" si="23"/>
        <v>1.7767203065279999E-2</v>
      </c>
    </row>
    <row r="222" spans="1:10">
      <c r="A222" s="259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3334685.26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9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3334685.26</v>
      </c>
      <c r="G223" s="49"/>
      <c r="H223" s="49"/>
      <c r="I223" s="15">
        <f t="shared" si="22"/>
        <v>47619.305512800005</v>
      </c>
      <c r="J223" s="34">
        <f t="shared" si="23"/>
        <v>4.7619305512800005E-2</v>
      </c>
    </row>
    <row r="224" spans="1:10">
      <c r="A224" s="259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3334685.26</v>
      </c>
      <c r="G224" s="49"/>
      <c r="H224" s="49"/>
      <c r="I224" s="15">
        <f t="shared" si="22"/>
        <v>6802.7579304000001</v>
      </c>
      <c r="J224" s="34">
        <f t="shared" si="23"/>
        <v>6.8027579303999997E-3</v>
      </c>
    </row>
    <row r="225" spans="1:10">
      <c r="A225" s="259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3334685.26</v>
      </c>
      <c r="G225" s="49"/>
      <c r="H225" s="49"/>
      <c r="I225" s="15">
        <f t="shared" si="22"/>
        <v>2040.8273791199999</v>
      </c>
      <c r="J225" s="34">
        <f t="shared" si="23"/>
        <v>2.04082737912E-3</v>
      </c>
    </row>
    <row r="226" spans="1:10">
      <c r="A226" s="259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3334685.26</v>
      </c>
      <c r="G226" s="49"/>
      <c r="H226" s="49"/>
      <c r="I226" s="15">
        <f t="shared" si="22"/>
        <v>36054.617031119997</v>
      </c>
      <c r="J226" s="34">
        <f t="shared" si="23"/>
        <v>3.605461703112E-2</v>
      </c>
    </row>
    <row r="227" spans="1:10">
      <c r="A227" s="259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3334685.26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4" t="s">
        <v>297</v>
      </c>
      <c r="B228" s="274"/>
      <c r="C228" s="274"/>
      <c r="D228" s="274"/>
      <c r="E228" s="274"/>
      <c r="F228" s="274"/>
      <c r="G228" s="274"/>
      <c r="H228" s="274"/>
      <c r="I228" s="113">
        <f>SUM(I213:I227)</f>
        <v>238616.73846455995</v>
      </c>
      <c r="J228" s="114">
        <f>SUM(J213:J227)</f>
        <v>0.23861673846456002</v>
      </c>
    </row>
    <row r="231" spans="1:10">
      <c r="A231" s="275" t="s">
        <v>0</v>
      </c>
      <c r="B231" s="276"/>
      <c r="C231" s="194" t="s">
        <v>1</v>
      </c>
      <c r="D231" s="277"/>
      <c r="E231" s="277"/>
      <c r="F231" s="277"/>
      <c r="G231" s="277"/>
      <c r="H231" s="277"/>
      <c r="I231" s="277"/>
    </row>
    <row r="232" spans="1:10">
      <c r="A232" s="275" t="s">
        <v>2</v>
      </c>
      <c r="B232" s="276"/>
      <c r="C232" s="194" t="s">
        <v>117</v>
      </c>
      <c r="D232" s="277"/>
      <c r="E232" s="277"/>
      <c r="F232" s="277"/>
      <c r="G232" s="277"/>
      <c r="H232" s="277"/>
      <c r="I232" s="277"/>
    </row>
    <row r="233" spans="1:10">
      <c r="A233" s="275" t="s">
        <v>4</v>
      </c>
      <c r="B233" s="276"/>
      <c r="C233" s="194" t="s">
        <v>118</v>
      </c>
      <c r="D233" s="277"/>
      <c r="E233" s="277"/>
      <c r="F233" s="277"/>
      <c r="G233" s="277"/>
      <c r="H233" s="277"/>
      <c r="I233" s="277"/>
    </row>
    <row r="234" spans="1:10">
      <c r="A234" s="275" t="s">
        <v>6</v>
      </c>
      <c r="B234" s="276"/>
      <c r="C234" s="194" t="s">
        <v>145</v>
      </c>
      <c r="D234" s="277"/>
      <c r="E234" s="277"/>
      <c r="F234" s="277"/>
      <c r="G234" s="277"/>
      <c r="H234" s="277"/>
      <c r="I234" s="277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5" t="s">
        <v>146</v>
      </c>
      <c r="B237" s="20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5"/>
      <c r="B238" s="205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5"/>
      <c r="B239" s="20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2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3423802.1999999997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3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3423802.1999999997</v>
      </c>
      <c r="G242" s="48"/>
      <c r="H242" s="48"/>
      <c r="I242" s="15">
        <f t="shared" ref="I242:I255" si="25">((C242*D242*E242)*(F242-G242))-H242</f>
        <v>52137.659901599996</v>
      </c>
      <c r="J242" s="34">
        <f t="shared" ref="J242:J255" si="26">I242/(10^6)</f>
        <v>5.2137659901599999E-2</v>
      </c>
    </row>
    <row r="243" spans="1:10">
      <c r="A243" s="273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3423802.1999999997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9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3423802.1999999997</v>
      </c>
      <c r="G244" s="49"/>
      <c r="H244" s="49"/>
      <c r="I244" s="15">
        <f t="shared" si="25"/>
        <v>55465.595640000007</v>
      </c>
      <c r="J244" s="34">
        <f t="shared" si="26"/>
        <v>5.5465595640000004E-2</v>
      </c>
    </row>
    <row r="245" spans="1:10">
      <c r="A245" s="259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3423802.1999999997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9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3423802.1999999997</v>
      </c>
      <c r="G246" s="49"/>
      <c r="H246" s="49"/>
      <c r="I246" s="15">
        <f t="shared" si="25"/>
        <v>22186.238255999993</v>
      </c>
      <c r="J246" s="34">
        <f t="shared" si="26"/>
        <v>2.2186238255999993E-2</v>
      </c>
    </row>
    <row r="247" spans="1:10">
      <c r="A247" s="259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3423802.1999999997</v>
      </c>
      <c r="G247" s="49"/>
      <c r="H247" s="49"/>
      <c r="I247" s="15">
        <f t="shared" si="25"/>
        <v>1972.1100671999995</v>
      </c>
      <c r="J247" s="34">
        <f t="shared" si="26"/>
        <v>1.9721100671999995E-3</v>
      </c>
    </row>
    <row r="248" spans="1:10">
      <c r="A248" s="259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3423802.1999999997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9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3423802.1999999997</v>
      </c>
      <c r="G249" s="49"/>
      <c r="H249" s="49"/>
      <c r="I249" s="15">
        <f t="shared" si="25"/>
        <v>18242.018121599998</v>
      </c>
      <c r="J249" s="34">
        <f t="shared" si="26"/>
        <v>1.82420181216E-2</v>
      </c>
    </row>
    <row r="250" spans="1:10">
      <c r="A250" s="259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3423802.1999999997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9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3423802.1999999997</v>
      </c>
      <c r="G251" s="49"/>
      <c r="H251" s="49"/>
      <c r="I251" s="15">
        <f t="shared" si="25"/>
        <v>48891.895416000007</v>
      </c>
      <c r="J251" s="34">
        <f t="shared" si="26"/>
        <v>4.889189541600001E-2</v>
      </c>
    </row>
    <row r="252" spans="1:10">
      <c r="A252" s="259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3423802.1999999997</v>
      </c>
      <c r="G252" s="49"/>
      <c r="H252" s="49"/>
      <c r="I252" s="15">
        <f t="shared" si="25"/>
        <v>6984.5564880000002</v>
      </c>
      <c r="J252" s="34">
        <f t="shared" si="26"/>
        <v>6.9845564880000001E-3</v>
      </c>
    </row>
    <row r="253" spans="1:10">
      <c r="A253" s="259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3423802.1999999997</v>
      </c>
      <c r="G253" s="49"/>
      <c r="H253" s="49"/>
      <c r="I253" s="15">
        <f t="shared" si="25"/>
        <v>2095.3669464</v>
      </c>
      <c r="J253" s="34">
        <f t="shared" si="26"/>
        <v>2.0953669464E-3</v>
      </c>
    </row>
    <row r="254" spans="1:10">
      <c r="A254" s="259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3423802.1999999997</v>
      </c>
      <c r="G254" s="49"/>
      <c r="H254" s="49"/>
      <c r="I254" s="15">
        <f t="shared" si="25"/>
        <v>37018.1493864</v>
      </c>
      <c r="J254" s="34">
        <f t="shared" si="26"/>
        <v>3.7018149386400002E-2</v>
      </c>
    </row>
    <row r="255" spans="1:10">
      <c r="A255" s="259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3423802.1999999997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4" t="s">
        <v>298</v>
      </c>
      <c r="B256" s="274"/>
      <c r="C256" s="274"/>
      <c r="D256" s="274"/>
      <c r="E256" s="274"/>
      <c r="F256" s="274"/>
      <c r="G256" s="274"/>
      <c r="H256" s="274"/>
      <c r="I256" s="113">
        <f>SUM(I241:I255)</f>
        <v>244993.59022320001</v>
      </c>
      <c r="J256" s="114">
        <f>SUM(J241:J255)</f>
        <v>0.2449935902232</v>
      </c>
    </row>
    <row r="259" spans="1:10">
      <c r="A259" s="275" t="s">
        <v>0</v>
      </c>
      <c r="B259" s="276"/>
      <c r="C259" s="194" t="s">
        <v>1</v>
      </c>
      <c r="D259" s="277"/>
      <c r="E259" s="277"/>
      <c r="F259" s="277"/>
      <c r="G259" s="277"/>
      <c r="H259" s="277"/>
      <c r="I259" s="277"/>
    </row>
    <row r="260" spans="1:10">
      <c r="A260" s="275" t="s">
        <v>2</v>
      </c>
      <c r="B260" s="276"/>
      <c r="C260" s="194" t="s">
        <v>117</v>
      </c>
      <c r="D260" s="277"/>
      <c r="E260" s="277"/>
      <c r="F260" s="277"/>
      <c r="G260" s="277"/>
      <c r="H260" s="277"/>
      <c r="I260" s="277"/>
    </row>
    <row r="261" spans="1:10">
      <c r="A261" s="275" t="s">
        <v>4</v>
      </c>
      <c r="B261" s="276"/>
      <c r="C261" s="194" t="s">
        <v>118</v>
      </c>
      <c r="D261" s="277"/>
      <c r="E261" s="277"/>
      <c r="F261" s="277"/>
      <c r="G261" s="277"/>
      <c r="H261" s="277"/>
      <c r="I261" s="277"/>
    </row>
    <row r="262" spans="1:10">
      <c r="A262" s="275" t="s">
        <v>6</v>
      </c>
      <c r="B262" s="276"/>
      <c r="C262" s="194" t="s">
        <v>145</v>
      </c>
      <c r="D262" s="277"/>
      <c r="E262" s="277"/>
      <c r="F262" s="277"/>
      <c r="G262" s="277"/>
      <c r="H262" s="277"/>
      <c r="I262" s="277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5" t="s">
        <v>146</v>
      </c>
      <c r="B265" s="20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5"/>
      <c r="B266" s="205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5"/>
      <c r="B267" s="20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2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3512919.1399999997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3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3512919.1399999997</v>
      </c>
      <c r="G270" s="48"/>
      <c r="H270" s="48"/>
      <c r="I270" s="15">
        <f t="shared" ref="I270:I283" si="28">((C270*D270*E270)*(F270-G270))-H270</f>
        <v>53494.732663919996</v>
      </c>
      <c r="J270" s="34">
        <f t="shared" ref="J270:J283" si="29">I270/(10^6)</f>
        <v>5.3494732663919999E-2</v>
      </c>
    </row>
    <row r="271" spans="1:10">
      <c r="A271" s="273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3512919.1399999997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9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3512919.1399999997</v>
      </c>
      <c r="G272" s="49"/>
      <c r="H272" s="49"/>
      <c r="I272" s="15">
        <f t="shared" si="28"/>
        <v>56909.290068000002</v>
      </c>
      <c r="J272" s="34">
        <f t="shared" si="29"/>
        <v>5.6909290068000003E-2</v>
      </c>
    </row>
    <row r="273" spans="1:10">
      <c r="A273" s="259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3512919.1399999997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9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3512919.1399999997</v>
      </c>
      <c r="G274" s="49"/>
      <c r="H274" s="49"/>
      <c r="I274" s="15">
        <f t="shared" si="28"/>
        <v>22763.716027199993</v>
      </c>
      <c r="J274" s="34">
        <f t="shared" si="29"/>
        <v>2.2763716027199992E-2</v>
      </c>
    </row>
    <row r="275" spans="1:10">
      <c r="A275" s="259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3512919.1399999997</v>
      </c>
      <c r="G275" s="49"/>
      <c r="H275" s="49"/>
      <c r="I275" s="15">
        <f t="shared" si="28"/>
        <v>2023.4414246399995</v>
      </c>
      <c r="J275" s="34">
        <f t="shared" si="29"/>
        <v>2.0234414246399993E-3</v>
      </c>
    </row>
    <row r="276" spans="1:10">
      <c r="A276" s="259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3512919.1399999997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9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3512919.1399999997</v>
      </c>
      <c r="G277" s="49"/>
      <c r="H277" s="49"/>
      <c r="I277" s="15">
        <f t="shared" si="28"/>
        <v>18716.833177919994</v>
      </c>
      <c r="J277" s="34">
        <f t="shared" si="29"/>
        <v>1.8716833177919993E-2</v>
      </c>
    </row>
    <row r="278" spans="1:10">
      <c r="A278" s="259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3512919.1399999997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9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3512919.1399999997</v>
      </c>
      <c r="G279" s="49"/>
      <c r="H279" s="49"/>
      <c r="I279" s="15">
        <f t="shared" si="28"/>
        <v>50164.485319200008</v>
      </c>
      <c r="J279" s="34">
        <f t="shared" si="29"/>
        <v>5.0164485319200008E-2</v>
      </c>
    </row>
    <row r="280" spans="1:10">
      <c r="A280" s="259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3512919.1399999997</v>
      </c>
      <c r="G280" s="49"/>
      <c r="H280" s="49"/>
      <c r="I280" s="15">
        <f t="shared" si="28"/>
        <v>7166.3550456000003</v>
      </c>
      <c r="J280" s="34">
        <f t="shared" si="29"/>
        <v>7.1663550456000005E-3</v>
      </c>
    </row>
    <row r="281" spans="1:10">
      <c r="A281" s="259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3512919.1399999997</v>
      </c>
      <c r="G281" s="49"/>
      <c r="H281" s="49"/>
      <c r="I281" s="15">
        <f t="shared" si="28"/>
        <v>2149.90651368</v>
      </c>
      <c r="J281" s="34">
        <f t="shared" si="29"/>
        <v>2.1499065136800001E-3</v>
      </c>
    </row>
    <row r="282" spans="1:10">
      <c r="A282" s="259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3512919.1399999997</v>
      </c>
      <c r="G282" s="49"/>
      <c r="H282" s="49"/>
      <c r="I282" s="15">
        <f t="shared" si="28"/>
        <v>37981.681741679997</v>
      </c>
      <c r="J282" s="34">
        <f t="shared" si="29"/>
        <v>3.7981681741679998E-2</v>
      </c>
    </row>
    <row r="283" spans="1:10">
      <c r="A283" s="259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3512919.1399999997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4" t="s">
        <v>299</v>
      </c>
      <c r="B284" s="274"/>
      <c r="C284" s="274"/>
      <c r="D284" s="274"/>
      <c r="E284" s="274"/>
      <c r="F284" s="274"/>
      <c r="G284" s="274"/>
      <c r="H284" s="274"/>
      <c r="I284" s="113">
        <f>SUM(I269:I283)</f>
        <v>251370.44198184001</v>
      </c>
      <c r="J284" s="114">
        <f>SUM(J269:J283)</f>
        <v>0.25137044198184</v>
      </c>
    </row>
    <row r="287" spans="1:10">
      <c r="A287" s="275" t="s">
        <v>0</v>
      </c>
      <c r="B287" s="276"/>
      <c r="C287" s="194" t="s">
        <v>1</v>
      </c>
      <c r="D287" s="277"/>
      <c r="E287" s="277"/>
      <c r="F287" s="277"/>
      <c r="G287" s="277"/>
      <c r="H287" s="277"/>
      <c r="I287" s="277"/>
    </row>
    <row r="288" spans="1:10">
      <c r="A288" s="275" t="s">
        <v>2</v>
      </c>
      <c r="B288" s="276"/>
      <c r="C288" s="194" t="s">
        <v>117</v>
      </c>
      <c r="D288" s="277"/>
      <c r="E288" s="277"/>
      <c r="F288" s="277"/>
      <c r="G288" s="277"/>
      <c r="H288" s="277"/>
      <c r="I288" s="277"/>
    </row>
    <row r="289" spans="1:10">
      <c r="A289" s="275" t="s">
        <v>4</v>
      </c>
      <c r="B289" s="276"/>
      <c r="C289" s="194" t="s">
        <v>118</v>
      </c>
      <c r="D289" s="277"/>
      <c r="E289" s="277"/>
      <c r="F289" s="277"/>
      <c r="G289" s="277"/>
      <c r="H289" s="277"/>
      <c r="I289" s="277"/>
    </row>
    <row r="290" spans="1:10">
      <c r="A290" s="275" t="s">
        <v>6</v>
      </c>
      <c r="B290" s="276"/>
      <c r="C290" s="194" t="s">
        <v>145</v>
      </c>
      <c r="D290" s="277"/>
      <c r="E290" s="277"/>
      <c r="F290" s="277"/>
      <c r="G290" s="277"/>
      <c r="H290" s="277"/>
      <c r="I290" s="277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5" t="s">
        <v>146</v>
      </c>
      <c r="B293" s="20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5"/>
      <c r="B294" s="205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5"/>
      <c r="B295" s="20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2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3602036.0799999996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3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3602036.0799999996</v>
      </c>
      <c r="G298" s="48"/>
      <c r="H298" s="48"/>
      <c r="I298" s="15">
        <f t="shared" ref="I298:I311" si="31">((C298*D298*E298)*(F298-G298))-H298</f>
        <v>54851.805426239996</v>
      </c>
      <c r="J298" s="34">
        <f t="shared" ref="J298:J311" si="32">I298/(10^6)</f>
        <v>5.4851805426239998E-2</v>
      </c>
    </row>
    <row r="299" spans="1:10">
      <c r="A299" s="273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3602036.0799999996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9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3602036.0799999996</v>
      </c>
      <c r="G300" s="49"/>
      <c r="H300" s="49"/>
      <c r="I300" s="15">
        <f t="shared" si="31"/>
        <v>58352.984496000005</v>
      </c>
      <c r="J300" s="34">
        <f t="shared" si="32"/>
        <v>5.8352984496000002E-2</v>
      </c>
    </row>
    <row r="301" spans="1:10">
      <c r="A301" s="259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3602036.0799999996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9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3602036.0799999996</v>
      </c>
      <c r="G302" s="49"/>
      <c r="H302" s="49"/>
      <c r="I302" s="15">
        <f t="shared" si="31"/>
        <v>23341.193798399992</v>
      </c>
      <c r="J302" s="34">
        <f t="shared" si="32"/>
        <v>2.3341193798399992E-2</v>
      </c>
    </row>
    <row r="303" spans="1:10">
      <c r="A303" s="259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3602036.0799999996</v>
      </c>
      <c r="G303" s="49"/>
      <c r="H303" s="49"/>
      <c r="I303" s="15">
        <f t="shared" si="31"/>
        <v>2074.7727820799996</v>
      </c>
      <c r="J303" s="34">
        <f t="shared" si="32"/>
        <v>2.0747727820799996E-3</v>
      </c>
    </row>
    <row r="304" spans="1:10">
      <c r="A304" s="259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3602036.0799999996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9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3602036.0799999996</v>
      </c>
      <c r="G305" s="49"/>
      <c r="H305" s="49"/>
      <c r="I305" s="15">
        <f t="shared" si="31"/>
        <v>19191.648234239994</v>
      </c>
      <c r="J305" s="34">
        <f t="shared" si="32"/>
        <v>1.9191648234239994E-2</v>
      </c>
    </row>
    <row r="306" spans="1:10">
      <c r="A306" s="259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3602036.0799999996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9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3602036.0799999996</v>
      </c>
      <c r="G307" s="49"/>
      <c r="H307" s="49"/>
      <c r="I307" s="15">
        <f t="shared" si="31"/>
        <v>51437.075222400003</v>
      </c>
      <c r="J307" s="34">
        <f t="shared" si="32"/>
        <v>5.14370752224E-2</v>
      </c>
    </row>
    <row r="308" spans="1:10">
      <c r="A308" s="259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3602036.0799999996</v>
      </c>
      <c r="G308" s="49"/>
      <c r="H308" s="49"/>
      <c r="I308" s="15">
        <f t="shared" si="31"/>
        <v>7348.1536031999995</v>
      </c>
      <c r="J308" s="34">
        <f t="shared" si="32"/>
        <v>7.3481536031999991E-3</v>
      </c>
    </row>
    <row r="309" spans="1:10">
      <c r="A309" s="259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3602036.0799999996</v>
      </c>
      <c r="G309" s="49"/>
      <c r="H309" s="49"/>
      <c r="I309" s="15">
        <f t="shared" si="31"/>
        <v>2204.44608096</v>
      </c>
      <c r="J309" s="34">
        <f t="shared" si="32"/>
        <v>2.2044460809600001E-3</v>
      </c>
    </row>
    <row r="310" spans="1:10">
      <c r="A310" s="259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3602036.0799999996</v>
      </c>
      <c r="G310" s="49"/>
      <c r="H310" s="49"/>
      <c r="I310" s="15">
        <f t="shared" si="31"/>
        <v>38945.21409696</v>
      </c>
      <c r="J310" s="34">
        <f t="shared" si="32"/>
        <v>3.8945214096960001E-2</v>
      </c>
    </row>
    <row r="311" spans="1:10">
      <c r="A311" s="259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3602036.0799999996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4" t="s">
        <v>300</v>
      </c>
      <c r="B312" s="274"/>
      <c r="C312" s="274"/>
      <c r="D312" s="274"/>
      <c r="E312" s="274"/>
      <c r="F312" s="274"/>
      <c r="G312" s="274"/>
      <c r="H312" s="274"/>
      <c r="I312" s="113">
        <f>SUM(I297:I311)</f>
        <v>257747.29374047997</v>
      </c>
      <c r="J312" s="114">
        <f>SUM(J297:J311)</f>
        <v>0.25774729374048</v>
      </c>
    </row>
    <row r="315" spans="1:10">
      <c r="A315" s="275" t="s">
        <v>0</v>
      </c>
      <c r="B315" s="276"/>
      <c r="C315" s="194" t="s">
        <v>1</v>
      </c>
      <c r="D315" s="277"/>
      <c r="E315" s="277"/>
      <c r="F315" s="277"/>
      <c r="G315" s="277"/>
      <c r="H315" s="277"/>
      <c r="I315" s="277"/>
    </row>
    <row r="316" spans="1:10">
      <c r="A316" s="275" t="s">
        <v>2</v>
      </c>
      <c r="B316" s="276"/>
      <c r="C316" s="194" t="s">
        <v>117</v>
      </c>
      <c r="D316" s="277"/>
      <c r="E316" s="277"/>
      <c r="F316" s="277"/>
      <c r="G316" s="277"/>
      <c r="H316" s="277"/>
      <c r="I316" s="277"/>
    </row>
    <row r="317" spans="1:10">
      <c r="A317" s="275" t="s">
        <v>4</v>
      </c>
      <c r="B317" s="276"/>
      <c r="C317" s="194" t="s">
        <v>118</v>
      </c>
      <c r="D317" s="277"/>
      <c r="E317" s="277"/>
      <c r="F317" s="277"/>
      <c r="G317" s="277"/>
      <c r="H317" s="277"/>
      <c r="I317" s="277"/>
    </row>
    <row r="318" spans="1:10">
      <c r="A318" s="275" t="s">
        <v>6</v>
      </c>
      <c r="B318" s="276"/>
      <c r="C318" s="194" t="s">
        <v>145</v>
      </c>
      <c r="D318" s="277"/>
      <c r="E318" s="277"/>
      <c r="F318" s="277"/>
      <c r="G318" s="277"/>
      <c r="H318" s="277"/>
      <c r="I318" s="277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5" t="s">
        <v>146</v>
      </c>
      <c r="B321" s="205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5"/>
      <c r="B322" s="205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5"/>
      <c r="B323" s="205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2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3691153.0199999996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3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3691153.0199999996</v>
      </c>
      <c r="G326" s="48"/>
      <c r="H326" s="48"/>
      <c r="I326" s="15">
        <f t="shared" ref="I326:I339" si="34">((C326*D326*E326)*(F326-G326))-H326</f>
        <v>56208.878188559996</v>
      </c>
      <c r="J326" s="34">
        <f t="shared" ref="J326:J339" si="35">I326/(10^6)</f>
        <v>5.6208878188559998E-2</v>
      </c>
    </row>
    <row r="327" spans="1:10">
      <c r="A327" s="273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3691153.0199999996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9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3691153.0199999996</v>
      </c>
      <c r="G328" s="49"/>
      <c r="H328" s="49"/>
      <c r="I328" s="15">
        <f t="shared" si="34"/>
        <v>59796.678924</v>
      </c>
      <c r="J328" s="34">
        <f t="shared" si="35"/>
        <v>5.9796678924E-2</v>
      </c>
    </row>
    <row r="329" spans="1:10">
      <c r="A329" s="259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3691153.0199999996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9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3691153.0199999996</v>
      </c>
      <c r="G330" s="49"/>
      <c r="H330" s="49"/>
      <c r="I330" s="15">
        <f t="shared" si="34"/>
        <v>23918.671569599992</v>
      </c>
      <c r="J330" s="34">
        <f t="shared" si="35"/>
        <v>2.3918671569599991E-2</v>
      </c>
    </row>
    <row r="331" spans="1:10">
      <c r="A331" s="259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3691153.0199999996</v>
      </c>
      <c r="G331" s="49"/>
      <c r="H331" s="49"/>
      <c r="I331" s="15">
        <f t="shared" si="34"/>
        <v>2126.1041395199995</v>
      </c>
      <c r="J331" s="34">
        <f t="shared" si="35"/>
        <v>2.1261041395199995E-3</v>
      </c>
    </row>
    <row r="332" spans="1:10">
      <c r="A332" s="259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3691153.0199999996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9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3691153.0199999996</v>
      </c>
      <c r="G333" s="49"/>
      <c r="H333" s="49"/>
      <c r="I333" s="15">
        <f t="shared" si="34"/>
        <v>19666.463290559994</v>
      </c>
      <c r="J333" s="34">
        <f t="shared" si="35"/>
        <v>1.9666463290559995E-2</v>
      </c>
    </row>
    <row r="334" spans="1:10">
      <c r="A334" s="259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3691153.0199999996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9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3691153.0199999996</v>
      </c>
      <c r="G335" s="49"/>
      <c r="H335" s="49"/>
      <c r="I335" s="15">
        <f t="shared" si="34"/>
        <v>52709.665125600004</v>
      </c>
      <c r="J335" s="34">
        <f t="shared" si="35"/>
        <v>5.2709665125600005E-2</v>
      </c>
    </row>
    <row r="336" spans="1:10">
      <c r="A336" s="259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3691153.0199999996</v>
      </c>
      <c r="G336" s="49"/>
      <c r="H336" s="49"/>
      <c r="I336" s="15">
        <f t="shared" si="34"/>
        <v>7529.9521607999995</v>
      </c>
      <c r="J336" s="34">
        <f t="shared" si="35"/>
        <v>7.5299521607999995E-3</v>
      </c>
    </row>
    <row r="337" spans="1:10">
      <c r="A337" s="259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3691153.0199999996</v>
      </c>
      <c r="G337" s="49"/>
      <c r="H337" s="49"/>
      <c r="I337" s="15">
        <f t="shared" si="34"/>
        <v>2258.9856482399996</v>
      </c>
      <c r="J337" s="34">
        <f t="shared" si="35"/>
        <v>2.2589856482399997E-3</v>
      </c>
    </row>
    <row r="338" spans="1:10">
      <c r="A338" s="259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3691153.0199999996</v>
      </c>
      <c r="G338" s="49"/>
      <c r="H338" s="49"/>
      <c r="I338" s="15">
        <f t="shared" si="34"/>
        <v>39908.746452239997</v>
      </c>
      <c r="J338" s="34">
        <f t="shared" si="35"/>
        <v>3.9908746452239997E-2</v>
      </c>
    </row>
    <row r="339" spans="1:10">
      <c r="A339" s="259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3691153.0199999996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4" t="s">
        <v>301</v>
      </c>
      <c r="B340" s="274"/>
      <c r="C340" s="274"/>
      <c r="D340" s="274"/>
      <c r="E340" s="274"/>
      <c r="F340" s="274"/>
      <c r="G340" s="274"/>
      <c r="H340" s="274"/>
      <c r="I340" s="113">
        <f>SUM(I325:I339)</f>
        <v>264124.14549912</v>
      </c>
      <c r="J340" s="114">
        <f>SUM(J325:J339)</f>
        <v>0.26412414549912</v>
      </c>
    </row>
    <row r="343" spans="1:10">
      <c r="A343" s="275" t="s">
        <v>0</v>
      </c>
      <c r="B343" s="276"/>
      <c r="C343" s="194" t="s">
        <v>1</v>
      </c>
      <c r="D343" s="277"/>
      <c r="E343" s="277"/>
      <c r="F343" s="277"/>
      <c r="G343" s="277"/>
      <c r="H343" s="277"/>
      <c r="I343" s="277"/>
    </row>
    <row r="344" spans="1:10">
      <c r="A344" s="275" t="s">
        <v>2</v>
      </c>
      <c r="B344" s="276"/>
      <c r="C344" s="194" t="s">
        <v>117</v>
      </c>
      <c r="D344" s="277"/>
      <c r="E344" s="277"/>
      <c r="F344" s="277"/>
      <c r="G344" s="277"/>
      <c r="H344" s="277"/>
      <c r="I344" s="277"/>
    </row>
    <row r="345" spans="1:10">
      <c r="A345" s="275" t="s">
        <v>4</v>
      </c>
      <c r="B345" s="276"/>
      <c r="C345" s="194" t="s">
        <v>118</v>
      </c>
      <c r="D345" s="277"/>
      <c r="E345" s="277"/>
      <c r="F345" s="277"/>
      <c r="G345" s="277"/>
      <c r="H345" s="277"/>
      <c r="I345" s="277"/>
    </row>
    <row r="346" spans="1:10">
      <c r="A346" s="275" t="s">
        <v>6</v>
      </c>
      <c r="B346" s="276"/>
      <c r="C346" s="194" t="s">
        <v>145</v>
      </c>
      <c r="D346" s="277"/>
      <c r="E346" s="277"/>
      <c r="F346" s="277"/>
      <c r="G346" s="277"/>
      <c r="H346" s="277"/>
      <c r="I346" s="277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5" t="s">
        <v>146</v>
      </c>
      <c r="B349" s="205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5"/>
      <c r="B350" s="205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5"/>
      <c r="B351" s="205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2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3780269.9599999995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3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3780269.9599999995</v>
      </c>
      <c r="G354" s="48"/>
      <c r="H354" s="48"/>
      <c r="I354" s="15">
        <f t="shared" ref="I354:I367" si="37">((C354*D354*E354)*(F354-G354))-H354</f>
        <v>57565.950950879997</v>
      </c>
      <c r="J354" s="34">
        <f t="shared" ref="J354:J367" si="38">I354/(10^6)</f>
        <v>5.7565950950879997E-2</v>
      </c>
    </row>
    <row r="355" spans="1:10">
      <c r="A355" s="273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3780269.9599999995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9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3780269.9599999995</v>
      </c>
      <c r="G356" s="49"/>
      <c r="H356" s="49"/>
      <c r="I356" s="15">
        <f t="shared" si="37"/>
        <v>61240.373352000002</v>
      </c>
      <c r="J356" s="34">
        <f t="shared" si="38"/>
        <v>6.1240373351999999E-2</v>
      </c>
    </row>
    <row r="357" spans="1:10">
      <c r="A357" s="259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3780269.9599999995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9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3780269.9599999995</v>
      </c>
      <c r="G358" s="49"/>
      <c r="H358" s="49"/>
      <c r="I358" s="15">
        <f t="shared" si="37"/>
        <v>24496.149340799991</v>
      </c>
      <c r="J358" s="34">
        <f t="shared" si="38"/>
        <v>2.4496149340799991E-2</v>
      </c>
    </row>
    <row r="359" spans="1:10">
      <c r="A359" s="259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3780269.9599999995</v>
      </c>
      <c r="G359" s="49"/>
      <c r="H359" s="49"/>
      <c r="I359" s="15">
        <f t="shared" si="37"/>
        <v>2177.4354969599995</v>
      </c>
      <c r="J359" s="34">
        <f t="shared" si="38"/>
        <v>2.1774354969599993E-3</v>
      </c>
    </row>
    <row r="360" spans="1:10">
      <c r="A360" s="259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3780269.9599999995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9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3780269.9599999995</v>
      </c>
      <c r="G361" s="49"/>
      <c r="H361" s="49"/>
      <c r="I361" s="15">
        <f t="shared" si="37"/>
        <v>20141.278346879993</v>
      </c>
      <c r="J361" s="34">
        <f t="shared" si="38"/>
        <v>2.0141278346879992E-2</v>
      </c>
    </row>
    <row r="362" spans="1:10">
      <c r="A362" s="259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3780269.9599999995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9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3780269.9599999995</v>
      </c>
      <c r="G363" s="49"/>
      <c r="H363" s="49"/>
      <c r="I363" s="15">
        <f t="shared" si="37"/>
        <v>53982.255028800006</v>
      </c>
      <c r="J363" s="34">
        <f t="shared" si="38"/>
        <v>5.3982255028800004E-2</v>
      </c>
    </row>
    <row r="364" spans="1:10">
      <c r="A364" s="259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3780269.9599999995</v>
      </c>
      <c r="G364" s="49"/>
      <c r="H364" s="49"/>
      <c r="I364" s="15">
        <f t="shared" si="37"/>
        <v>7711.7507183999996</v>
      </c>
      <c r="J364" s="34">
        <f t="shared" si="38"/>
        <v>7.7117507183999999E-3</v>
      </c>
    </row>
    <row r="365" spans="1:10">
      <c r="A365" s="259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3780269.9599999995</v>
      </c>
      <c r="G365" s="49"/>
      <c r="H365" s="49"/>
      <c r="I365" s="15">
        <f t="shared" si="37"/>
        <v>2313.5252155199996</v>
      </c>
      <c r="J365" s="34">
        <f t="shared" si="38"/>
        <v>2.3135252155199997E-3</v>
      </c>
    </row>
    <row r="366" spans="1:10">
      <c r="A366" s="259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3780269.9599999995</v>
      </c>
      <c r="G366" s="49"/>
      <c r="H366" s="49"/>
      <c r="I366" s="15">
        <f t="shared" si="37"/>
        <v>40872.278807519993</v>
      </c>
      <c r="J366" s="34">
        <f t="shared" si="38"/>
        <v>4.0872278807519993E-2</v>
      </c>
    </row>
    <row r="367" spans="1:10">
      <c r="A367" s="259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3780269.9599999995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4" t="s">
        <v>302</v>
      </c>
      <c r="B368" s="274"/>
      <c r="C368" s="274"/>
      <c r="D368" s="274"/>
      <c r="E368" s="274"/>
      <c r="F368" s="274"/>
      <c r="G368" s="274"/>
      <c r="H368" s="274"/>
      <c r="I368" s="113">
        <f>SUM(I353:I367)</f>
        <v>270500.99725775997</v>
      </c>
      <c r="J368" s="114">
        <f>SUM(J353:J367)</f>
        <v>0.27050099725775995</v>
      </c>
    </row>
    <row r="371" spans="1:10">
      <c r="A371" s="275" t="s">
        <v>0</v>
      </c>
      <c r="B371" s="276"/>
      <c r="C371" s="194" t="s">
        <v>1</v>
      </c>
      <c r="D371" s="277"/>
      <c r="E371" s="277"/>
      <c r="F371" s="277"/>
      <c r="G371" s="277"/>
      <c r="H371" s="277"/>
      <c r="I371" s="277"/>
    </row>
    <row r="372" spans="1:10">
      <c r="A372" s="275" t="s">
        <v>2</v>
      </c>
      <c r="B372" s="276"/>
      <c r="C372" s="194" t="s">
        <v>117</v>
      </c>
      <c r="D372" s="277"/>
      <c r="E372" s="277"/>
      <c r="F372" s="277"/>
      <c r="G372" s="277"/>
      <c r="H372" s="277"/>
      <c r="I372" s="277"/>
    </row>
    <row r="373" spans="1:10">
      <c r="A373" s="275" t="s">
        <v>4</v>
      </c>
      <c r="B373" s="276"/>
      <c r="C373" s="194" t="s">
        <v>118</v>
      </c>
      <c r="D373" s="277"/>
      <c r="E373" s="277"/>
      <c r="F373" s="277"/>
      <c r="G373" s="277"/>
      <c r="H373" s="277"/>
      <c r="I373" s="277"/>
    </row>
    <row r="374" spans="1:10">
      <c r="A374" s="275" t="s">
        <v>6</v>
      </c>
      <c r="B374" s="276"/>
      <c r="C374" s="194" t="s">
        <v>145</v>
      </c>
      <c r="D374" s="277"/>
      <c r="E374" s="277"/>
      <c r="F374" s="277"/>
      <c r="G374" s="277"/>
      <c r="H374" s="277"/>
      <c r="I374" s="277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5" t="s">
        <v>146</v>
      </c>
      <c r="B377" s="205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5"/>
      <c r="B378" s="205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5"/>
      <c r="B379" s="205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2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3869386.9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3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3869386.9</v>
      </c>
      <c r="G382" s="48"/>
      <c r="H382" s="48"/>
      <c r="I382" s="15">
        <f t="shared" ref="I382:I395" si="40">((C382*D382*E382)*(F382-G382))-H382</f>
        <v>58923.023713199997</v>
      </c>
      <c r="J382" s="34">
        <f t="shared" ref="J382:J395" si="41">I382/(10^6)</f>
        <v>5.8923023713199997E-2</v>
      </c>
    </row>
    <row r="383" spans="1:10">
      <c r="A383" s="273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3869386.9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9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3869386.9</v>
      </c>
      <c r="G384" s="49"/>
      <c r="H384" s="49"/>
      <c r="I384" s="15">
        <f t="shared" si="40"/>
        <v>62684.067780000012</v>
      </c>
      <c r="J384" s="34">
        <f t="shared" si="41"/>
        <v>6.2684067780000019E-2</v>
      </c>
    </row>
    <row r="385" spans="1:10">
      <c r="A385" s="259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3869386.9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9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3869386.9</v>
      </c>
      <c r="G386" s="49"/>
      <c r="H386" s="49"/>
      <c r="I386" s="15">
        <f t="shared" si="40"/>
        <v>25073.627111999995</v>
      </c>
      <c r="J386" s="34">
        <f t="shared" si="41"/>
        <v>2.5073627111999994E-2</v>
      </c>
    </row>
    <row r="387" spans="1:10">
      <c r="A387" s="259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3869386.9</v>
      </c>
      <c r="G387" s="49"/>
      <c r="H387" s="49"/>
      <c r="I387" s="15">
        <f t="shared" si="40"/>
        <v>2228.7668543999994</v>
      </c>
      <c r="J387" s="34">
        <f t="shared" si="41"/>
        <v>2.2287668543999992E-3</v>
      </c>
    </row>
    <row r="388" spans="1:10">
      <c r="A388" s="259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3869386.9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9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3869386.9</v>
      </c>
      <c r="G389" s="49"/>
      <c r="H389" s="49"/>
      <c r="I389" s="15">
        <f t="shared" si="40"/>
        <v>20616.093403199997</v>
      </c>
      <c r="J389" s="34">
        <f t="shared" si="41"/>
        <v>2.0616093403199996E-2</v>
      </c>
    </row>
    <row r="390" spans="1:10">
      <c r="A390" s="259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3869386.9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9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3869386.9</v>
      </c>
      <c r="G391" s="49"/>
      <c r="H391" s="49"/>
      <c r="I391" s="15">
        <f t="shared" si="40"/>
        <v>55254.844932000007</v>
      </c>
      <c r="J391" s="34">
        <f t="shared" si="41"/>
        <v>5.5254844932000009E-2</v>
      </c>
    </row>
    <row r="392" spans="1:10">
      <c r="A392" s="259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3869386.9</v>
      </c>
      <c r="G392" s="49"/>
      <c r="H392" s="49"/>
      <c r="I392" s="15">
        <f t="shared" si="40"/>
        <v>7893.5492760000006</v>
      </c>
      <c r="J392" s="34">
        <f t="shared" si="41"/>
        <v>7.8935492760000003E-3</v>
      </c>
    </row>
    <row r="393" spans="1:10">
      <c r="A393" s="259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3869386.9</v>
      </c>
      <c r="G393" s="49"/>
      <c r="H393" s="49"/>
      <c r="I393" s="15">
        <f t="shared" si="40"/>
        <v>2368.0647828000001</v>
      </c>
      <c r="J393" s="34">
        <f t="shared" si="41"/>
        <v>2.3680647828000002E-3</v>
      </c>
    </row>
    <row r="394" spans="1:10">
      <c r="A394" s="259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3869386.9</v>
      </c>
      <c r="G394" s="49"/>
      <c r="H394" s="49"/>
      <c r="I394" s="15">
        <f t="shared" si="40"/>
        <v>41835.811162800004</v>
      </c>
      <c r="J394" s="34">
        <f t="shared" si="41"/>
        <v>4.1835811162800003E-2</v>
      </c>
    </row>
    <row r="395" spans="1:10">
      <c r="A395" s="259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3869386.9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4" t="s">
        <v>303</v>
      </c>
      <c r="B396" s="274"/>
      <c r="C396" s="274"/>
      <c r="D396" s="274"/>
      <c r="E396" s="274"/>
      <c r="F396" s="274"/>
      <c r="G396" s="274"/>
      <c r="H396" s="274"/>
      <c r="I396" s="113">
        <f>SUM(I381:I395)</f>
        <v>276877.84901640005</v>
      </c>
      <c r="J396" s="114">
        <f>SUM(J381:J395)</f>
        <v>0.2768778490164</v>
      </c>
    </row>
    <row r="399" spans="1:10">
      <c r="A399" s="275" t="s">
        <v>0</v>
      </c>
      <c r="B399" s="276"/>
      <c r="C399" s="194" t="s">
        <v>1</v>
      </c>
      <c r="D399" s="277"/>
      <c r="E399" s="277"/>
      <c r="F399" s="277"/>
      <c r="G399" s="277"/>
      <c r="H399" s="277"/>
      <c r="I399" s="277"/>
    </row>
    <row r="400" spans="1:10">
      <c r="A400" s="275" t="s">
        <v>2</v>
      </c>
      <c r="B400" s="276"/>
      <c r="C400" s="194" t="s">
        <v>117</v>
      </c>
      <c r="D400" s="277"/>
      <c r="E400" s="277"/>
      <c r="F400" s="277"/>
      <c r="G400" s="277"/>
      <c r="H400" s="277"/>
      <c r="I400" s="277"/>
    </row>
    <row r="401" spans="1:10">
      <c r="A401" s="275" t="s">
        <v>4</v>
      </c>
      <c r="B401" s="276"/>
      <c r="C401" s="194" t="s">
        <v>118</v>
      </c>
      <c r="D401" s="277"/>
      <c r="E401" s="277"/>
      <c r="F401" s="277"/>
      <c r="G401" s="277"/>
      <c r="H401" s="277"/>
      <c r="I401" s="277"/>
    </row>
    <row r="402" spans="1:10">
      <c r="A402" s="275" t="s">
        <v>6</v>
      </c>
      <c r="B402" s="276"/>
      <c r="C402" s="194" t="s">
        <v>145</v>
      </c>
      <c r="D402" s="277"/>
      <c r="E402" s="277"/>
      <c r="F402" s="277"/>
      <c r="G402" s="277"/>
      <c r="H402" s="277"/>
      <c r="I402" s="277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5" t="s">
        <v>146</v>
      </c>
      <c r="B405" s="205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5"/>
      <c r="B406" s="205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5"/>
      <c r="B407" s="205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2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3958503.8400000003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3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3958503.8400000003</v>
      </c>
      <c r="G410" s="48"/>
      <c r="H410" s="48"/>
      <c r="I410" s="15">
        <f t="shared" ref="I410:I423" si="43">((C410*D410*E410)*(F410-G410))-H410</f>
        <v>60280.096475520004</v>
      </c>
      <c r="J410" s="34">
        <f t="shared" ref="J410:J423" si="44">I410/(10^6)</f>
        <v>6.0280096475520004E-2</v>
      </c>
    </row>
    <row r="411" spans="1:10">
      <c r="A411" s="273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3958503.8400000003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9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3958503.8400000003</v>
      </c>
      <c r="G412" s="49"/>
      <c r="H412" s="49"/>
      <c r="I412" s="15">
        <f t="shared" si="43"/>
        <v>64127.762208000015</v>
      </c>
      <c r="J412" s="34">
        <f t="shared" si="44"/>
        <v>6.4127762208000011E-2</v>
      </c>
    </row>
    <row r="413" spans="1:10">
      <c r="A413" s="259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3958503.8400000003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9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3958503.8400000003</v>
      </c>
      <c r="G414" s="49"/>
      <c r="H414" s="49"/>
      <c r="I414" s="15">
        <f t="shared" si="43"/>
        <v>25651.104883199998</v>
      </c>
      <c r="J414" s="34">
        <f t="shared" si="44"/>
        <v>2.5651104883199997E-2</v>
      </c>
    </row>
    <row r="415" spans="1:10">
      <c r="A415" s="259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3958503.8400000003</v>
      </c>
      <c r="G415" s="49"/>
      <c r="H415" s="49"/>
      <c r="I415" s="15">
        <f t="shared" si="43"/>
        <v>2280.0982118399997</v>
      </c>
      <c r="J415" s="34">
        <f t="shared" si="44"/>
        <v>2.2800982118399999E-3</v>
      </c>
    </row>
    <row r="416" spans="1:10">
      <c r="A416" s="259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3958503.8400000003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9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3958503.8400000003</v>
      </c>
      <c r="G417" s="49"/>
      <c r="H417" s="49"/>
      <c r="I417" s="15">
        <f t="shared" si="43"/>
        <v>21090.90845952</v>
      </c>
      <c r="J417" s="34">
        <f t="shared" si="44"/>
        <v>2.109090845952E-2</v>
      </c>
    </row>
    <row r="418" spans="1:10">
      <c r="A418" s="259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3958503.8400000003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9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3958503.8400000003</v>
      </c>
      <c r="G419" s="49"/>
      <c r="H419" s="49"/>
      <c r="I419" s="15">
        <f t="shared" si="43"/>
        <v>56527.434835200016</v>
      </c>
      <c r="J419" s="34">
        <f t="shared" si="44"/>
        <v>5.6527434835200015E-2</v>
      </c>
    </row>
    <row r="420" spans="1:10">
      <c r="A420" s="259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3958503.8400000003</v>
      </c>
      <c r="G420" s="49"/>
      <c r="H420" s="49"/>
      <c r="I420" s="15">
        <f t="shared" si="43"/>
        <v>8075.3478336000016</v>
      </c>
      <c r="J420" s="34">
        <f t="shared" si="44"/>
        <v>8.0753478336000016E-3</v>
      </c>
    </row>
    <row r="421" spans="1:10">
      <c r="A421" s="259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3958503.8400000003</v>
      </c>
      <c r="G421" s="49"/>
      <c r="H421" s="49"/>
      <c r="I421" s="15">
        <f t="shared" si="43"/>
        <v>2422.6043500800001</v>
      </c>
      <c r="J421" s="34">
        <f t="shared" si="44"/>
        <v>2.4226043500800002E-3</v>
      </c>
    </row>
    <row r="422" spans="1:10">
      <c r="A422" s="259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3958503.8400000003</v>
      </c>
      <c r="G422" s="49"/>
      <c r="H422" s="49"/>
      <c r="I422" s="15">
        <f t="shared" si="43"/>
        <v>42799.343518080008</v>
      </c>
      <c r="J422" s="34">
        <f t="shared" si="44"/>
        <v>4.2799343518080006E-2</v>
      </c>
    </row>
    <row r="423" spans="1:10">
      <c r="A423" s="259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3958503.8400000003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4" t="s">
        <v>304</v>
      </c>
      <c r="B424" s="274"/>
      <c r="C424" s="274"/>
      <c r="D424" s="274"/>
      <c r="E424" s="274"/>
      <c r="F424" s="274"/>
      <c r="G424" s="274"/>
      <c r="H424" s="274"/>
      <c r="I424" s="113">
        <f>SUM(I409:I423)</f>
        <v>283254.70077504002</v>
      </c>
      <c r="J424" s="114">
        <f>SUM(J409:J423)</f>
        <v>0.28325470077504</v>
      </c>
    </row>
    <row r="427" spans="1:10">
      <c r="A427" s="275" t="s">
        <v>0</v>
      </c>
      <c r="B427" s="276"/>
      <c r="C427" s="194" t="s">
        <v>1</v>
      </c>
      <c r="D427" s="277"/>
      <c r="E427" s="277"/>
      <c r="F427" s="277"/>
      <c r="G427" s="277"/>
      <c r="H427" s="277"/>
      <c r="I427" s="277"/>
    </row>
    <row r="428" spans="1:10">
      <c r="A428" s="275" t="s">
        <v>2</v>
      </c>
      <c r="B428" s="276"/>
      <c r="C428" s="194" t="s">
        <v>117</v>
      </c>
      <c r="D428" s="277"/>
      <c r="E428" s="277"/>
      <c r="F428" s="277"/>
      <c r="G428" s="277"/>
      <c r="H428" s="277"/>
      <c r="I428" s="277"/>
    </row>
    <row r="429" spans="1:10">
      <c r="A429" s="275" t="s">
        <v>4</v>
      </c>
      <c r="B429" s="276"/>
      <c r="C429" s="194" t="s">
        <v>118</v>
      </c>
      <c r="D429" s="277"/>
      <c r="E429" s="277"/>
      <c r="F429" s="277"/>
      <c r="G429" s="277"/>
      <c r="H429" s="277"/>
      <c r="I429" s="277"/>
    </row>
    <row r="430" spans="1:10">
      <c r="A430" s="275" t="s">
        <v>6</v>
      </c>
      <c r="B430" s="276"/>
      <c r="C430" s="194" t="s">
        <v>145</v>
      </c>
      <c r="D430" s="277"/>
      <c r="E430" s="277"/>
      <c r="F430" s="277"/>
      <c r="G430" s="277"/>
      <c r="H430" s="277"/>
      <c r="I430" s="277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5" t="s">
        <v>146</v>
      </c>
      <c r="B433" s="205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5"/>
      <c r="B434" s="205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5"/>
      <c r="B435" s="205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2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4047620.78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3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4047620.78</v>
      </c>
      <c r="G438" s="48"/>
      <c r="H438" s="48"/>
      <c r="I438" s="15">
        <f t="shared" ref="I438:I451" si="46">((C438*D438*E438)*(F438-G438))-H438</f>
        <v>61637.169237839997</v>
      </c>
      <c r="J438" s="34">
        <f t="shared" ref="J438:J451" si="47">I438/(10^6)</f>
        <v>6.1637169237839996E-2</v>
      </c>
    </row>
    <row r="439" spans="1:10">
      <c r="A439" s="273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4047620.78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9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4047620.78</v>
      </c>
      <c r="G440" s="49"/>
      <c r="H440" s="49"/>
      <c r="I440" s="15">
        <f t="shared" si="46"/>
        <v>65571.456636000003</v>
      </c>
      <c r="J440" s="34">
        <f t="shared" si="47"/>
        <v>6.5571456636000003E-2</v>
      </c>
    </row>
    <row r="441" spans="1:10">
      <c r="A441" s="259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4047620.78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9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4047620.78</v>
      </c>
      <c r="G442" s="49"/>
      <c r="H442" s="49"/>
      <c r="I442" s="15">
        <f t="shared" si="46"/>
        <v>26228.582654399994</v>
      </c>
      <c r="J442" s="34">
        <f t="shared" si="47"/>
        <v>2.6228582654399993E-2</v>
      </c>
    </row>
    <row r="443" spans="1:10">
      <c r="A443" s="259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4047620.78</v>
      </c>
      <c r="G443" s="49"/>
      <c r="H443" s="49"/>
      <c r="I443" s="15">
        <f t="shared" si="46"/>
        <v>2331.4295692799997</v>
      </c>
      <c r="J443" s="34">
        <f t="shared" si="47"/>
        <v>2.3314295692799998E-3</v>
      </c>
    </row>
    <row r="444" spans="1:10">
      <c r="A444" s="259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4047620.78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9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4047620.78</v>
      </c>
      <c r="G445" s="49"/>
      <c r="H445" s="49"/>
      <c r="I445" s="15">
        <f t="shared" si="46"/>
        <v>21565.723515839996</v>
      </c>
      <c r="J445" s="34">
        <f t="shared" si="47"/>
        <v>2.1565723515839998E-2</v>
      </c>
    </row>
    <row r="446" spans="1:10">
      <c r="A446" s="259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4047620.78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9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4047620.78</v>
      </c>
      <c r="G447" s="49"/>
      <c r="H447" s="49"/>
      <c r="I447" s="15">
        <f t="shared" si="46"/>
        <v>57800.02473840001</v>
      </c>
      <c r="J447" s="34">
        <f t="shared" si="47"/>
        <v>5.7800024738400013E-2</v>
      </c>
    </row>
    <row r="448" spans="1:10">
      <c r="A448" s="259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4047620.78</v>
      </c>
      <c r="G448" s="49"/>
      <c r="H448" s="49"/>
      <c r="I448" s="15">
        <f t="shared" si="46"/>
        <v>8257.1463911999999</v>
      </c>
      <c r="J448" s="34">
        <f t="shared" si="47"/>
        <v>8.2571463911999994E-3</v>
      </c>
    </row>
    <row r="449" spans="1:10">
      <c r="A449" s="259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4047620.78</v>
      </c>
      <c r="G449" s="49"/>
      <c r="H449" s="49"/>
      <c r="I449" s="15">
        <f t="shared" si="46"/>
        <v>2477.1439173600002</v>
      </c>
      <c r="J449" s="34">
        <f t="shared" si="47"/>
        <v>2.4771439173600003E-3</v>
      </c>
    </row>
    <row r="450" spans="1:10">
      <c r="A450" s="259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4047620.78</v>
      </c>
      <c r="G450" s="49"/>
      <c r="H450" s="49"/>
      <c r="I450" s="15">
        <f t="shared" si="46"/>
        <v>43762.875873359997</v>
      </c>
      <c r="J450" s="34">
        <f t="shared" si="47"/>
        <v>4.3762875873359995E-2</v>
      </c>
    </row>
    <row r="451" spans="1:10">
      <c r="A451" s="259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4047620.78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4" t="s">
        <v>305</v>
      </c>
      <c r="B452" s="274"/>
      <c r="C452" s="274"/>
      <c r="D452" s="274"/>
      <c r="E452" s="274"/>
      <c r="F452" s="274"/>
      <c r="G452" s="274"/>
      <c r="H452" s="274"/>
      <c r="I452" s="113">
        <f>SUM(I437:I451)</f>
        <v>289631.55253367999</v>
      </c>
      <c r="J452" s="114">
        <f>SUM(J437:J451)</f>
        <v>0.28963155253368</v>
      </c>
    </row>
    <row r="455" spans="1:10">
      <c r="A455" s="275" t="s">
        <v>0</v>
      </c>
      <c r="B455" s="276"/>
      <c r="C455" s="194" t="s">
        <v>1</v>
      </c>
      <c r="D455" s="277"/>
      <c r="E455" s="277"/>
      <c r="F455" s="277"/>
      <c r="G455" s="277"/>
      <c r="H455" s="277"/>
      <c r="I455" s="277"/>
    </row>
    <row r="456" spans="1:10">
      <c r="A456" s="275" t="s">
        <v>2</v>
      </c>
      <c r="B456" s="276"/>
      <c r="C456" s="194" t="s">
        <v>117</v>
      </c>
      <c r="D456" s="277"/>
      <c r="E456" s="277"/>
      <c r="F456" s="277"/>
      <c r="G456" s="277"/>
      <c r="H456" s="277"/>
      <c r="I456" s="277"/>
    </row>
    <row r="457" spans="1:10">
      <c r="A457" s="275" t="s">
        <v>4</v>
      </c>
      <c r="B457" s="276"/>
      <c r="C457" s="194" t="s">
        <v>118</v>
      </c>
      <c r="D457" s="277"/>
      <c r="E457" s="277"/>
      <c r="F457" s="277"/>
      <c r="G457" s="277"/>
      <c r="H457" s="277"/>
      <c r="I457" s="277"/>
    </row>
    <row r="458" spans="1:10">
      <c r="A458" s="275" t="s">
        <v>6</v>
      </c>
      <c r="B458" s="276"/>
      <c r="C458" s="194" t="s">
        <v>145</v>
      </c>
      <c r="D458" s="277"/>
      <c r="E458" s="277"/>
      <c r="F458" s="277"/>
      <c r="G458" s="277"/>
      <c r="H458" s="277"/>
      <c r="I458" s="277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5" t="s">
        <v>146</v>
      </c>
      <c r="B461" s="205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5"/>
      <c r="B462" s="205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5"/>
      <c r="B463" s="205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2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4136737.7199999993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3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4136737.7199999993</v>
      </c>
      <c r="G466" s="48"/>
      <c r="H466" s="48"/>
      <c r="I466" s="15">
        <f t="shared" ref="I466:I479" si="49">((C466*D466*E466)*(F466-G466))-H466</f>
        <v>62994.242000159989</v>
      </c>
      <c r="J466" s="34">
        <f t="shared" ref="J466:J479" si="50">I466/(10^6)</f>
        <v>6.2994242000159989E-2</v>
      </c>
    </row>
    <row r="467" spans="1:10">
      <c r="A467" s="273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4136737.7199999993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9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4136737.7199999993</v>
      </c>
      <c r="G468" s="49"/>
      <c r="H468" s="49"/>
      <c r="I468" s="15">
        <f t="shared" si="49"/>
        <v>67015.151064000005</v>
      </c>
      <c r="J468" s="34">
        <f t="shared" si="50"/>
        <v>6.7015151064000009E-2</v>
      </c>
    </row>
    <row r="469" spans="1:10">
      <c r="A469" s="259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4136737.7199999993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9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4136737.7199999993</v>
      </c>
      <c r="G470" s="49"/>
      <c r="H470" s="49"/>
      <c r="I470" s="15">
        <f t="shared" si="49"/>
        <v>26806.06042559999</v>
      </c>
      <c r="J470" s="34">
        <f t="shared" si="50"/>
        <v>2.6806060425599989E-2</v>
      </c>
    </row>
    <row r="471" spans="1:10">
      <c r="A471" s="259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4136737.7199999993</v>
      </c>
      <c r="G471" s="49"/>
      <c r="H471" s="49"/>
      <c r="I471" s="15">
        <f t="shared" si="49"/>
        <v>2382.7609267199991</v>
      </c>
      <c r="J471" s="34">
        <f t="shared" si="50"/>
        <v>2.3827609267199992E-3</v>
      </c>
    </row>
    <row r="472" spans="1:10">
      <c r="A472" s="259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4136737.7199999993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9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4136737.7199999993</v>
      </c>
      <c r="G473" s="49"/>
      <c r="H473" s="49"/>
      <c r="I473" s="15">
        <f t="shared" si="49"/>
        <v>22040.538572159992</v>
      </c>
      <c r="J473" s="34">
        <f t="shared" si="50"/>
        <v>2.2040538572159991E-2</v>
      </c>
    </row>
    <row r="474" spans="1:10">
      <c r="A474" s="259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4136737.7199999993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9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4136737.7199999993</v>
      </c>
      <c r="G475" s="49"/>
      <c r="H475" s="49"/>
      <c r="I475" s="15">
        <f t="shared" si="49"/>
        <v>59072.614641599997</v>
      </c>
      <c r="J475" s="34">
        <f t="shared" si="50"/>
        <v>5.9072614641599998E-2</v>
      </c>
    </row>
    <row r="476" spans="1:10">
      <c r="A476" s="259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4136737.7199999993</v>
      </c>
      <c r="G476" s="49"/>
      <c r="H476" s="49"/>
      <c r="I476" s="15">
        <f t="shared" si="49"/>
        <v>8438.9449487999991</v>
      </c>
      <c r="J476" s="34">
        <f t="shared" si="50"/>
        <v>8.4389449487999989E-3</v>
      </c>
    </row>
    <row r="477" spans="1:10">
      <c r="A477" s="259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4136737.7199999993</v>
      </c>
      <c r="G477" s="49"/>
      <c r="H477" s="49"/>
      <c r="I477" s="15">
        <f t="shared" si="49"/>
        <v>2531.6834846399997</v>
      </c>
      <c r="J477" s="34">
        <f t="shared" si="50"/>
        <v>2.5316834846399999E-3</v>
      </c>
    </row>
    <row r="478" spans="1:10">
      <c r="A478" s="259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4136737.7199999993</v>
      </c>
      <c r="G478" s="49"/>
      <c r="H478" s="49"/>
      <c r="I478" s="15">
        <f t="shared" si="49"/>
        <v>44726.408228639993</v>
      </c>
      <c r="J478" s="34">
        <f t="shared" si="50"/>
        <v>4.4726408228639991E-2</v>
      </c>
    </row>
    <row r="479" spans="1:10">
      <c r="A479" s="259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4136737.7199999993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4" t="s">
        <v>306</v>
      </c>
      <c r="B480" s="274"/>
      <c r="C480" s="274"/>
      <c r="D480" s="274"/>
      <c r="E480" s="274"/>
      <c r="F480" s="274"/>
      <c r="G480" s="274"/>
      <c r="H480" s="274"/>
      <c r="I480" s="113">
        <f>SUM(I465:I479)</f>
        <v>296008.40429231996</v>
      </c>
      <c r="J480" s="114">
        <f>SUM(J465:J479)</f>
        <v>0.29600840429231989</v>
      </c>
    </row>
    <row r="483" spans="1:10">
      <c r="A483" s="275" t="s">
        <v>0</v>
      </c>
      <c r="B483" s="276"/>
      <c r="C483" s="194" t="s">
        <v>1</v>
      </c>
      <c r="D483" s="277"/>
      <c r="E483" s="277"/>
      <c r="F483" s="277"/>
      <c r="G483" s="277"/>
      <c r="H483" s="277"/>
      <c r="I483" s="277"/>
    </row>
    <row r="484" spans="1:10">
      <c r="A484" s="275" t="s">
        <v>2</v>
      </c>
      <c r="B484" s="276"/>
      <c r="C484" s="194" t="s">
        <v>117</v>
      </c>
      <c r="D484" s="277"/>
      <c r="E484" s="277"/>
      <c r="F484" s="277"/>
      <c r="G484" s="277"/>
      <c r="H484" s="277"/>
      <c r="I484" s="277"/>
    </row>
    <row r="485" spans="1:10">
      <c r="A485" s="275" t="s">
        <v>4</v>
      </c>
      <c r="B485" s="276"/>
      <c r="C485" s="194" t="s">
        <v>118</v>
      </c>
      <c r="D485" s="277"/>
      <c r="E485" s="277"/>
      <c r="F485" s="277"/>
      <c r="G485" s="277"/>
      <c r="H485" s="277"/>
      <c r="I485" s="277"/>
    </row>
    <row r="486" spans="1:10">
      <c r="A486" s="275" t="s">
        <v>6</v>
      </c>
      <c r="B486" s="276"/>
      <c r="C486" s="194" t="s">
        <v>145</v>
      </c>
      <c r="D486" s="277"/>
      <c r="E486" s="277"/>
      <c r="F486" s="277"/>
      <c r="G486" s="277"/>
      <c r="H486" s="277"/>
      <c r="I486" s="277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5" t="s">
        <v>146</v>
      </c>
      <c r="B489" s="205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5"/>
      <c r="B490" s="205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5"/>
      <c r="B491" s="205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2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4225854.6599999992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3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4225854.6599999992</v>
      </c>
      <c r="G494" s="48"/>
      <c r="H494" s="48"/>
      <c r="I494" s="15">
        <f t="shared" ref="I494:I507" si="52">((C494*D494*E494)*(F494-G494))-H494</f>
        <v>64351.314762479989</v>
      </c>
      <c r="J494" s="34">
        <f t="shared" ref="J494:J507" si="53">I494/(10^6)</f>
        <v>6.4351314762479989E-2</v>
      </c>
    </row>
    <row r="495" spans="1:10">
      <c r="A495" s="273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4225854.6599999992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9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4225854.6599999992</v>
      </c>
      <c r="G496" s="49"/>
      <c r="H496" s="49"/>
      <c r="I496" s="15">
        <f t="shared" si="52"/>
        <v>68458.845491999993</v>
      </c>
      <c r="J496" s="34">
        <f t="shared" si="53"/>
        <v>6.8458845491999987E-2</v>
      </c>
    </row>
    <row r="497" spans="1:10">
      <c r="A497" s="259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4225854.6599999992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9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4225854.6599999992</v>
      </c>
      <c r="G498" s="49"/>
      <c r="H498" s="49"/>
      <c r="I498" s="15">
        <f t="shared" si="52"/>
        <v>27383.538196799989</v>
      </c>
      <c r="J498" s="34">
        <f t="shared" si="53"/>
        <v>2.7383538196799988E-2</v>
      </c>
    </row>
    <row r="499" spans="1:10">
      <c r="A499" s="259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4225854.6599999992</v>
      </c>
      <c r="G499" s="49"/>
      <c r="H499" s="49"/>
      <c r="I499" s="15">
        <f t="shared" si="52"/>
        <v>2434.0922841599991</v>
      </c>
      <c r="J499" s="34">
        <f t="shared" si="53"/>
        <v>2.434092284159999E-3</v>
      </c>
    </row>
    <row r="500" spans="1:10">
      <c r="A500" s="259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4225854.6599999992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9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4225854.6599999992</v>
      </c>
      <c r="G501" s="49"/>
      <c r="H501" s="49"/>
      <c r="I501" s="15">
        <f t="shared" si="52"/>
        <v>22515.353628479992</v>
      </c>
      <c r="J501" s="34">
        <f t="shared" si="53"/>
        <v>2.2515353628479992E-2</v>
      </c>
    </row>
    <row r="502" spans="1:10">
      <c r="A502" s="259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4225854.6599999992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9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4225854.6599999992</v>
      </c>
      <c r="G503" s="49"/>
      <c r="H503" s="49"/>
      <c r="I503" s="15">
        <f t="shared" si="52"/>
        <v>60345.204544799999</v>
      </c>
      <c r="J503" s="34">
        <f t="shared" si="53"/>
        <v>6.0345204544799996E-2</v>
      </c>
    </row>
    <row r="504" spans="1:10">
      <c r="A504" s="259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4225854.6599999992</v>
      </c>
      <c r="G504" s="49"/>
      <c r="H504" s="49"/>
      <c r="I504" s="15">
        <f t="shared" si="52"/>
        <v>8620.7435063999983</v>
      </c>
      <c r="J504" s="34">
        <f t="shared" si="53"/>
        <v>8.6207435063999985E-3</v>
      </c>
    </row>
    <row r="505" spans="1:10">
      <c r="A505" s="259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4225854.6599999992</v>
      </c>
      <c r="G505" s="49"/>
      <c r="H505" s="49"/>
      <c r="I505" s="15">
        <f t="shared" si="52"/>
        <v>2586.2230519199998</v>
      </c>
      <c r="J505" s="34">
        <f t="shared" si="53"/>
        <v>2.5862230519199999E-3</v>
      </c>
    </row>
    <row r="506" spans="1:10">
      <c r="A506" s="259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4225854.6599999992</v>
      </c>
      <c r="G506" s="49"/>
      <c r="H506" s="49"/>
      <c r="I506" s="15">
        <f t="shared" si="52"/>
        <v>45689.94058391999</v>
      </c>
      <c r="J506" s="34">
        <f t="shared" si="53"/>
        <v>4.5689940583919987E-2</v>
      </c>
    </row>
    <row r="507" spans="1:10">
      <c r="A507" s="259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4225854.6599999992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4" t="s">
        <v>307</v>
      </c>
      <c r="B508" s="274"/>
      <c r="C508" s="274"/>
      <c r="D508" s="274"/>
      <c r="E508" s="274"/>
      <c r="F508" s="274"/>
      <c r="G508" s="274"/>
      <c r="H508" s="274"/>
      <c r="I508" s="113">
        <f>SUM(I493:I507)</f>
        <v>302385.25605095993</v>
      </c>
      <c r="J508" s="114">
        <f>SUM(J493:J507)</f>
        <v>0.30238525605095995</v>
      </c>
    </row>
    <row r="511" spans="1:10">
      <c r="A511" s="275" t="s">
        <v>0</v>
      </c>
      <c r="B511" s="276"/>
      <c r="C511" s="194" t="s">
        <v>1</v>
      </c>
      <c r="D511" s="277"/>
      <c r="E511" s="277"/>
      <c r="F511" s="277"/>
      <c r="G511" s="277"/>
      <c r="H511" s="277"/>
      <c r="I511" s="277"/>
    </row>
    <row r="512" spans="1:10">
      <c r="A512" s="275" t="s">
        <v>2</v>
      </c>
      <c r="B512" s="276"/>
      <c r="C512" s="194" t="s">
        <v>117</v>
      </c>
      <c r="D512" s="277"/>
      <c r="E512" s="277"/>
      <c r="F512" s="277"/>
      <c r="G512" s="277"/>
      <c r="H512" s="277"/>
      <c r="I512" s="277"/>
    </row>
    <row r="513" spans="1:10">
      <c r="A513" s="275" t="s">
        <v>4</v>
      </c>
      <c r="B513" s="276"/>
      <c r="C513" s="194" t="s">
        <v>118</v>
      </c>
      <c r="D513" s="277"/>
      <c r="E513" s="277"/>
      <c r="F513" s="277"/>
      <c r="G513" s="277"/>
      <c r="H513" s="277"/>
      <c r="I513" s="277"/>
    </row>
    <row r="514" spans="1:10">
      <c r="A514" s="275" t="s">
        <v>6</v>
      </c>
      <c r="B514" s="276"/>
      <c r="C514" s="194" t="s">
        <v>145</v>
      </c>
      <c r="D514" s="277"/>
      <c r="E514" s="277"/>
      <c r="F514" s="277"/>
      <c r="G514" s="277"/>
      <c r="H514" s="277"/>
      <c r="I514" s="277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5" t="s">
        <v>146</v>
      </c>
      <c r="B517" s="205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5"/>
      <c r="B518" s="205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5"/>
      <c r="B519" s="205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2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4314971.5999999996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3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4314971.5999999996</v>
      </c>
      <c r="G522" s="48"/>
      <c r="H522" s="48"/>
      <c r="I522" s="15">
        <f t="shared" ref="I522:I535" si="55">((C522*D522*E522)*(F522-G522))-H522</f>
        <v>65708.387524799997</v>
      </c>
      <c r="J522" s="34">
        <f t="shared" ref="J522:J535" si="56">I522/(10^6)</f>
        <v>6.5708387524800002E-2</v>
      </c>
    </row>
    <row r="523" spans="1:10">
      <c r="A523" s="273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4314971.5999999996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9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4314971.5999999996</v>
      </c>
      <c r="G524" s="49"/>
      <c r="H524" s="49"/>
      <c r="I524" s="15">
        <f t="shared" si="55"/>
        <v>69902.53992000001</v>
      </c>
      <c r="J524" s="34">
        <f t="shared" si="56"/>
        <v>6.9902539920000006E-2</v>
      </c>
    </row>
    <row r="525" spans="1:10">
      <c r="A525" s="259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4314971.5999999996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9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4314971.5999999996</v>
      </c>
      <c r="G526" s="49"/>
      <c r="H526" s="49"/>
      <c r="I526" s="15">
        <f t="shared" si="55"/>
        <v>27961.015967999992</v>
      </c>
      <c r="J526" s="34">
        <f t="shared" si="56"/>
        <v>2.7961015967999991E-2</v>
      </c>
    </row>
    <row r="527" spans="1:10">
      <c r="A527" s="259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4314971.5999999996</v>
      </c>
      <c r="G527" s="49"/>
      <c r="H527" s="49"/>
      <c r="I527" s="15">
        <f t="shared" si="55"/>
        <v>2485.4236415999994</v>
      </c>
      <c r="J527" s="34">
        <f t="shared" si="56"/>
        <v>2.4854236415999993E-3</v>
      </c>
    </row>
    <row r="528" spans="1:10">
      <c r="A528" s="259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4314971.5999999996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9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4314971.5999999996</v>
      </c>
      <c r="G529" s="49"/>
      <c r="H529" s="49"/>
      <c r="I529" s="15">
        <f t="shared" si="55"/>
        <v>22990.168684799995</v>
      </c>
      <c r="J529" s="34">
        <f t="shared" si="56"/>
        <v>2.2990168684799996E-2</v>
      </c>
    </row>
    <row r="530" spans="1:10">
      <c r="A530" s="259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4314971.5999999996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9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4314971.5999999996</v>
      </c>
      <c r="G531" s="49"/>
      <c r="H531" s="49"/>
      <c r="I531" s="15">
        <f t="shared" si="55"/>
        <v>61617.794448000008</v>
      </c>
      <c r="J531" s="34">
        <f t="shared" si="56"/>
        <v>6.1617794448000009E-2</v>
      </c>
    </row>
    <row r="532" spans="1:10">
      <c r="A532" s="259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4314971.5999999996</v>
      </c>
      <c r="G532" s="49"/>
      <c r="H532" s="49"/>
      <c r="I532" s="15">
        <f t="shared" si="55"/>
        <v>8802.5420639999993</v>
      </c>
      <c r="J532" s="34">
        <f t="shared" si="56"/>
        <v>8.8025420639999997E-3</v>
      </c>
    </row>
    <row r="533" spans="1:10">
      <c r="A533" s="259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4314971.5999999996</v>
      </c>
      <c r="G533" s="49"/>
      <c r="H533" s="49"/>
      <c r="I533" s="15">
        <f t="shared" si="55"/>
        <v>2640.7626191999998</v>
      </c>
      <c r="J533" s="34">
        <f t="shared" si="56"/>
        <v>2.6407626191999999E-3</v>
      </c>
    </row>
    <row r="534" spans="1:10">
      <c r="A534" s="259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4314971.5999999996</v>
      </c>
      <c r="G534" s="49"/>
      <c r="H534" s="49"/>
      <c r="I534" s="15">
        <f t="shared" si="55"/>
        <v>46653.472939200001</v>
      </c>
      <c r="J534" s="34">
        <f t="shared" si="56"/>
        <v>4.6653472939200004E-2</v>
      </c>
    </row>
    <row r="535" spans="1:10">
      <c r="A535" s="259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4314971.5999999996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4" t="s">
        <v>308</v>
      </c>
      <c r="B536" s="274"/>
      <c r="C536" s="274"/>
      <c r="D536" s="274"/>
      <c r="E536" s="274"/>
      <c r="F536" s="274"/>
      <c r="G536" s="274"/>
      <c r="H536" s="274"/>
      <c r="I536" s="113">
        <f>SUM(I521:I535)</f>
        <v>308762.10780960001</v>
      </c>
      <c r="J536" s="114">
        <f>SUM(J521:J535)</f>
        <v>0.30876210780960006</v>
      </c>
    </row>
    <row r="539" spans="1:10">
      <c r="A539" s="275" t="s">
        <v>0</v>
      </c>
      <c r="B539" s="276"/>
      <c r="C539" s="194" t="s">
        <v>1</v>
      </c>
      <c r="D539" s="277"/>
      <c r="E539" s="277"/>
      <c r="F539" s="277"/>
      <c r="G539" s="277"/>
      <c r="H539" s="277"/>
      <c r="I539" s="277"/>
    </row>
    <row r="540" spans="1:10">
      <c r="A540" s="275" t="s">
        <v>2</v>
      </c>
      <c r="B540" s="276"/>
      <c r="C540" s="194" t="s">
        <v>117</v>
      </c>
      <c r="D540" s="277"/>
      <c r="E540" s="277"/>
      <c r="F540" s="277"/>
      <c r="G540" s="277"/>
      <c r="H540" s="277"/>
      <c r="I540" s="277"/>
    </row>
    <row r="541" spans="1:10">
      <c r="A541" s="275" t="s">
        <v>4</v>
      </c>
      <c r="B541" s="276"/>
      <c r="C541" s="194" t="s">
        <v>118</v>
      </c>
      <c r="D541" s="277"/>
      <c r="E541" s="277"/>
      <c r="F541" s="277"/>
      <c r="G541" s="277"/>
      <c r="H541" s="277"/>
      <c r="I541" s="277"/>
    </row>
    <row r="542" spans="1:10">
      <c r="A542" s="275" t="s">
        <v>6</v>
      </c>
      <c r="B542" s="276"/>
      <c r="C542" s="194" t="s">
        <v>145</v>
      </c>
      <c r="D542" s="277"/>
      <c r="E542" s="277"/>
      <c r="F542" s="277"/>
      <c r="G542" s="277"/>
      <c r="H542" s="277"/>
      <c r="I542" s="277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5" t="s">
        <v>146</v>
      </c>
      <c r="B545" s="205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5"/>
      <c r="B546" s="205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5"/>
      <c r="B547" s="205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2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4404088.54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3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4404088.54</v>
      </c>
      <c r="G550" s="48"/>
      <c r="H550" s="48"/>
      <c r="I550" s="15">
        <f t="shared" ref="I550:I563" si="58">((C550*D550*E550)*(F550-G550))-H550</f>
        <v>67065.460287120004</v>
      </c>
      <c r="J550" s="34">
        <f t="shared" ref="J550:J563" si="59">I550/(10^6)</f>
        <v>6.7065460287120002E-2</v>
      </c>
    </row>
    <row r="551" spans="1:10">
      <c r="A551" s="273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4404088.54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9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4404088.54</v>
      </c>
      <c r="G552" s="49"/>
      <c r="H552" s="49"/>
      <c r="I552" s="15">
        <f t="shared" si="58"/>
        <v>71346.234348000013</v>
      </c>
      <c r="J552" s="34">
        <f t="shared" si="59"/>
        <v>7.1346234348000012E-2</v>
      </c>
    </row>
    <row r="553" spans="1:10">
      <c r="A553" s="259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4404088.54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9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4404088.54</v>
      </c>
      <c r="G554" s="49"/>
      <c r="H554" s="49"/>
      <c r="I554" s="15">
        <f t="shared" si="58"/>
        <v>28538.493739199996</v>
      </c>
      <c r="J554" s="34">
        <f t="shared" si="59"/>
        <v>2.8538493739199994E-2</v>
      </c>
    </row>
    <row r="555" spans="1:10">
      <c r="A555" s="259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4404088.54</v>
      </c>
      <c r="G555" s="49"/>
      <c r="H555" s="49"/>
      <c r="I555" s="15">
        <f t="shared" si="58"/>
        <v>2536.7549990399998</v>
      </c>
      <c r="J555" s="34">
        <f t="shared" si="59"/>
        <v>2.5367549990399996E-3</v>
      </c>
    </row>
    <row r="556" spans="1:10">
      <c r="A556" s="259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4404088.54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9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4404088.54</v>
      </c>
      <c r="G557" s="49"/>
      <c r="H557" s="49"/>
      <c r="I557" s="15">
        <f t="shared" si="58"/>
        <v>23464.983741119999</v>
      </c>
      <c r="J557" s="34">
        <f t="shared" si="59"/>
        <v>2.346498374112E-2</v>
      </c>
    </row>
    <row r="558" spans="1:10">
      <c r="A558" s="259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4404088.54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9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4404088.54</v>
      </c>
      <c r="G559" s="49"/>
      <c r="H559" s="49"/>
      <c r="I559" s="15">
        <f t="shared" si="58"/>
        <v>62890.384351200009</v>
      </c>
      <c r="J559" s="34">
        <f t="shared" si="59"/>
        <v>6.2890384351200007E-2</v>
      </c>
    </row>
    <row r="560" spans="1:10">
      <c r="A560" s="259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4404088.54</v>
      </c>
      <c r="G560" s="49"/>
      <c r="H560" s="49"/>
      <c r="I560" s="15">
        <f t="shared" si="58"/>
        <v>8984.3406216000003</v>
      </c>
      <c r="J560" s="34">
        <f t="shared" si="59"/>
        <v>8.984340621600001E-3</v>
      </c>
    </row>
    <row r="561" spans="1:10">
      <c r="A561" s="259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4404088.54</v>
      </c>
      <c r="G561" s="49"/>
      <c r="H561" s="49"/>
      <c r="I561" s="15">
        <f t="shared" si="58"/>
        <v>2695.3021864800003</v>
      </c>
      <c r="J561" s="34">
        <f t="shared" si="59"/>
        <v>2.6953021864800004E-3</v>
      </c>
    </row>
    <row r="562" spans="1:10">
      <c r="A562" s="259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4404088.54</v>
      </c>
      <c r="G562" s="49"/>
      <c r="H562" s="49"/>
      <c r="I562" s="15">
        <f t="shared" si="58"/>
        <v>47617.005294480005</v>
      </c>
      <c r="J562" s="34">
        <f t="shared" si="59"/>
        <v>4.7617005294480007E-2</v>
      </c>
    </row>
    <row r="563" spans="1:10">
      <c r="A563" s="259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4404088.54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4" t="s">
        <v>309</v>
      </c>
      <c r="B564" s="274"/>
      <c r="C564" s="274"/>
      <c r="D564" s="274"/>
      <c r="E564" s="274"/>
      <c r="F564" s="274"/>
      <c r="G564" s="274"/>
      <c r="H564" s="274"/>
      <c r="I564" s="113">
        <f>SUM(I549:I563)</f>
        <v>315138.95956824004</v>
      </c>
      <c r="J564" s="114">
        <f>SUM(J549:J563)</f>
        <v>0.31513895956824006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abSelected="1" topLeftCell="A49" zoomScaleNormal="100" workbookViewId="0">
      <selection activeCell="F59" sqref="F59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62" t="s">
        <v>313</v>
      </c>
      <c r="C5" s="162" t="s">
        <v>314</v>
      </c>
      <c r="D5" s="162" t="s">
        <v>315</v>
      </c>
      <c r="E5" s="162" t="s">
        <v>314</v>
      </c>
      <c r="F5" s="233"/>
    </row>
    <row r="6" spans="1:6">
      <c r="A6" s="163">
        <f>'4B_N2O emission'!B12</f>
        <v>2011</v>
      </c>
      <c r="B6" s="150">
        <f>'4B_CH4 emissions'!G12</f>
        <v>2.0086487999999999E-3</v>
      </c>
      <c r="C6" s="151">
        <f>B6*21</f>
        <v>4.2181624799999998E-2</v>
      </c>
      <c r="D6" s="152">
        <f>'4B_N2O emission'!E12</f>
        <v>1.5064865999999999E-4</v>
      </c>
      <c r="E6" s="151">
        <f>D6*310</f>
        <v>4.6701084599999998E-2</v>
      </c>
      <c r="F6" s="153">
        <f>E6+C6</f>
        <v>8.8882709399999996E-2</v>
      </c>
    </row>
    <row r="7" spans="1:6">
      <c r="A7" s="163">
        <f>'4B_N2O emission'!B13</f>
        <v>2012</v>
      </c>
      <c r="B7" s="150">
        <f>'4B_CH4 emissions'!G13</f>
        <v>2.0690208000000002E-3</v>
      </c>
      <c r="C7" s="151">
        <f t="shared" ref="C7:C25" si="0">B7*21</f>
        <v>4.3449436800000005E-2</v>
      </c>
      <c r="D7" s="152">
        <f>'4B_N2O emission'!E13</f>
        <v>1.5517655999999999E-4</v>
      </c>
      <c r="E7" s="151">
        <f t="shared" ref="E7:E25" si="1">D7*310</f>
        <v>4.8104733599999998E-2</v>
      </c>
      <c r="F7" s="153">
        <f t="shared" ref="F7:F25" si="2">E7+C7</f>
        <v>9.1554170399999996E-2</v>
      </c>
    </row>
    <row r="8" spans="1:6">
      <c r="A8" s="163">
        <f>'4B_N2O emission'!B14</f>
        <v>2013</v>
      </c>
      <c r="B8" s="150">
        <f>'4B_CH4 emissions'!G14</f>
        <v>2.1317904000000003E-3</v>
      </c>
      <c r="C8" s="151">
        <f t="shared" si="0"/>
        <v>4.4767598400000004E-2</v>
      </c>
      <c r="D8" s="152">
        <f>'4B_N2O emission'!E14</f>
        <v>1.5988428000000002E-4</v>
      </c>
      <c r="E8" s="151">
        <f t="shared" si="1"/>
        <v>4.9564126800000004E-2</v>
      </c>
      <c r="F8" s="153">
        <f t="shared" si="2"/>
        <v>9.4331725200000008E-2</v>
      </c>
    </row>
    <row r="9" spans="1:6">
      <c r="A9" s="163">
        <f>'4B_N2O emission'!B15</f>
        <v>2014</v>
      </c>
      <c r="B9" s="150">
        <f>'4B_CH4 emissions'!G15</f>
        <v>2.1948084000000005E-3</v>
      </c>
      <c r="C9" s="151">
        <f t="shared" si="0"/>
        <v>4.6090976400000011E-2</v>
      </c>
      <c r="D9" s="152">
        <f>'4B_N2O emission'!E15</f>
        <v>1.6461063000000001E-4</v>
      </c>
      <c r="E9" s="151">
        <f t="shared" si="1"/>
        <v>5.1029295300000006E-2</v>
      </c>
      <c r="F9" s="153">
        <f t="shared" si="2"/>
        <v>9.712027170000001E-2</v>
      </c>
    </row>
    <row r="10" spans="1:6">
      <c r="A10" s="163">
        <f>'4B_N2O emission'!B16</f>
        <v>2015</v>
      </c>
      <c r="B10" s="150">
        <f>'4B_CH4 emissions'!G16</f>
        <v>2.2560444000000006E-3</v>
      </c>
      <c r="C10" s="151">
        <f t="shared" si="0"/>
        <v>4.7376932400000016E-2</v>
      </c>
      <c r="D10" s="152">
        <f>'4B_N2O emission'!E16</f>
        <v>1.6920333000000002E-4</v>
      </c>
      <c r="E10" s="151">
        <f t="shared" si="1"/>
        <v>5.2453032300000008E-2</v>
      </c>
      <c r="F10" s="153">
        <f t="shared" si="2"/>
        <v>9.9829964700000023E-2</v>
      </c>
    </row>
    <row r="11" spans="1:6">
      <c r="A11" s="163">
        <f>'4B_N2O emission'!B17</f>
        <v>2016</v>
      </c>
      <c r="B11" s="150">
        <f>'4B_CH4 emissions'!G17</f>
        <v>2.3201424000000004E-3</v>
      </c>
      <c r="C11" s="151">
        <f t="shared" si="0"/>
        <v>4.8722990400000006E-2</v>
      </c>
      <c r="D11" s="152">
        <f>'4B_N2O emission'!E17</f>
        <v>1.7401068000000002E-4</v>
      </c>
      <c r="E11" s="151">
        <f t="shared" si="1"/>
        <v>5.3943310800000005E-2</v>
      </c>
      <c r="F11" s="153">
        <f t="shared" si="2"/>
        <v>0.1026663012</v>
      </c>
    </row>
    <row r="12" spans="1:6">
      <c r="A12" s="163">
        <f>'4B_N2O emission'!B18</f>
        <v>2017</v>
      </c>
      <c r="B12" s="150">
        <f>'4B_CH4 emissions'!G18</f>
        <v>2.4008313600000003E-3</v>
      </c>
      <c r="C12" s="151">
        <f t="shared" si="0"/>
        <v>5.0417458560000003E-2</v>
      </c>
      <c r="D12" s="152">
        <f>'4B_N2O emission'!E18</f>
        <v>1.8006235200000001E-4</v>
      </c>
      <c r="E12" s="151">
        <f t="shared" si="1"/>
        <v>5.5819329120000004E-2</v>
      </c>
      <c r="F12" s="153">
        <f t="shared" si="2"/>
        <v>0.10623678768</v>
      </c>
    </row>
    <row r="13" spans="1:6">
      <c r="A13" s="163">
        <f>'4B_N2O emission'!B19</f>
        <v>2018</v>
      </c>
      <c r="B13" s="150">
        <f>'4B_CH4 emissions'!G19</f>
        <v>2.4667534799999997E-3</v>
      </c>
      <c r="C13" s="151">
        <f t="shared" si="0"/>
        <v>5.1801823079999997E-2</v>
      </c>
      <c r="D13" s="152">
        <f>'4B_N2O emission'!E19</f>
        <v>1.8500651099999997E-4</v>
      </c>
      <c r="E13" s="151">
        <f t="shared" si="1"/>
        <v>5.735201840999999E-2</v>
      </c>
      <c r="F13" s="153">
        <f t="shared" si="2"/>
        <v>0.10915384148999999</v>
      </c>
    </row>
    <row r="14" spans="1:6">
      <c r="A14" s="163">
        <f>'4B_N2O emission'!B20</f>
        <v>2019</v>
      </c>
      <c r="B14" s="150">
        <f>'4B_CH4 emissions'!G20</f>
        <v>2.5326756000000001E-3</v>
      </c>
      <c r="C14" s="151">
        <f t="shared" si="0"/>
        <v>5.3186187600000004E-2</v>
      </c>
      <c r="D14" s="152">
        <f>'4B_N2O emission'!E20</f>
        <v>1.8995067000000002E-4</v>
      </c>
      <c r="E14" s="151">
        <f t="shared" si="1"/>
        <v>5.8884707700000004E-2</v>
      </c>
      <c r="F14" s="153">
        <f t="shared" si="2"/>
        <v>0.1120708953</v>
      </c>
    </row>
    <row r="15" spans="1:6">
      <c r="A15" s="163">
        <f>'4B_N2O emission'!B21</f>
        <v>2020</v>
      </c>
      <c r="B15" s="150">
        <f>'4B_CH4 emissions'!G21</f>
        <v>2.59859772E-3</v>
      </c>
      <c r="C15" s="151">
        <f t="shared" si="0"/>
        <v>5.4570552119999997E-2</v>
      </c>
      <c r="D15" s="152">
        <f>'4B_N2O emission'!E21</f>
        <v>1.94894829E-4</v>
      </c>
      <c r="E15" s="151">
        <f t="shared" si="1"/>
        <v>6.0417396990000004E-2</v>
      </c>
      <c r="F15" s="153">
        <f t="shared" si="2"/>
        <v>0.11498794911</v>
      </c>
    </row>
    <row r="16" spans="1:6">
      <c r="A16" s="163">
        <f>'4B_N2O emission'!B22</f>
        <v>2021</v>
      </c>
      <c r="B16" s="150">
        <f>'4B_CH4 emissions'!G22</f>
        <v>2.6645198399999999E-3</v>
      </c>
      <c r="C16" s="151">
        <f t="shared" si="0"/>
        <v>5.5954916639999998E-2</v>
      </c>
      <c r="D16" s="152">
        <f>'4B_N2O emission'!E22</f>
        <v>1.9983898799999996E-4</v>
      </c>
      <c r="E16" s="151">
        <f t="shared" si="1"/>
        <v>6.195008627999999E-2</v>
      </c>
      <c r="F16" s="153">
        <f t="shared" si="2"/>
        <v>0.11790500291999999</v>
      </c>
    </row>
    <row r="17" spans="1:7">
      <c r="A17" s="163">
        <f>'4B_N2O emission'!B23</f>
        <v>2022</v>
      </c>
      <c r="B17" s="150">
        <f>'4B_CH4 emissions'!G23</f>
        <v>2.7304419599999998E-3</v>
      </c>
      <c r="C17" s="151">
        <f t="shared" si="0"/>
        <v>5.7339281159999991E-2</v>
      </c>
      <c r="D17" s="152">
        <f>'4B_N2O emission'!E23</f>
        <v>2.0478314699999998E-4</v>
      </c>
      <c r="E17" s="151">
        <f t="shared" si="1"/>
        <v>6.3482775569999997E-2</v>
      </c>
      <c r="F17" s="153">
        <f t="shared" si="2"/>
        <v>0.12082205672999999</v>
      </c>
    </row>
    <row r="18" spans="1:7">
      <c r="A18" s="163">
        <f>'4B_N2O emission'!B24</f>
        <v>2023</v>
      </c>
      <c r="B18" s="150">
        <f>'4B_CH4 emissions'!G24</f>
        <v>2.7963640799999996E-3</v>
      </c>
      <c r="C18" s="151">
        <f t="shared" si="0"/>
        <v>5.8723645679999992E-2</v>
      </c>
      <c r="D18" s="152">
        <f>'4B_N2O emission'!E24</f>
        <v>2.0972730599999996E-4</v>
      </c>
      <c r="E18" s="151">
        <f t="shared" si="1"/>
        <v>6.5015464859999983E-2</v>
      </c>
      <c r="F18" s="153">
        <f t="shared" si="2"/>
        <v>0.12373911053999997</v>
      </c>
    </row>
    <row r="19" spans="1:7">
      <c r="A19" s="163">
        <f>'4B_N2O emission'!B25</f>
        <v>2024</v>
      </c>
      <c r="B19" s="150">
        <f>'4B_CH4 emissions'!G25</f>
        <v>2.8622862000000004E-3</v>
      </c>
      <c r="C19" s="151">
        <f t="shared" si="0"/>
        <v>6.0108010200000006E-2</v>
      </c>
      <c r="D19" s="152">
        <f>'4B_N2O emission'!E25</f>
        <v>2.14671465E-4</v>
      </c>
      <c r="E19" s="151">
        <f t="shared" si="1"/>
        <v>6.6548154149999997E-2</v>
      </c>
      <c r="F19" s="153">
        <f t="shared" si="2"/>
        <v>0.12665616434999999</v>
      </c>
    </row>
    <row r="20" spans="1:7">
      <c r="A20" s="163">
        <f>'4B_N2O emission'!B26</f>
        <v>2025</v>
      </c>
      <c r="B20" s="150">
        <f>'4B_CH4 emissions'!G26</f>
        <v>2.9282083200000003E-3</v>
      </c>
      <c r="C20" s="151">
        <f t="shared" si="0"/>
        <v>6.1492374720000006E-2</v>
      </c>
      <c r="D20" s="152">
        <f>'4B_N2O emission'!E26</f>
        <v>2.1961562400000004E-4</v>
      </c>
      <c r="E20" s="151">
        <f t="shared" si="1"/>
        <v>6.8080843440000011E-2</v>
      </c>
      <c r="F20" s="153">
        <f t="shared" si="2"/>
        <v>0.12957321816</v>
      </c>
    </row>
    <row r="21" spans="1:7">
      <c r="A21" s="163">
        <f>'4B_N2O emission'!B27</f>
        <v>2026</v>
      </c>
      <c r="B21" s="150">
        <f>'4B_CH4 emissions'!G27</f>
        <v>2.9941304400000002E-3</v>
      </c>
      <c r="C21" s="151">
        <f t="shared" si="0"/>
        <v>6.2876739240000007E-2</v>
      </c>
      <c r="D21" s="152">
        <f>'4B_N2O emission'!E27</f>
        <v>2.24559783E-4</v>
      </c>
      <c r="E21" s="151">
        <f t="shared" si="1"/>
        <v>6.9613532729999997E-2</v>
      </c>
      <c r="F21" s="153">
        <f t="shared" si="2"/>
        <v>0.13249027197000002</v>
      </c>
    </row>
    <row r="22" spans="1:7">
      <c r="A22" s="163">
        <f>'4B_N2O emission'!B28</f>
        <v>2027</v>
      </c>
      <c r="B22" s="150">
        <f>'4B_CH4 emissions'!G28</f>
        <v>3.0600525599999997E-3</v>
      </c>
      <c r="C22" s="151">
        <f t="shared" si="0"/>
        <v>6.4261103759999993E-2</v>
      </c>
      <c r="D22" s="152">
        <f>'4B_N2O emission'!E28</f>
        <v>2.2950394199999996E-4</v>
      </c>
      <c r="E22" s="151">
        <f t="shared" si="1"/>
        <v>7.1146222019999983E-2</v>
      </c>
      <c r="F22" s="153">
        <f t="shared" si="2"/>
        <v>0.13540732577999998</v>
      </c>
    </row>
    <row r="23" spans="1:7">
      <c r="A23" s="163">
        <f>'4B_N2O emission'!B29</f>
        <v>2028</v>
      </c>
      <c r="B23" s="150">
        <f>'4B_CH4 emissions'!G29</f>
        <v>3.1259746799999996E-3</v>
      </c>
      <c r="C23" s="151">
        <f t="shared" si="0"/>
        <v>6.5645468279999994E-2</v>
      </c>
      <c r="D23" s="152">
        <f>'4B_N2O emission'!E29</f>
        <v>2.3444810099999995E-4</v>
      </c>
      <c r="E23" s="151">
        <f t="shared" si="1"/>
        <v>7.2678911309999983E-2</v>
      </c>
      <c r="F23" s="153">
        <f t="shared" si="2"/>
        <v>0.13832437958999999</v>
      </c>
    </row>
    <row r="24" spans="1:7">
      <c r="A24" s="163">
        <f>'4B_N2O emission'!B30</f>
        <v>2029</v>
      </c>
      <c r="B24" s="150">
        <f>'4B_CH4 emissions'!G30</f>
        <v>3.1918967999999999E-3</v>
      </c>
      <c r="C24" s="151">
        <f t="shared" si="0"/>
        <v>6.7029832799999994E-2</v>
      </c>
      <c r="D24" s="152">
        <f>'4B_N2O emission'!E30</f>
        <v>2.3939225999999997E-4</v>
      </c>
      <c r="E24" s="151">
        <f t="shared" si="1"/>
        <v>7.4211600599999983E-2</v>
      </c>
      <c r="F24" s="153">
        <f t="shared" si="2"/>
        <v>0.14124143339999998</v>
      </c>
    </row>
    <row r="25" spans="1:7">
      <c r="A25" s="163">
        <f>'4B_N2O emission'!B31</f>
        <v>2030</v>
      </c>
      <c r="B25" s="150">
        <f>'4B_CH4 emissions'!G31</f>
        <v>3.2578189200000007E-3</v>
      </c>
      <c r="C25" s="151">
        <f t="shared" si="0"/>
        <v>6.8414197320000009E-2</v>
      </c>
      <c r="D25" s="152">
        <f>'4B_N2O emission'!E31</f>
        <v>2.4433641900000001E-4</v>
      </c>
      <c r="E25" s="151">
        <f t="shared" si="1"/>
        <v>7.5744289889999997E-2</v>
      </c>
      <c r="F25" s="153">
        <f t="shared" si="2"/>
        <v>0.14415848721000002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5" t="s">
        <v>316</v>
      </c>
      <c r="G30" s="234" t="s">
        <v>312</v>
      </c>
    </row>
    <row r="31" spans="1:7" ht="15.75">
      <c r="A31" s="242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5"/>
    </row>
    <row r="32" spans="1:7">
      <c r="A32" s="163">
        <f t="shared" ref="A32:A42" si="3">A6</f>
        <v>2011</v>
      </c>
      <c r="B32" s="158">
        <f>'4C2_CH4_OpenBurning'!D11</f>
        <v>1.8939409115770002E-2</v>
      </c>
      <c r="C32" s="151">
        <f>B32*21</f>
        <v>0.39772759143117004</v>
      </c>
      <c r="D32" s="159">
        <f>'4C2_N2O_OpenBurning'!D12</f>
        <v>4.3706328728700003E-4</v>
      </c>
      <c r="E32" s="151">
        <f>D32*310</f>
        <v>0.13548961905897</v>
      </c>
      <c r="F32" s="139">
        <f>'4C2_CO2_OpenBurning'!M13</f>
        <v>0.50505269316632928</v>
      </c>
      <c r="G32" s="153">
        <f>C32+E32+F32</f>
        <v>1.0382699036564693</v>
      </c>
    </row>
    <row r="33" spans="1:7" ht="12.75" customHeight="1">
      <c r="A33" s="163">
        <f t="shared" si="3"/>
        <v>2012</v>
      </c>
      <c r="B33" s="158">
        <f>'4C2_CH4_OpenBurning'!D12</f>
        <v>1.950865248332E-2</v>
      </c>
      <c r="C33" s="151">
        <f t="shared" ref="C33:C51" si="4">B33*21</f>
        <v>0.40968170214972</v>
      </c>
      <c r="D33" s="159">
        <f>'4C2_N2O_OpenBurning'!D13</f>
        <v>4.501996726919999E-4</v>
      </c>
      <c r="E33" s="151">
        <f t="shared" ref="E33:E51" si="5">D33*310</f>
        <v>0.13956189853451997</v>
      </c>
      <c r="F33" s="139">
        <f>'4C2_CO2_OpenBurning'!M14</f>
        <v>0.52023256990328659</v>
      </c>
      <c r="G33" s="153">
        <f t="shared" ref="G33:G51" si="6">C33+E33+F33</f>
        <v>1.0694761705875266</v>
      </c>
    </row>
    <row r="34" spans="1:7" ht="13.5" customHeight="1">
      <c r="A34" s="163">
        <f t="shared" si="3"/>
        <v>2013</v>
      </c>
      <c r="B34" s="158">
        <f>'4C2_CH4_OpenBurning'!D13</f>
        <v>2.010050265366E-2</v>
      </c>
      <c r="C34" s="151">
        <f t="shared" si="4"/>
        <v>0.42211055572686002</v>
      </c>
      <c r="D34" s="159">
        <f>'4C2_N2O_OpenBurning'!D14</f>
        <v>4.6385775354600004E-4</v>
      </c>
      <c r="E34" s="151">
        <f t="shared" si="5"/>
        <v>0.14379590359926001</v>
      </c>
      <c r="F34" s="139">
        <f>'4C2_CO2_OpenBurning'!M15</f>
        <v>0.53601529684339355</v>
      </c>
      <c r="G34" s="153">
        <f t="shared" si="6"/>
        <v>1.1019217561695136</v>
      </c>
    </row>
    <row r="35" spans="1:7">
      <c r="A35" s="163">
        <f t="shared" si="3"/>
        <v>2014</v>
      </c>
      <c r="B35" s="158">
        <f>'4C2_CH4_OpenBurning'!D14</f>
        <v>2.0694694970235003E-2</v>
      </c>
      <c r="C35" s="151">
        <f t="shared" si="4"/>
        <v>0.43458859437493508</v>
      </c>
      <c r="D35" s="159">
        <f>'4C2_N2O_OpenBurning'!D15</f>
        <v>4.7756988392850006E-4</v>
      </c>
      <c r="E35" s="151">
        <f t="shared" si="5"/>
        <v>0.14804666401783503</v>
      </c>
      <c r="F35" s="139">
        <f>'4C2_CO2_OpenBurning'!M16</f>
        <v>0.55186048123697984</v>
      </c>
      <c r="G35" s="153">
        <f t="shared" si="6"/>
        <v>1.1344957396297499</v>
      </c>
    </row>
    <row r="36" spans="1:7">
      <c r="A36" s="163">
        <f t="shared" si="3"/>
        <v>2015</v>
      </c>
      <c r="B36" s="158">
        <f>'4C2_CH4_OpenBurning'!D15</f>
        <v>2.1272084933385001E-2</v>
      </c>
      <c r="C36" s="151">
        <f t="shared" si="4"/>
        <v>0.44671378360108505</v>
      </c>
      <c r="D36" s="159">
        <f>'4C2_N2O_OpenBurning'!D16</f>
        <v>4.9089426769350004E-4</v>
      </c>
      <c r="E36" s="151">
        <f t="shared" si="5"/>
        <v>0.15217722298498501</v>
      </c>
      <c r="F36" s="139">
        <f>'4C2_CO2_OpenBurning'!M17</f>
        <v>0.5672576012903876</v>
      </c>
      <c r="G36" s="153">
        <f t="shared" si="6"/>
        <v>1.1661486078764578</v>
      </c>
    </row>
    <row r="37" spans="1:7">
      <c r="A37" s="163">
        <f t="shared" si="3"/>
        <v>2016</v>
      </c>
      <c r="B37" s="158">
        <f>'4C2_CH4_OpenBurning'!D16</f>
        <v>2.1876460494460001E-2</v>
      </c>
      <c r="C37" s="151">
        <f t="shared" si="4"/>
        <v>0.45940567038366004</v>
      </c>
      <c r="D37" s="159">
        <f>'4C2_N2O_OpenBurning'!D17</f>
        <v>5.0484139602599998E-4</v>
      </c>
      <c r="E37" s="151">
        <f t="shared" si="5"/>
        <v>0.15650083276805998</v>
      </c>
      <c r="F37" s="139">
        <f>'4C2_CO2_OpenBurning'!M18</f>
        <v>0.58337433982953635</v>
      </c>
      <c r="G37" s="153">
        <f t="shared" si="6"/>
        <v>1.1992808429812563</v>
      </c>
    </row>
    <row r="38" spans="1:7">
      <c r="A38" s="163">
        <f t="shared" si="3"/>
        <v>2017</v>
      </c>
      <c r="B38" s="158">
        <f>'4C2_CH4_OpenBurning'!D17</f>
        <v>2.2637271057544005E-2</v>
      </c>
      <c r="C38" s="151">
        <f t="shared" si="4"/>
        <v>0.47538269220842411</v>
      </c>
      <c r="D38" s="159">
        <f>'4C2_N2O_OpenBurning'!D18</f>
        <v>5.2239856286640006E-4</v>
      </c>
      <c r="E38" s="151">
        <f t="shared" si="5"/>
        <v>0.16194355448858402</v>
      </c>
      <c r="F38" s="139">
        <f>'4C2_CO2_OpenBurning'!M19</f>
        <v>0.6036626931528204</v>
      </c>
      <c r="G38" s="153">
        <f t="shared" si="6"/>
        <v>1.2409889398498284</v>
      </c>
    </row>
    <row r="39" spans="1:7">
      <c r="A39" s="163">
        <f t="shared" si="3"/>
        <v>2018</v>
      </c>
      <c r="B39" s="158">
        <f>'4C2_CH4_OpenBurning'!D18</f>
        <v>2.32588461185795E-2</v>
      </c>
      <c r="C39" s="151">
        <f t="shared" si="4"/>
        <v>0.48843576849016951</v>
      </c>
      <c r="D39" s="159">
        <f>'4C2_N2O_OpenBurning'!D19</f>
        <v>5.3674260273644993E-4</v>
      </c>
      <c r="E39" s="151">
        <f t="shared" si="5"/>
        <v>0.16639020684829947</v>
      </c>
      <c r="F39" s="139">
        <f>'4C2_CO2_OpenBurning'!M20</f>
        <v>0.62023808664382474</v>
      </c>
      <c r="G39" s="153">
        <f t="shared" si="6"/>
        <v>1.2750640619822937</v>
      </c>
    </row>
    <row r="40" spans="1:7">
      <c r="A40" s="163">
        <f t="shared" si="3"/>
        <v>2019</v>
      </c>
      <c r="B40" s="158">
        <f>'4C2_CH4_OpenBurning'!D19</f>
        <v>2.3880421179614999E-2</v>
      </c>
      <c r="C40" s="151">
        <f t="shared" si="4"/>
        <v>0.50148884477191502</v>
      </c>
      <c r="D40" s="159">
        <f>'4C2_N2O_OpenBurning'!D20</f>
        <v>5.5108664260649992E-4</v>
      </c>
      <c r="E40" s="151">
        <f t="shared" si="5"/>
        <v>0.17083685920801497</v>
      </c>
      <c r="F40" s="139">
        <f>'4C2_CO2_OpenBurning'!M21</f>
        <v>0.63681348013482919</v>
      </c>
      <c r="G40" s="153">
        <f t="shared" si="6"/>
        <v>1.309139184114759</v>
      </c>
    </row>
    <row r="41" spans="1:7">
      <c r="A41" s="163">
        <f t="shared" si="3"/>
        <v>2020</v>
      </c>
      <c r="B41" s="158">
        <f>'4C2_CH4_OpenBurning'!D20</f>
        <v>2.4501996240650498E-2</v>
      </c>
      <c r="C41" s="151">
        <f t="shared" si="4"/>
        <v>0.51454192105366048</v>
      </c>
      <c r="D41" s="159">
        <f>'4C2_N2O_OpenBurning'!D21</f>
        <v>5.654306824765499E-4</v>
      </c>
      <c r="E41" s="151">
        <f t="shared" si="5"/>
        <v>0.17528351156773048</v>
      </c>
      <c r="F41" s="139">
        <f>'4C2_CO2_OpenBurning'!M22</f>
        <v>0.65338887362583375</v>
      </c>
      <c r="G41" s="153">
        <f t="shared" si="6"/>
        <v>1.3432143062472246</v>
      </c>
    </row>
    <row r="42" spans="1:7">
      <c r="A42" s="163">
        <f t="shared" si="3"/>
        <v>2021</v>
      </c>
      <c r="B42" s="158">
        <f>'4C2_CH4_OpenBurning'!D21</f>
        <v>2.5123571301685996E-2</v>
      </c>
      <c r="C42" s="151">
        <f t="shared" si="4"/>
        <v>0.52759499733540594</v>
      </c>
      <c r="D42" s="159">
        <f>'4C2_N2O_OpenBurning'!D22</f>
        <v>5.7977472234659988E-4</v>
      </c>
      <c r="E42" s="151">
        <f t="shared" si="5"/>
        <v>0.17973016392744595</v>
      </c>
      <c r="F42" s="139">
        <f>'4C2_CO2_OpenBurning'!M23</f>
        <v>0.6699642671168381</v>
      </c>
      <c r="G42" s="153">
        <f t="shared" si="6"/>
        <v>1.3772894283796902</v>
      </c>
    </row>
    <row r="43" spans="1:7">
      <c r="A43" s="163">
        <f t="shared" ref="A43:A51" si="7">A17</f>
        <v>2022</v>
      </c>
      <c r="B43" s="158">
        <f>'4C2_CH4_OpenBurning'!D22</f>
        <v>2.5745146362721499E-2</v>
      </c>
      <c r="C43" s="151">
        <f t="shared" si="4"/>
        <v>0.5406480736171515</v>
      </c>
      <c r="D43" s="159">
        <f>'4C2_N2O_OpenBurning'!D23</f>
        <v>5.9411876221664996E-4</v>
      </c>
      <c r="E43" s="151">
        <f t="shared" si="5"/>
        <v>0.18417681628716148</v>
      </c>
      <c r="F43" s="139">
        <f>'4C2_CO2_OpenBurning'!M24</f>
        <v>0.68653966060784266</v>
      </c>
      <c r="G43" s="153">
        <f t="shared" si="6"/>
        <v>1.4113645505121557</v>
      </c>
    </row>
    <row r="44" spans="1:7">
      <c r="A44" s="163">
        <f t="shared" si="7"/>
        <v>2023</v>
      </c>
      <c r="B44" s="158">
        <f>'4C2_CH4_OpenBurning'!D23</f>
        <v>2.6366721423756994E-2</v>
      </c>
      <c r="C44" s="151">
        <f t="shared" si="4"/>
        <v>0.55370114989889685</v>
      </c>
      <c r="D44" s="159">
        <f>'4C2_N2O_OpenBurning'!D24</f>
        <v>6.0846280208669984E-4</v>
      </c>
      <c r="E44" s="151">
        <f t="shared" si="5"/>
        <v>0.18862346864687696</v>
      </c>
      <c r="F44" s="139">
        <f>'4C2_CO2_OpenBurning'!M25</f>
        <v>0.703115054098847</v>
      </c>
      <c r="G44" s="153">
        <f t="shared" si="6"/>
        <v>1.4454396726446208</v>
      </c>
    </row>
    <row r="45" spans="1:7">
      <c r="A45" s="163">
        <f t="shared" si="7"/>
        <v>2024</v>
      </c>
      <c r="B45" s="158">
        <f>'4C2_CH4_OpenBurning'!D24</f>
        <v>2.69882964847925E-2</v>
      </c>
      <c r="C45" s="151">
        <f t="shared" si="4"/>
        <v>0.56675422618064253</v>
      </c>
      <c r="D45" s="159">
        <f>'4C2_N2O_OpenBurning'!D25</f>
        <v>6.2280684195674992E-4</v>
      </c>
      <c r="E45" s="151">
        <f t="shared" si="5"/>
        <v>0.19307012100659249</v>
      </c>
      <c r="F45" s="139">
        <f>'4C2_CO2_OpenBurning'!M26</f>
        <v>0.71969044758985146</v>
      </c>
      <c r="G45" s="153">
        <f t="shared" si="6"/>
        <v>1.4795147947770864</v>
      </c>
    </row>
    <row r="46" spans="1:7">
      <c r="A46" s="163">
        <f t="shared" si="7"/>
        <v>2025</v>
      </c>
      <c r="B46" s="158">
        <f>'4C2_CH4_OpenBurning'!D25</f>
        <v>2.7609871545828009E-2</v>
      </c>
      <c r="C46" s="151">
        <f t="shared" si="4"/>
        <v>0.57980730246238821</v>
      </c>
      <c r="D46" s="159">
        <f>'4C2_N2O_OpenBurning'!D26</f>
        <v>6.3715088182680012E-4</v>
      </c>
      <c r="E46" s="151">
        <f t="shared" si="5"/>
        <v>0.19751677336630805</v>
      </c>
      <c r="F46" s="139">
        <f>'4C2_CO2_OpenBurning'!M27</f>
        <v>0.73626584108085624</v>
      </c>
      <c r="G46" s="153">
        <f t="shared" si="6"/>
        <v>1.5135899169095524</v>
      </c>
    </row>
    <row r="47" spans="1:7">
      <c r="A47" s="163">
        <f t="shared" si="7"/>
        <v>2026</v>
      </c>
      <c r="B47" s="158">
        <f>'4C2_CH4_OpenBurning'!D26</f>
        <v>2.8231446606863501E-2</v>
      </c>
      <c r="C47" s="151">
        <f t="shared" si="4"/>
        <v>0.59286037874413355</v>
      </c>
      <c r="D47" s="159">
        <f>'4C2_N2O_OpenBurning'!D27</f>
        <v>6.5149492169684999E-4</v>
      </c>
      <c r="E47" s="151">
        <f t="shared" si="5"/>
        <v>0.20196342572602349</v>
      </c>
      <c r="F47" s="139">
        <f>'4C2_CO2_OpenBurning'!M28</f>
        <v>0.7528412345718607</v>
      </c>
      <c r="G47" s="153">
        <f t="shared" si="6"/>
        <v>1.5476650390420177</v>
      </c>
    </row>
    <row r="48" spans="1:7">
      <c r="A48" s="163">
        <f t="shared" si="7"/>
        <v>2027</v>
      </c>
      <c r="B48" s="158">
        <f>'4C2_CH4_OpenBurning'!D27</f>
        <v>2.8853021667898996E-2</v>
      </c>
      <c r="C48" s="151">
        <f t="shared" si="4"/>
        <v>0.6059134550258789</v>
      </c>
      <c r="D48" s="159">
        <f>'4C2_N2O_OpenBurning'!D28</f>
        <v>6.6583896156689987E-4</v>
      </c>
      <c r="E48" s="151">
        <f t="shared" si="5"/>
        <v>0.20641007808573897</v>
      </c>
      <c r="F48" s="139">
        <f>'4C2_CO2_OpenBurning'!M29</f>
        <v>0.76941662806286493</v>
      </c>
      <c r="G48" s="153">
        <f t="shared" si="6"/>
        <v>1.5817401611744828</v>
      </c>
    </row>
    <row r="49" spans="1:7">
      <c r="A49" s="163">
        <f t="shared" si="7"/>
        <v>2028</v>
      </c>
      <c r="B49" s="158">
        <f>'4C2_CH4_OpenBurning'!D28</f>
        <v>2.9474596728934498E-2</v>
      </c>
      <c r="C49" s="151">
        <f t="shared" si="4"/>
        <v>0.61896653130762447</v>
      </c>
      <c r="D49" s="159">
        <f>'4C2_N2O_OpenBurning'!D29</f>
        <v>6.8018300143694995E-4</v>
      </c>
      <c r="E49" s="151">
        <f t="shared" si="5"/>
        <v>0.2108567304454545</v>
      </c>
      <c r="F49" s="139">
        <f>'4C2_CO2_OpenBurning'!M30</f>
        <v>0.7859920215538696</v>
      </c>
      <c r="G49" s="153">
        <f t="shared" si="6"/>
        <v>1.6158152833069486</v>
      </c>
    </row>
    <row r="50" spans="1:7">
      <c r="A50" s="163">
        <f t="shared" si="7"/>
        <v>2029</v>
      </c>
      <c r="B50" s="158">
        <f>'4C2_CH4_OpenBurning'!D29</f>
        <v>3.0096171789969994E-2</v>
      </c>
      <c r="C50" s="151">
        <f t="shared" si="4"/>
        <v>0.63201960758936981</v>
      </c>
      <c r="D50" s="159">
        <f>'4C2_N2O_OpenBurning'!D30</f>
        <v>6.9452704130699983E-4</v>
      </c>
      <c r="E50" s="151">
        <f t="shared" si="5"/>
        <v>0.21530338280516995</v>
      </c>
      <c r="F50" s="139">
        <f>'4C2_CO2_OpenBurning'!M31</f>
        <v>0.80256741504487372</v>
      </c>
      <c r="G50" s="153">
        <f t="shared" si="6"/>
        <v>1.6498904054394135</v>
      </c>
    </row>
    <row r="51" spans="1:7">
      <c r="A51" s="163">
        <f t="shared" si="7"/>
        <v>2030</v>
      </c>
      <c r="B51" s="158">
        <f>'4C2_CH4_OpenBurning'!D30</f>
        <v>3.0717746851005496E-2</v>
      </c>
      <c r="C51" s="151">
        <f t="shared" si="4"/>
        <v>0.64507268387111538</v>
      </c>
      <c r="D51" s="159">
        <f>'4C2_N2O_OpenBurning'!D31</f>
        <v>7.0887108117705002E-4</v>
      </c>
      <c r="E51" s="151">
        <f t="shared" si="5"/>
        <v>0.2197500351648855</v>
      </c>
      <c r="F51" s="139">
        <f>'4C2_CO2_OpenBurning'!M32</f>
        <v>0.8191428085358784</v>
      </c>
      <c r="G51" s="153">
        <f t="shared" si="6"/>
        <v>1.6839655275718792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6" t="s">
        <v>259</v>
      </c>
      <c r="B55" s="228" t="s">
        <v>318</v>
      </c>
      <c r="C55" s="229"/>
      <c r="D55" s="167" t="s">
        <v>319</v>
      </c>
      <c r="E55" s="168"/>
      <c r="F55" s="169" t="s">
        <v>239</v>
      </c>
    </row>
    <row r="56" spans="1:7" ht="45" thickBot="1">
      <c r="A56" s="227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7"/>
      <c r="B57" s="230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7"/>
      <c r="B58" s="231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0.1943028475536</v>
      </c>
      <c r="C59" s="151">
        <f>B59*21</f>
        <v>4.0803597986255999</v>
      </c>
      <c r="D59" s="181">
        <f>'4D1_Indirect_N2O'!G11</f>
        <v>6.6034063605714304E-3</v>
      </c>
      <c r="E59" s="151">
        <f>D59*310</f>
        <v>2.0470559717771435</v>
      </c>
      <c r="F59" s="182">
        <f>C59+E59</f>
        <v>6.1274157704027434</v>
      </c>
    </row>
    <row r="60" spans="1:7">
      <c r="A60" s="163">
        <f t="shared" si="8"/>
        <v>2012</v>
      </c>
      <c r="B60" s="139">
        <f>'4D1_CH4_Domestic_Wastewater'!N13</f>
        <v>0.20014281893760003</v>
      </c>
      <c r="C60" s="151">
        <f t="shared" ref="C60:C79" si="9">B60*21</f>
        <v>4.2029991976896008</v>
      </c>
      <c r="D60" s="181">
        <f>'4D1_Indirect_N2O'!G12</f>
        <v>6.5568254400000013E-3</v>
      </c>
      <c r="E60" s="151">
        <f t="shared" ref="E60:E79" si="10">D60*310</f>
        <v>2.0326158864000003</v>
      </c>
      <c r="F60" s="182">
        <f t="shared" ref="F60:F79" si="11">C60+E60</f>
        <v>6.2356150840896012</v>
      </c>
    </row>
    <row r="61" spans="1:7">
      <c r="A61" s="163">
        <f t="shared" si="8"/>
        <v>2013</v>
      </c>
      <c r="B61" s="139">
        <f>'4D1_CH4_Domestic_Wastewater'!N14</f>
        <v>0.20621471762879998</v>
      </c>
      <c r="C61" s="151">
        <f t="shared" si="9"/>
        <v>4.3305090702047995</v>
      </c>
      <c r="D61" s="181">
        <f>'4D1_Indirect_N2O'!G13</f>
        <v>6.6602094994285726E-3</v>
      </c>
      <c r="E61" s="151">
        <f t="shared" si="10"/>
        <v>2.0646649448228573</v>
      </c>
      <c r="F61" s="182">
        <f t="shared" si="11"/>
        <v>6.3951740150276564</v>
      </c>
    </row>
    <row r="62" spans="1:7">
      <c r="A62" s="163">
        <f t="shared" si="8"/>
        <v>2014</v>
      </c>
      <c r="B62" s="139">
        <f>'4D1_CH4_Domestic_Wastewater'!N15</f>
        <v>0.2123106448248</v>
      </c>
      <c r="C62" s="151">
        <f t="shared" si="9"/>
        <v>4.4585235413208002</v>
      </c>
      <c r="D62" s="181">
        <f>'4D1_Indirect_N2O'!G14</f>
        <v>7.0093161065714294E-3</v>
      </c>
      <c r="E62" s="151">
        <f t="shared" si="10"/>
        <v>2.172887993037143</v>
      </c>
      <c r="F62" s="182">
        <f t="shared" si="11"/>
        <v>6.6314115343579427</v>
      </c>
    </row>
    <row r="63" spans="1:7">
      <c r="A63" s="163">
        <f t="shared" si="8"/>
        <v>2015</v>
      </c>
      <c r="B63" s="139">
        <f>'4D1_CH4_Domestic_Wastewater'!N16</f>
        <v>0.21823419361680002</v>
      </c>
      <c r="C63" s="151">
        <f t="shared" si="9"/>
        <v>4.5829180659528008</v>
      </c>
      <c r="D63" s="181">
        <f>'4D1_Indirect_N2O'!G15</f>
        <v>7.2048787265714303E-3</v>
      </c>
      <c r="E63" s="151">
        <f t="shared" si="10"/>
        <v>2.2335124052371436</v>
      </c>
      <c r="F63" s="182">
        <f t="shared" si="11"/>
        <v>6.8164304711899444</v>
      </c>
    </row>
    <row r="64" spans="1:7">
      <c r="A64" s="163">
        <f t="shared" si="8"/>
        <v>2016</v>
      </c>
      <c r="B64" s="139">
        <f>'4D1_CH4_Domestic_Wastewater'!N17</f>
        <v>0.22443459257279999</v>
      </c>
      <c r="C64" s="151">
        <f t="shared" si="9"/>
        <v>4.7131264440287994</v>
      </c>
      <c r="D64" s="181">
        <f>'4D1_Indirect_N2O'!G16</f>
        <v>7.4095813984761914E-3</v>
      </c>
      <c r="E64" s="151">
        <f t="shared" si="10"/>
        <v>2.2969702335276194</v>
      </c>
      <c r="F64" s="182">
        <f t="shared" si="11"/>
        <v>7.0100966775564189</v>
      </c>
    </row>
    <row r="65" spans="1:6">
      <c r="A65" s="163">
        <f t="shared" si="8"/>
        <v>2017</v>
      </c>
      <c r="B65" s="139">
        <f>'4D1_CH4_Domestic_Wastewater'!N18</f>
        <v>0.23223988670592002</v>
      </c>
      <c r="C65" s="151">
        <f t="shared" si="9"/>
        <v>4.8770376208243205</v>
      </c>
      <c r="D65" s="181">
        <f>'4D1_Indirect_N2O'!G17</f>
        <v>7.6672687788190497E-3</v>
      </c>
      <c r="E65" s="151">
        <f t="shared" si="10"/>
        <v>2.3768533214339054</v>
      </c>
      <c r="F65" s="182">
        <f t="shared" si="11"/>
        <v>7.2538909422582254</v>
      </c>
    </row>
    <row r="66" spans="1:6">
      <c r="A66" s="163">
        <f t="shared" si="8"/>
        <v>2018</v>
      </c>
      <c r="B66" s="139">
        <f>'4D1_CH4_Domestic_Wastewater'!N19</f>
        <v>0.23861673846456002</v>
      </c>
      <c r="C66" s="151">
        <f t="shared" si="9"/>
        <v>5.0109515077557605</v>
      </c>
      <c r="D66" s="181">
        <f>'4D1_Indirect_N2O'!G18</f>
        <v>7.8777969404095222E-3</v>
      </c>
      <c r="E66" s="151">
        <f t="shared" si="10"/>
        <v>2.4421170515269517</v>
      </c>
      <c r="F66" s="182">
        <f t="shared" si="11"/>
        <v>7.4530685592827126</v>
      </c>
    </row>
    <row r="67" spans="1:6">
      <c r="A67" s="163">
        <f t="shared" si="8"/>
        <v>2019</v>
      </c>
      <c r="B67" s="139">
        <f>'4D1_CH4_Domestic_Wastewater'!N20</f>
        <v>0.2449935902232</v>
      </c>
      <c r="C67" s="151">
        <f t="shared" si="9"/>
        <v>5.1448653946871996</v>
      </c>
      <c r="D67" s="181">
        <f>'4D1_Indirect_N2O'!G19</f>
        <v>8.0883251020000008E-3</v>
      </c>
      <c r="E67" s="151">
        <f t="shared" si="10"/>
        <v>2.5073807816200002</v>
      </c>
      <c r="F67" s="182">
        <f t="shared" si="11"/>
        <v>7.6522461763071998</v>
      </c>
    </row>
    <row r="68" spans="1:6">
      <c r="A68" s="163">
        <f t="shared" si="8"/>
        <v>2020</v>
      </c>
      <c r="B68" s="139">
        <f>'4D1_CH4_Domestic_Wastewater'!N21</f>
        <v>0.25137044198184</v>
      </c>
      <c r="C68" s="151">
        <f t="shared" si="9"/>
        <v>5.2787792816186396</v>
      </c>
      <c r="D68" s="181">
        <f>'4D1_Indirect_N2O'!G20</f>
        <v>8.298853263590476E-3</v>
      </c>
      <c r="E68" s="151">
        <f t="shared" si="10"/>
        <v>2.5726445117130474</v>
      </c>
      <c r="F68" s="182">
        <f t="shared" si="11"/>
        <v>7.8514237933316871</v>
      </c>
    </row>
    <row r="69" spans="1:6">
      <c r="A69" s="163">
        <f t="shared" si="8"/>
        <v>2021</v>
      </c>
      <c r="B69" s="139">
        <f>'4D1_CH4_Domestic_Wastewater'!N22</f>
        <v>0.25774729374048</v>
      </c>
      <c r="C69" s="151">
        <f t="shared" si="9"/>
        <v>5.4126931685500796</v>
      </c>
      <c r="D69" s="181">
        <f>'4D1_Indirect_N2O'!G21</f>
        <v>8.5093814251809528E-3</v>
      </c>
      <c r="E69" s="151">
        <f t="shared" si="10"/>
        <v>2.6379082418060955</v>
      </c>
      <c r="F69" s="182">
        <f t="shared" si="11"/>
        <v>8.050601410356176</v>
      </c>
    </row>
    <row r="70" spans="1:6">
      <c r="A70" s="163">
        <f t="shared" ref="A70:A78" si="12">A43</f>
        <v>2022</v>
      </c>
      <c r="B70" s="139">
        <f>'4D1_CH4_Domestic_Wastewater'!N23</f>
        <v>0.26412414549912</v>
      </c>
      <c r="C70" s="151">
        <f t="shared" si="9"/>
        <v>5.5466070554815197</v>
      </c>
      <c r="D70" s="181">
        <f>'4D1_Indirect_N2O'!G22</f>
        <v>8.719909586771428E-3</v>
      </c>
      <c r="E70" s="151">
        <f t="shared" si="10"/>
        <v>2.7031719718991427</v>
      </c>
      <c r="F70" s="182">
        <f t="shared" si="11"/>
        <v>8.2497790273806615</v>
      </c>
    </row>
    <row r="71" spans="1:6">
      <c r="A71" s="163">
        <f t="shared" si="12"/>
        <v>2023</v>
      </c>
      <c r="B71" s="139">
        <f>'4D1_CH4_Domestic_Wastewater'!N24</f>
        <v>0.27050099725775995</v>
      </c>
      <c r="C71" s="151">
        <f t="shared" si="9"/>
        <v>5.6805209424129588</v>
      </c>
      <c r="D71" s="181">
        <f>'4D1_Indirect_N2O'!G23</f>
        <v>8.9304377483619031E-3</v>
      </c>
      <c r="E71" s="151">
        <f t="shared" si="10"/>
        <v>2.7684357019921899</v>
      </c>
      <c r="F71" s="182">
        <f t="shared" si="11"/>
        <v>8.4489566444051487</v>
      </c>
    </row>
    <row r="72" spans="1:6">
      <c r="A72" s="163">
        <f t="shared" si="12"/>
        <v>2024</v>
      </c>
      <c r="B72" s="139">
        <f>'4D1_CH4_Domestic_Wastewater'!N25</f>
        <v>0.2768778490164</v>
      </c>
      <c r="C72" s="151">
        <f t="shared" si="9"/>
        <v>5.8144348293443997</v>
      </c>
      <c r="D72" s="181">
        <f>'4D1_Indirect_N2O'!G24</f>
        <v>9.1409659099523817E-3</v>
      </c>
      <c r="E72" s="151">
        <f t="shared" si="10"/>
        <v>2.8336994320852384</v>
      </c>
      <c r="F72" s="182">
        <f t="shared" si="11"/>
        <v>8.6481342614296377</v>
      </c>
    </row>
    <row r="73" spans="1:6">
      <c r="A73" s="163">
        <f t="shared" si="12"/>
        <v>2025</v>
      </c>
      <c r="B73" s="139">
        <f>'4D1_CH4_Domestic_Wastewater'!N26</f>
        <v>0.28325470077504</v>
      </c>
      <c r="C73" s="151">
        <f t="shared" si="9"/>
        <v>5.9483487162758397</v>
      </c>
      <c r="D73" s="181">
        <f>'4D1_Indirect_N2O'!G25</f>
        <v>9.3514940715428586E-3</v>
      </c>
      <c r="E73" s="151">
        <f t="shared" si="10"/>
        <v>2.8989631621782861</v>
      </c>
      <c r="F73" s="182">
        <f t="shared" si="11"/>
        <v>8.8473118784541249</v>
      </c>
    </row>
    <row r="74" spans="1:6">
      <c r="A74" s="163">
        <f t="shared" si="12"/>
        <v>2026</v>
      </c>
      <c r="B74" s="139">
        <f>'4D1_CH4_Domestic_Wastewater'!N27</f>
        <v>0.28963155253368</v>
      </c>
      <c r="C74" s="151">
        <f t="shared" si="9"/>
        <v>6.0822626032072797</v>
      </c>
      <c r="D74" s="181">
        <f>'4D1_Indirect_N2O'!G26</f>
        <v>9.5620222331333337E-3</v>
      </c>
      <c r="E74" s="151">
        <f t="shared" si="10"/>
        <v>2.9642268922713333</v>
      </c>
      <c r="F74" s="182">
        <f t="shared" si="11"/>
        <v>9.0464894954786139</v>
      </c>
    </row>
    <row r="75" spans="1:6">
      <c r="A75" s="163">
        <f t="shared" si="12"/>
        <v>2027</v>
      </c>
      <c r="B75" s="139">
        <f>'4D1_CH4_Domestic_Wastewater'!N28</f>
        <v>0.29600840429231989</v>
      </c>
      <c r="C75" s="151">
        <f t="shared" si="9"/>
        <v>6.216176490138718</v>
      </c>
      <c r="D75" s="181">
        <f>'4D1_Indirect_N2O'!G27</f>
        <v>9.7725503947238088E-3</v>
      </c>
      <c r="E75" s="151">
        <f t="shared" si="10"/>
        <v>3.0294906223643809</v>
      </c>
      <c r="F75" s="182">
        <f t="shared" si="11"/>
        <v>9.2456671125030994</v>
      </c>
    </row>
    <row r="76" spans="1:6">
      <c r="A76" s="163">
        <f t="shared" si="12"/>
        <v>2028</v>
      </c>
      <c r="B76" s="139">
        <f>'4D1_CH4_Domestic_Wastewater'!N29</f>
        <v>0.30238525605095995</v>
      </c>
      <c r="C76" s="151">
        <f t="shared" si="9"/>
        <v>6.3500903770701589</v>
      </c>
      <c r="D76" s="181">
        <f>'4D1_Indirect_N2O'!G28</f>
        <v>9.9830785563142857E-3</v>
      </c>
      <c r="E76" s="151">
        <f t="shared" si="10"/>
        <v>3.0947543524574286</v>
      </c>
      <c r="F76" s="182">
        <f t="shared" si="11"/>
        <v>9.4448447295275884</v>
      </c>
    </row>
    <row r="77" spans="1:6">
      <c r="A77" s="163">
        <f t="shared" si="12"/>
        <v>2029</v>
      </c>
      <c r="B77" s="139">
        <f>'4D1_CH4_Domestic_Wastewater'!N30</f>
        <v>0.30876210780960006</v>
      </c>
      <c r="C77" s="151">
        <f t="shared" si="9"/>
        <v>6.4840042640016016</v>
      </c>
      <c r="D77" s="181">
        <f>'4D1_Indirect_N2O'!G29</f>
        <v>1.0193606717904763E-2</v>
      </c>
      <c r="E77" s="151">
        <f t="shared" si="10"/>
        <v>3.1600180825504762</v>
      </c>
      <c r="F77" s="182">
        <f t="shared" si="11"/>
        <v>9.6440223465520774</v>
      </c>
    </row>
    <row r="78" spans="1:6">
      <c r="A78" s="163">
        <f t="shared" si="12"/>
        <v>2030</v>
      </c>
      <c r="B78" s="139">
        <f>'4D1_CH4_Domestic_Wastewater'!N31</f>
        <v>0.31513895956824006</v>
      </c>
      <c r="C78" s="151">
        <f t="shared" si="9"/>
        <v>6.6179181509330416</v>
      </c>
      <c r="D78" s="181">
        <f>'4D1_Indirect_N2O'!G30</f>
        <v>1.0404134879495239E-2</v>
      </c>
      <c r="E78" s="151">
        <f t="shared" si="10"/>
        <v>3.2252818126435243</v>
      </c>
      <c r="F78" s="182">
        <f t="shared" si="11"/>
        <v>9.8431999635765663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I19" sqref="I19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4" t="s">
        <v>1</v>
      </c>
      <c r="C2" s="194"/>
      <c r="D2" s="194"/>
      <c r="E2" s="194"/>
      <c r="F2" s="194"/>
      <c r="G2" s="194"/>
      <c r="H2" s="194"/>
    </row>
    <row r="3" spans="1:8">
      <c r="A3" s="75" t="s">
        <v>2</v>
      </c>
      <c r="B3" s="194" t="s">
        <v>117</v>
      </c>
      <c r="C3" s="194"/>
      <c r="D3" s="194"/>
      <c r="E3" s="194"/>
      <c r="F3" s="194"/>
      <c r="G3" s="194"/>
      <c r="H3" s="194"/>
    </row>
    <row r="4" spans="1:8">
      <c r="A4" s="75" t="s">
        <v>4</v>
      </c>
      <c r="B4" s="194" t="s">
        <v>118</v>
      </c>
      <c r="C4" s="194"/>
      <c r="D4" s="194"/>
      <c r="E4" s="194"/>
      <c r="F4" s="194"/>
      <c r="G4" s="194"/>
      <c r="H4" s="194"/>
    </row>
    <row r="5" spans="1:8">
      <c r="A5" s="75" t="s">
        <v>6</v>
      </c>
      <c r="B5" s="194" t="s">
        <v>167</v>
      </c>
      <c r="C5" s="194"/>
      <c r="D5" s="194"/>
      <c r="E5" s="194"/>
      <c r="F5" s="194"/>
      <c r="G5" s="194"/>
      <c r="H5" s="194"/>
    </row>
    <row r="6" spans="1:8">
      <c r="A6" s="117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185986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840433.53680000012</v>
      </c>
    </row>
    <row r="13" spans="1:8">
      <c r="A13" s="10">
        <f>'4B_N2O emission'!B13</f>
        <v>2012</v>
      </c>
      <c r="B13" s="118">
        <f>'4C1_Amount_Waste_OpenBurned'!B13</f>
        <v>191576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834505.05600000022</v>
      </c>
    </row>
    <row r="14" spans="1:8">
      <c r="A14" s="10">
        <f>'4B_N2O emission'!B14</f>
        <v>2013</v>
      </c>
      <c r="B14" s="118">
        <f>'4C1_Amount_Waste_OpenBurned'!B14</f>
        <v>197388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847663.02720000013</v>
      </c>
    </row>
    <row r="15" spans="1:8">
      <c r="A15" s="10">
        <f>'4B_N2O emission'!B15</f>
        <v>2014</v>
      </c>
      <c r="B15" s="118">
        <f>'4C1_Amount_Waste_OpenBurned'!B15</f>
        <v>203223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892094.77720000013</v>
      </c>
    </row>
    <row r="16" spans="1:8">
      <c r="A16" s="10">
        <f>'4B_N2O emission'!B16</f>
        <v>2015</v>
      </c>
      <c r="B16" s="118">
        <f>'4C1_Amount_Waste_OpenBurned'!B16</f>
        <v>208893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916984.56520000007</v>
      </c>
    </row>
    <row r="17" spans="1:8">
      <c r="A17" s="10">
        <f>'4B_N2O emission'!B17</f>
        <v>2016</v>
      </c>
      <c r="B17" s="118">
        <f>'4C1_Amount_Waste_OpenBurned'!B17</f>
        <v>214828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943037.63253333338</v>
      </c>
    </row>
    <row r="18" spans="1:8">
      <c r="A18" s="10">
        <f>'4B_N2O emission'!B18</f>
        <v>2017</v>
      </c>
      <c r="B18" s="118">
        <f>'4C1_Amount_Waste_OpenBurned'!B18</f>
        <v>222299.2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975834.20821333362</v>
      </c>
    </row>
    <row r="19" spans="1:8">
      <c r="A19" s="10">
        <f>'4B_N2O emission'!B19</f>
        <v>2018</v>
      </c>
      <c r="B19" s="118">
        <f>'4C1_Amount_Waste_OpenBurned'!B19</f>
        <v>228403.09999999998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1002628.7015066666</v>
      </c>
    </row>
    <row r="20" spans="1:8">
      <c r="A20" s="10">
        <f>'4B_N2O emission'!B20</f>
        <v>2019</v>
      </c>
      <c r="B20" s="118">
        <f>'4C1_Amount_Waste_OpenBurned'!B20</f>
        <v>234507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1029423.1948000001</v>
      </c>
    </row>
    <row r="21" spans="1:8">
      <c r="A21" s="10">
        <f>'4B_N2O emission'!B21</f>
        <v>2020</v>
      </c>
      <c r="B21" s="118">
        <f>'4C1_Amount_Waste_OpenBurned'!B21</f>
        <v>240610.9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1056217.6880933333</v>
      </c>
    </row>
    <row r="22" spans="1:8">
      <c r="A22" s="10">
        <f>'4B_N2O emission'!B22</f>
        <v>2021</v>
      </c>
      <c r="B22" s="118">
        <f>'4C1_Amount_Waste_OpenBurned'!B22</f>
        <v>246714.8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1083012.1813866668</v>
      </c>
    </row>
    <row r="23" spans="1:8">
      <c r="A23" s="10">
        <f>'4B_N2O emission'!B23</f>
        <v>2022</v>
      </c>
      <c r="B23" s="118">
        <f>'4C1_Amount_Waste_OpenBurned'!B23</f>
        <v>252818.69999999998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1109806.6746799999</v>
      </c>
    </row>
    <row r="24" spans="1:8">
      <c r="A24" s="10">
        <f>'4B_N2O emission'!B24</f>
        <v>2023</v>
      </c>
      <c r="B24" s="118">
        <f>'4C1_Amount_Waste_OpenBurned'!B24</f>
        <v>258922.59999999998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1136601.1679733333</v>
      </c>
    </row>
    <row r="25" spans="1:8">
      <c r="A25" s="10">
        <f>'4B_N2O emission'!B25</f>
        <v>2024</v>
      </c>
      <c r="B25" s="118">
        <f>'4C1_Amount_Waste_OpenBurned'!B25</f>
        <v>265026.5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1163395.6612666668</v>
      </c>
    </row>
    <row r="26" spans="1:8">
      <c r="A26" s="10">
        <f>'4B_N2O emission'!B26</f>
        <v>2025</v>
      </c>
      <c r="B26" s="118">
        <f>'4C1_Amount_Waste_OpenBurned'!B26</f>
        <v>271130.40000000002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1190190.1545600002</v>
      </c>
    </row>
    <row r="27" spans="1:8">
      <c r="A27" s="10">
        <f>'4B_N2O emission'!B27</f>
        <v>2026</v>
      </c>
      <c r="B27" s="118">
        <f>'4C1_Amount_Waste_OpenBurned'!B27</f>
        <v>277234.3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1216984.6478533333</v>
      </c>
    </row>
    <row r="28" spans="1:8">
      <c r="A28" s="10">
        <f>'4B_N2O emission'!B28</f>
        <v>2027</v>
      </c>
      <c r="B28" s="118">
        <f>'4C1_Amount_Waste_OpenBurned'!B28</f>
        <v>283338.19999999995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1243779.1411466666</v>
      </c>
    </row>
    <row r="29" spans="1:8">
      <c r="A29" s="10">
        <f>'4B_N2O emission'!B29</f>
        <v>2028</v>
      </c>
      <c r="B29" s="118">
        <f>'4C1_Amount_Waste_OpenBurned'!B29</f>
        <v>289442.09999999998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1270573.6344399999</v>
      </c>
    </row>
    <row r="30" spans="1:8">
      <c r="A30" s="10">
        <f>'4B_N2O emission'!B30</f>
        <v>2029</v>
      </c>
      <c r="B30" s="118">
        <f>'4C1_Amount_Waste_OpenBurned'!B30</f>
        <v>295546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1297368.1277333335</v>
      </c>
    </row>
    <row r="31" spans="1:8">
      <c r="A31" s="10">
        <f>'4B_N2O emission'!B31</f>
        <v>2030</v>
      </c>
      <c r="B31" s="118">
        <f>'4C1_Amount_Waste_OpenBurned'!B31</f>
        <v>301649.90000000002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1324162.6210266668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7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840433.53680000012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6603.40636057143</v>
      </c>
      <c r="G11" s="125">
        <f>F11/(10^6)</f>
        <v>6.6034063605714304E-3</v>
      </c>
    </row>
    <row r="12" spans="1:7">
      <c r="A12" s="10">
        <f>'4B_N2O emission'!B13</f>
        <v>2012</v>
      </c>
      <c r="B12" s="126">
        <f>'4D1_N_effluent'!H13</f>
        <v>834505.05600000022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6556.8254400000014</v>
      </c>
      <c r="G12" s="129">
        <f t="shared" ref="G12:G31" si="2">F12/(10^6)</f>
        <v>6.5568254400000013E-3</v>
      </c>
    </row>
    <row r="13" spans="1:7">
      <c r="A13" s="10">
        <f>'4B_N2O emission'!B14</f>
        <v>2013</v>
      </c>
      <c r="B13" s="126">
        <f>'4D1_N_effluent'!H14</f>
        <v>847663.02720000013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6660.2094994285726</v>
      </c>
      <c r="G13" s="129">
        <f t="shared" si="2"/>
        <v>6.6602094994285726E-3</v>
      </c>
    </row>
    <row r="14" spans="1:7">
      <c r="A14" s="10">
        <f>'4B_N2O emission'!B15</f>
        <v>2014</v>
      </c>
      <c r="B14" s="126">
        <f>'4D1_N_effluent'!H15</f>
        <v>892094.77720000013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7009.3161065714294</v>
      </c>
      <c r="G14" s="129">
        <f t="shared" si="2"/>
        <v>7.0093161065714294E-3</v>
      </c>
    </row>
    <row r="15" spans="1:7">
      <c r="A15" s="10">
        <f>'4B_N2O emission'!B16</f>
        <v>2015</v>
      </c>
      <c r="B15" s="126">
        <f>'4D1_N_effluent'!H16</f>
        <v>916984.56520000007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7204.87872657143</v>
      </c>
      <c r="G15" s="129">
        <f t="shared" si="2"/>
        <v>7.2048787265714303E-3</v>
      </c>
    </row>
    <row r="16" spans="1:7">
      <c r="A16" s="10">
        <f>'4B_N2O emission'!B17</f>
        <v>2016</v>
      </c>
      <c r="B16" s="126">
        <f>'4D1_N_effluent'!H17</f>
        <v>943037.63253333338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7409.5813984761917</v>
      </c>
      <c r="G16" s="129">
        <f t="shared" si="2"/>
        <v>7.4095813984761914E-3</v>
      </c>
    </row>
    <row r="17" spans="1:7">
      <c r="A17" s="10">
        <f>'4B_N2O emission'!B18</f>
        <v>2017</v>
      </c>
      <c r="B17" s="126">
        <f>'4D1_N_effluent'!H18</f>
        <v>975834.20821333362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7667.2687788190497</v>
      </c>
      <c r="G17" s="129">
        <f t="shared" si="2"/>
        <v>7.6672687788190497E-3</v>
      </c>
    </row>
    <row r="18" spans="1:7">
      <c r="A18" s="10">
        <f>'4B_N2O emission'!B19</f>
        <v>2018</v>
      </c>
      <c r="B18" s="126">
        <f>'4D1_N_effluent'!H19</f>
        <v>1002628.7015066666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7877.7969404095229</v>
      </c>
      <c r="G18" s="129">
        <f t="shared" si="2"/>
        <v>7.8777969404095222E-3</v>
      </c>
    </row>
    <row r="19" spans="1:7">
      <c r="A19" s="10">
        <f>'4B_N2O emission'!B20</f>
        <v>2019</v>
      </c>
      <c r="B19" s="126">
        <f>'4D1_N_effluent'!H20</f>
        <v>1029423.1948000001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8088.3251020000007</v>
      </c>
      <c r="G19" s="129">
        <f t="shared" si="2"/>
        <v>8.0883251020000008E-3</v>
      </c>
    </row>
    <row r="20" spans="1:7">
      <c r="A20" s="10">
        <f>'4B_N2O emission'!B21</f>
        <v>2020</v>
      </c>
      <c r="B20" s="126">
        <f>'4D1_N_effluent'!H21</f>
        <v>1056217.6880933333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8298.8532635904758</v>
      </c>
      <c r="G20" s="129">
        <f t="shared" si="2"/>
        <v>8.298853263590476E-3</v>
      </c>
    </row>
    <row r="21" spans="1:7">
      <c r="A21" s="10">
        <f>'4B_N2O emission'!B22</f>
        <v>2021</v>
      </c>
      <c r="B21" s="126">
        <f>'4D1_N_effluent'!H22</f>
        <v>1083012.1813866668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8509.3814251809526</v>
      </c>
      <c r="G21" s="129">
        <f t="shared" si="2"/>
        <v>8.5093814251809528E-3</v>
      </c>
    </row>
    <row r="22" spans="1:7">
      <c r="A22" s="10">
        <f>'4B_N2O emission'!B23</f>
        <v>2022</v>
      </c>
      <c r="B22" s="126">
        <f>'4D1_N_effluent'!H23</f>
        <v>1109806.6746799999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8719.9095867714277</v>
      </c>
      <c r="G22" s="129">
        <f t="shared" si="2"/>
        <v>8.719909586771428E-3</v>
      </c>
    </row>
    <row r="23" spans="1:7">
      <c r="A23" s="10">
        <f>'4B_N2O emission'!B24</f>
        <v>2023</v>
      </c>
      <c r="B23" s="126">
        <f>'4D1_N_effluent'!H24</f>
        <v>1136601.1679733333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8930.4377483619028</v>
      </c>
      <c r="G23" s="129">
        <f t="shared" si="2"/>
        <v>8.9304377483619031E-3</v>
      </c>
    </row>
    <row r="24" spans="1:7">
      <c r="A24" s="10">
        <f>'4B_N2O emission'!B25</f>
        <v>2024</v>
      </c>
      <c r="B24" s="126">
        <f>'4D1_N_effluent'!H25</f>
        <v>1163395.6612666668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9140.9659099523815</v>
      </c>
      <c r="G24" s="129">
        <f t="shared" si="2"/>
        <v>9.1409659099523817E-3</v>
      </c>
    </row>
    <row r="25" spans="1:7">
      <c r="A25" s="10">
        <f>'4B_N2O emission'!B26</f>
        <v>2025</v>
      </c>
      <c r="B25" s="126">
        <f>'4D1_N_effluent'!H26</f>
        <v>1190190.1545600002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9351.4940715428584</v>
      </c>
      <c r="G25" s="129">
        <f t="shared" si="2"/>
        <v>9.3514940715428586E-3</v>
      </c>
    </row>
    <row r="26" spans="1:7">
      <c r="A26" s="10">
        <f>'4B_N2O emission'!B27</f>
        <v>2026</v>
      </c>
      <c r="B26" s="126">
        <f>'4D1_N_effluent'!H27</f>
        <v>1216984.6478533333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9562.0222331333334</v>
      </c>
      <c r="G26" s="129">
        <f t="shared" si="2"/>
        <v>9.5620222331333337E-3</v>
      </c>
    </row>
    <row r="27" spans="1:7">
      <c r="A27" s="10">
        <f>'4B_N2O emission'!B28</f>
        <v>2027</v>
      </c>
      <c r="B27" s="126">
        <f>'4D1_N_effluent'!H28</f>
        <v>1243779.1411466666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9772.5503947238085</v>
      </c>
      <c r="G27" s="129">
        <f t="shared" si="2"/>
        <v>9.7725503947238088E-3</v>
      </c>
    </row>
    <row r="28" spans="1:7">
      <c r="A28" s="10">
        <f>'4B_N2O emission'!B29</f>
        <v>2028</v>
      </c>
      <c r="B28" s="126">
        <f>'4D1_N_effluent'!H29</f>
        <v>1270573.6344399999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9983.0785563142854</v>
      </c>
      <c r="G28" s="129">
        <f t="shared" si="2"/>
        <v>9.9830785563142857E-3</v>
      </c>
    </row>
    <row r="29" spans="1:7">
      <c r="A29" s="10">
        <f>'4B_N2O emission'!B30</f>
        <v>2029</v>
      </c>
      <c r="B29" s="126">
        <f>'4D1_N_effluent'!H30</f>
        <v>1297368.1277333335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10193.606717904762</v>
      </c>
      <c r="G29" s="129">
        <f t="shared" si="2"/>
        <v>1.0193606717904763E-2</v>
      </c>
    </row>
    <row r="30" spans="1:7">
      <c r="A30" s="10">
        <f>'4B_N2O emission'!B31</f>
        <v>2030</v>
      </c>
      <c r="B30" s="126">
        <f>'4D1_N_effluent'!H31</f>
        <v>1324162.6210266668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10404.134879495239</v>
      </c>
      <c r="G30" s="129">
        <f t="shared" si="2"/>
        <v>1.0404134879495239E-2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0"/>
      <c r="B1" s="220"/>
      <c r="C1" s="220"/>
      <c r="D1" s="220"/>
      <c r="E1" s="220"/>
      <c r="F1" s="220"/>
      <c r="G1" s="220"/>
    </row>
    <row r="2" spans="1:7">
      <c r="A2" s="195" t="s">
        <v>0</v>
      </c>
      <c r="B2" s="195"/>
      <c r="C2" s="194" t="s">
        <v>1</v>
      </c>
      <c r="D2" s="194"/>
      <c r="E2" s="194"/>
      <c r="F2" s="194"/>
      <c r="G2" s="194"/>
    </row>
    <row r="3" spans="1:7">
      <c r="A3" s="195" t="s">
        <v>2</v>
      </c>
      <c r="B3" s="195"/>
      <c r="C3" s="194" t="s">
        <v>3</v>
      </c>
      <c r="D3" s="194"/>
      <c r="E3" s="194"/>
      <c r="F3" s="194"/>
      <c r="G3" s="194"/>
    </row>
    <row r="4" spans="1:7">
      <c r="A4" s="195" t="s">
        <v>4</v>
      </c>
      <c r="B4" s="195"/>
      <c r="C4" s="194" t="s">
        <v>5</v>
      </c>
      <c r="D4" s="194"/>
      <c r="E4" s="194"/>
      <c r="F4" s="194"/>
      <c r="G4" s="194"/>
    </row>
    <row r="5" spans="1:7" ht="14.25" customHeight="1">
      <c r="A5" s="195" t="s">
        <v>6</v>
      </c>
      <c r="B5" s="195"/>
      <c r="C5" s="194" t="s">
        <v>7</v>
      </c>
      <c r="D5" s="194"/>
      <c r="E5" s="194"/>
      <c r="F5" s="194"/>
      <c r="G5" s="194"/>
    </row>
    <row r="6" spans="1:7">
      <c r="A6" s="56"/>
      <c r="B6" s="57"/>
      <c r="C6" s="58" t="s">
        <v>8</v>
      </c>
      <c r="D6" s="211" t="s">
        <v>9</v>
      </c>
      <c r="E6" s="212"/>
      <c r="F6" s="213" t="s">
        <v>10</v>
      </c>
      <c r="G6" s="21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9" t="s">
        <v>16</v>
      </c>
      <c r="B8" s="20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0"/>
      <c r="B9" s="20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1"/>
      <c r="B10" s="20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8" t="s">
        <v>27</v>
      </c>
      <c r="B12" s="10">
        <v>2011</v>
      </c>
      <c r="C12" s="135">
        <f>'[1]Fraksi pengelolaan sampah BaU'!D29</f>
        <v>0.5021622</v>
      </c>
      <c r="D12" s="64">
        <v>4</v>
      </c>
      <c r="E12" s="65">
        <f>C12*D12/1000</f>
        <v>2.0086487999999999E-3</v>
      </c>
      <c r="F12" s="66">
        <v>0</v>
      </c>
      <c r="G12" s="65">
        <f>E12-F12</f>
        <v>2.0086487999999999E-3</v>
      </c>
    </row>
    <row r="13" spans="1:7">
      <c r="A13" s="209"/>
      <c r="B13" s="10">
        <v>2012</v>
      </c>
      <c r="C13" s="135">
        <f>'[1]Fraksi pengelolaan sampah BaU'!D30</f>
        <v>0.51725520000000003</v>
      </c>
      <c r="D13" s="64">
        <v>4</v>
      </c>
      <c r="E13" s="65">
        <f t="shared" ref="E13:E32" si="0">C13*D13/1000</f>
        <v>2.0690208000000002E-3</v>
      </c>
      <c r="F13" s="66">
        <v>0</v>
      </c>
      <c r="G13" s="65">
        <f t="shared" ref="G13:G32" si="1">E13-F13</f>
        <v>2.0690208000000002E-3</v>
      </c>
    </row>
    <row r="14" spans="1:7">
      <c r="A14" s="209"/>
      <c r="B14" s="10">
        <v>2013</v>
      </c>
      <c r="C14" s="135">
        <f>'[1]Fraksi pengelolaan sampah BaU'!D31</f>
        <v>0.53294760000000008</v>
      </c>
      <c r="D14" s="64">
        <v>4</v>
      </c>
      <c r="E14" s="65">
        <f t="shared" si="0"/>
        <v>2.1317904000000003E-3</v>
      </c>
      <c r="F14" s="66">
        <v>0</v>
      </c>
      <c r="G14" s="65">
        <f t="shared" si="1"/>
        <v>2.1317904000000003E-3</v>
      </c>
    </row>
    <row r="15" spans="1:7">
      <c r="A15" s="209"/>
      <c r="B15" s="10">
        <v>2014</v>
      </c>
      <c r="C15" s="135">
        <f>'[1]Fraksi pengelolaan sampah BaU'!D32</f>
        <v>0.54870210000000008</v>
      </c>
      <c r="D15" s="64">
        <v>4</v>
      </c>
      <c r="E15" s="65">
        <f t="shared" si="0"/>
        <v>2.1948084000000005E-3</v>
      </c>
      <c r="F15" s="66">
        <v>0</v>
      </c>
      <c r="G15" s="65">
        <f t="shared" si="1"/>
        <v>2.1948084000000005E-3</v>
      </c>
    </row>
    <row r="16" spans="1:7">
      <c r="A16" s="209"/>
      <c r="B16" s="10">
        <v>2015</v>
      </c>
      <c r="C16" s="135">
        <f>'[1]Fraksi pengelolaan sampah BaU'!D33</f>
        <v>0.5640111000000001</v>
      </c>
      <c r="D16" s="64">
        <v>4</v>
      </c>
      <c r="E16" s="65">
        <f t="shared" si="0"/>
        <v>2.2560444000000006E-3</v>
      </c>
      <c r="F16" s="66">
        <v>0</v>
      </c>
      <c r="G16" s="65">
        <f t="shared" si="1"/>
        <v>2.2560444000000006E-3</v>
      </c>
    </row>
    <row r="17" spans="1:7">
      <c r="A17" s="209"/>
      <c r="B17" s="10">
        <v>2016</v>
      </c>
      <c r="C17" s="135">
        <f>'[1]Fraksi pengelolaan sampah BaU'!D34</f>
        <v>0.5800356000000001</v>
      </c>
      <c r="D17" s="64">
        <v>4</v>
      </c>
      <c r="E17" s="65">
        <f t="shared" si="0"/>
        <v>2.3201424000000004E-3</v>
      </c>
      <c r="F17" s="66">
        <v>0</v>
      </c>
      <c r="G17" s="65">
        <f t="shared" si="1"/>
        <v>2.3201424000000004E-3</v>
      </c>
    </row>
    <row r="18" spans="1:7">
      <c r="A18" s="209"/>
      <c r="B18" s="10">
        <v>2017</v>
      </c>
      <c r="C18" s="135">
        <f>'[1]Fraksi pengelolaan sampah BaU'!D35</f>
        <v>0.60020784000000005</v>
      </c>
      <c r="D18" s="64">
        <v>4</v>
      </c>
      <c r="E18" s="65">
        <f t="shared" si="0"/>
        <v>2.4008313600000003E-3</v>
      </c>
      <c r="F18" s="66">
        <v>0</v>
      </c>
      <c r="G18" s="65">
        <f t="shared" si="1"/>
        <v>2.4008313600000003E-3</v>
      </c>
    </row>
    <row r="19" spans="1:7">
      <c r="A19" s="209"/>
      <c r="B19" s="10">
        <v>2018</v>
      </c>
      <c r="C19" s="135">
        <f>'[1]Fraksi pengelolaan sampah BaU'!D36</f>
        <v>0.61668836999999999</v>
      </c>
      <c r="D19" s="64">
        <v>4</v>
      </c>
      <c r="E19" s="65">
        <f t="shared" si="0"/>
        <v>2.4667534799999997E-3</v>
      </c>
      <c r="F19" s="66">
        <v>0</v>
      </c>
      <c r="G19" s="65">
        <f t="shared" si="1"/>
        <v>2.4667534799999997E-3</v>
      </c>
    </row>
    <row r="20" spans="1:7">
      <c r="A20" s="209"/>
      <c r="B20" s="10">
        <v>2019</v>
      </c>
      <c r="C20" s="135">
        <f>'[1]Fraksi pengelolaan sampah BaU'!D37</f>
        <v>0.63316890000000003</v>
      </c>
      <c r="D20" s="64">
        <v>4</v>
      </c>
      <c r="E20" s="65">
        <f t="shared" si="0"/>
        <v>2.5326756000000001E-3</v>
      </c>
      <c r="F20" s="66">
        <v>0</v>
      </c>
      <c r="G20" s="65">
        <f t="shared" si="1"/>
        <v>2.5326756000000001E-3</v>
      </c>
    </row>
    <row r="21" spans="1:7">
      <c r="A21" s="209"/>
      <c r="B21" s="10">
        <v>2020</v>
      </c>
      <c r="C21" s="135">
        <f>'[1]Fraksi pengelolaan sampah BaU'!D38</f>
        <v>0.64964942999999997</v>
      </c>
      <c r="D21" s="64">
        <v>4</v>
      </c>
      <c r="E21" s="65">
        <f t="shared" si="0"/>
        <v>2.59859772E-3</v>
      </c>
      <c r="F21" s="66">
        <v>0</v>
      </c>
      <c r="G21" s="65">
        <f t="shared" si="1"/>
        <v>2.59859772E-3</v>
      </c>
    </row>
    <row r="22" spans="1:7">
      <c r="A22" s="209"/>
      <c r="B22" s="10">
        <v>2021</v>
      </c>
      <c r="C22" s="135">
        <f>'[1]Fraksi pengelolaan sampah BaU'!D39</f>
        <v>0.66612995999999991</v>
      </c>
      <c r="D22" s="64">
        <v>4</v>
      </c>
      <c r="E22" s="65">
        <f t="shared" si="0"/>
        <v>2.6645198399999999E-3</v>
      </c>
      <c r="F22" s="66">
        <v>0</v>
      </c>
      <c r="G22" s="65">
        <f>E22-F22</f>
        <v>2.6645198399999999E-3</v>
      </c>
    </row>
    <row r="23" spans="1:7">
      <c r="A23" s="209"/>
      <c r="B23" s="10">
        <v>2022</v>
      </c>
      <c r="C23" s="135">
        <f>'[1]Fraksi pengelolaan sampah BaU'!D40</f>
        <v>0.68261048999999996</v>
      </c>
      <c r="D23" s="64">
        <v>4</v>
      </c>
      <c r="E23" s="65">
        <f t="shared" si="0"/>
        <v>2.7304419599999998E-3</v>
      </c>
      <c r="F23" s="66">
        <v>0</v>
      </c>
      <c r="G23" s="65">
        <f t="shared" si="1"/>
        <v>2.7304419599999998E-3</v>
      </c>
    </row>
    <row r="24" spans="1:7">
      <c r="A24" s="209"/>
      <c r="B24" s="10">
        <v>2023</v>
      </c>
      <c r="C24" s="135">
        <f>'[1]Fraksi pengelolaan sampah BaU'!D41</f>
        <v>0.6990910199999999</v>
      </c>
      <c r="D24" s="64">
        <v>4</v>
      </c>
      <c r="E24" s="65">
        <f t="shared" si="0"/>
        <v>2.7963640799999996E-3</v>
      </c>
      <c r="F24" s="66">
        <v>0</v>
      </c>
      <c r="G24" s="65">
        <f t="shared" si="1"/>
        <v>2.7963640799999996E-3</v>
      </c>
    </row>
    <row r="25" spans="1:7">
      <c r="A25" s="209"/>
      <c r="B25" s="10">
        <v>2024</v>
      </c>
      <c r="C25" s="135">
        <f>'[1]Fraksi pengelolaan sampah BaU'!D42</f>
        <v>0.71557155000000006</v>
      </c>
      <c r="D25" s="64">
        <v>4</v>
      </c>
      <c r="E25" s="65">
        <f t="shared" si="0"/>
        <v>2.8622862000000004E-3</v>
      </c>
      <c r="F25" s="66">
        <v>0</v>
      </c>
      <c r="G25" s="65">
        <f t="shared" si="1"/>
        <v>2.8622862000000004E-3</v>
      </c>
    </row>
    <row r="26" spans="1:7">
      <c r="A26" s="209"/>
      <c r="B26" s="10">
        <v>2025</v>
      </c>
      <c r="C26" s="135">
        <f>'[1]Fraksi pengelolaan sampah BaU'!D43</f>
        <v>0.7320520800000001</v>
      </c>
      <c r="D26" s="64">
        <v>4</v>
      </c>
      <c r="E26" s="65">
        <f t="shared" si="0"/>
        <v>2.9282083200000003E-3</v>
      </c>
      <c r="F26" s="66">
        <v>0</v>
      </c>
      <c r="G26" s="65">
        <f t="shared" si="1"/>
        <v>2.9282083200000003E-3</v>
      </c>
    </row>
    <row r="27" spans="1:7">
      <c r="A27" s="209"/>
      <c r="B27" s="10">
        <v>2026</v>
      </c>
      <c r="C27" s="135">
        <f>'[1]Fraksi pengelolaan sampah BaU'!D44</f>
        <v>0.74853261000000004</v>
      </c>
      <c r="D27" s="64">
        <v>4</v>
      </c>
      <c r="E27" s="65">
        <f t="shared" si="0"/>
        <v>2.9941304400000002E-3</v>
      </c>
      <c r="F27" s="66">
        <v>0</v>
      </c>
      <c r="G27" s="65">
        <f t="shared" si="1"/>
        <v>2.9941304400000002E-3</v>
      </c>
    </row>
    <row r="28" spans="1:7">
      <c r="A28" s="209"/>
      <c r="B28" s="10">
        <v>2027</v>
      </c>
      <c r="C28" s="135">
        <f>'[1]Fraksi pengelolaan sampah BaU'!D45</f>
        <v>0.76501313999999987</v>
      </c>
      <c r="D28" s="64">
        <v>4</v>
      </c>
      <c r="E28" s="65">
        <f t="shared" si="0"/>
        <v>3.0600525599999997E-3</v>
      </c>
      <c r="F28" s="66">
        <v>0</v>
      </c>
      <c r="G28" s="65">
        <f t="shared" si="1"/>
        <v>3.0600525599999997E-3</v>
      </c>
    </row>
    <row r="29" spans="1:7">
      <c r="A29" s="209"/>
      <c r="B29" s="10">
        <v>2028</v>
      </c>
      <c r="C29" s="135">
        <f>'[1]Fraksi pengelolaan sampah BaU'!D46</f>
        <v>0.78149366999999992</v>
      </c>
      <c r="D29" s="64">
        <v>4</v>
      </c>
      <c r="E29" s="65">
        <f t="shared" si="0"/>
        <v>3.1259746799999996E-3</v>
      </c>
      <c r="F29" s="66">
        <v>0</v>
      </c>
      <c r="G29" s="65">
        <f t="shared" si="1"/>
        <v>3.1259746799999996E-3</v>
      </c>
    </row>
    <row r="30" spans="1:7">
      <c r="A30" s="209"/>
      <c r="B30" s="10">
        <v>2029</v>
      </c>
      <c r="C30" s="135">
        <f>'[1]Fraksi pengelolaan sampah BaU'!D47</f>
        <v>0.79797419999999997</v>
      </c>
      <c r="D30" s="64">
        <v>4</v>
      </c>
      <c r="E30" s="65">
        <f t="shared" si="0"/>
        <v>3.1918967999999999E-3</v>
      </c>
      <c r="F30" s="66">
        <v>0</v>
      </c>
      <c r="G30" s="65">
        <f t="shared" si="1"/>
        <v>3.1918967999999999E-3</v>
      </c>
    </row>
    <row r="31" spans="1:7">
      <c r="A31" s="209"/>
      <c r="B31" s="10">
        <v>2030</v>
      </c>
      <c r="C31" s="135">
        <f>'[1]Fraksi pengelolaan sampah BaU'!D48</f>
        <v>0.81445473000000013</v>
      </c>
      <c r="D31" s="64">
        <v>4</v>
      </c>
      <c r="E31" s="65">
        <f t="shared" si="0"/>
        <v>3.2578189200000007E-3</v>
      </c>
      <c r="F31" s="66">
        <v>0</v>
      </c>
      <c r="G31" s="65">
        <f t="shared" si="1"/>
        <v>3.2578189200000007E-3</v>
      </c>
    </row>
    <row r="32" spans="1:7">
      <c r="A32" s="210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6"/>
      <c r="B37" s="197"/>
      <c r="C37" s="197"/>
      <c r="D37" s="197"/>
      <c r="E37" s="197"/>
      <c r="F37" s="198"/>
      <c r="G37" s="67"/>
    </row>
    <row r="38" spans="1:7" ht="24.75" customHeight="1">
      <c r="A38" s="214" t="s">
        <v>49</v>
      </c>
      <c r="B38" s="215"/>
      <c r="C38" s="215"/>
      <c r="D38" s="215"/>
      <c r="E38" s="215"/>
      <c r="F38" s="215"/>
      <c r="G38" s="216"/>
    </row>
    <row r="39" spans="1:7" ht="13.5" customHeight="1">
      <c r="A39" s="217" t="s">
        <v>50</v>
      </c>
      <c r="B39" s="218"/>
      <c r="C39" s="218"/>
      <c r="D39" s="218"/>
      <c r="E39" s="218"/>
      <c r="F39" s="218"/>
      <c r="G39" s="219"/>
    </row>
    <row r="40" spans="1:7" ht="13.5" customHeight="1">
      <c r="A40" s="202" t="s">
        <v>51</v>
      </c>
      <c r="B40" s="203"/>
      <c r="C40" s="203"/>
      <c r="D40" s="203"/>
      <c r="E40" s="203"/>
      <c r="F40" s="203"/>
      <c r="G40" s="204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4" t="s">
        <v>1</v>
      </c>
      <c r="D2" s="194"/>
      <c r="E2" s="194"/>
    </row>
    <row r="3" spans="1:5" ht="13.5" customHeight="1">
      <c r="A3" s="195" t="s">
        <v>2</v>
      </c>
      <c r="B3" s="195"/>
      <c r="C3" s="194" t="s">
        <v>3</v>
      </c>
      <c r="D3" s="194"/>
      <c r="E3" s="194"/>
    </row>
    <row r="4" spans="1:5">
      <c r="A4" s="195" t="s">
        <v>4</v>
      </c>
      <c r="B4" s="195"/>
      <c r="C4" s="194" t="s">
        <v>5</v>
      </c>
      <c r="D4" s="194"/>
      <c r="E4" s="194"/>
    </row>
    <row r="5" spans="1:5" ht="15.75" customHeight="1">
      <c r="A5" s="195" t="s">
        <v>6</v>
      </c>
      <c r="B5" s="195"/>
      <c r="C5" s="194" t="s">
        <v>29</v>
      </c>
      <c r="D5" s="194"/>
      <c r="E5" s="194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5" t="s">
        <v>16</v>
      </c>
      <c r="B8" s="20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5"/>
      <c r="B9" s="205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6">
        <f>'4B_CH4 emissions'!C12</f>
        <v>0.5021622</v>
      </c>
      <c r="D12" s="65">
        <v>0.3</v>
      </c>
      <c r="E12" s="65">
        <f>C12*D12/1000</f>
        <v>1.5064865999999999E-4</v>
      </c>
    </row>
    <row r="13" spans="1:5">
      <c r="A13" s="224"/>
      <c r="B13" s="74">
        <f>'4B_CH4 emissions'!B13</f>
        <v>2012</v>
      </c>
      <c r="C13" s="136">
        <f>'4B_CH4 emissions'!C13</f>
        <v>0.51725520000000003</v>
      </c>
      <c r="D13" s="65">
        <v>0.3</v>
      </c>
      <c r="E13" s="65">
        <f t="shared" ref="E13:E32" si="0">C13*D13/1000</f>
        <v>1.5517655999999999E-4</v>
      </c>
    </row>
    <row r="14" spans="1:5">
      <c r="A14" s="224"/>
      <c r="B14" s="74">
        <f>'4B_CH4 emissions'!B14</f>
        <v>2013</v>
      </c>
      <c r="C14" s="136">
        <f>'4B_CH4 emissions'!C14</f>
        <v>0.53294760000000008</v>
      </c>
      <c r="D14" s="65">
        <v>0.3</v>
      </c>
      <c r="E14" s="65">
        <f t="shared" si="0"/>
        <v>1.5988428000000002E-4</v>
      </c>
    </row>
    <row r="15" spans="1:5">
      <c r="A15" s="224"/>
      <c r="B15" s="74">
        <f>'4B_CH4 emissions'!B15</f>
        <v>2014</v>
      </c>
      <c r="C15" s="136">
        <f>'4B_CH4 emissions'!C15</f>
        <v>0.54870210000000008</v>
      </c>
      <c r="D15" s="65">
        <v>0.3</v>
      </c>
      <c r="E15" s="65">
        <f t="shared" si="0"/>
        <v>1.6461063000000001E-4</v>
      </c>
    </row>
    <row r="16" spans="1:5">
      <c r="A16" s="224"/>
      <c r="B16" s="74">
        <f>'4B_CH4 emissions'!B16</f>
        <v>2015</v>
      </c>
      <c r="C16" s="136">
        <f>'4B_CH4 emissions'!C16</f>
        <v>0.5640111000000001</v>
      </c>
      <c r="D16" s="65">
        <v>0.3</v>
      </c>
      <c r="E16" s="65">
        <f t="shared" si="0"/>
        <v>1.6920333000000002E-4</v>
      </c>
    </row>
    <row r="17" spans="1:5">
      <c r="A17" s="224"/>
      <c r="B17" s="74">
        <f>'4B_CH4 emissions'!B17</f>
        <v>2016</v>
      </c>
      <c r="C17" s="136">
        <f>'4B_CH4 emissions'!C17</f>
        <v>0.5800356000000001</v>
      </c>
      <c r="D17" s="65">
        <v>0.3</v>
      </c>
      <c r="E17" s="65">
        <f t="shared" si="0"/>
        <v>1.7401068000000002E-4</v>
      </c>
    </row>
    <row r="18" spans="1:5">
      <c r="A18" s="224"/>
      <c r="B18" s="74">
        <f>'4B_CH4 emissions'!B18</f>
        <v>2017</v>
      </c>
      <c r="C18" s="136">
        <f>'4B_CH4 emissions'!C18</f>
        <v>0.60020784000000005</v>
      </c>
      <c r="D18" s="65">
        <v>0.3</v>
      </c>
      <c r="E18" s="65">
        <f t="shared" si="0"/>
        <v>1.8006235200000001E-4</v>
      </c>
    </row>
    <row r="19" spans="1:5">
      <c r="A19" s="224"/>
      <c r="B19" s="74">
        <f>'4B_CH4 emissions'!B19</f>
        <v>2018</v>
      </c>
      <c r="C19" s="136">
        <f>'4B_CH4 emissions'!C19</f>
        <v>0.61668836999999999</v>
      </c>
      <c r="D19" s="65">
        <v>0.3</v>
      </c>
      <c r="E19" s="65">
        <f t="shared" si="0"/>
        <v>1.8500651099999997E-4</v>
      </c>
    </row>
    <row r="20" spans="1:5">
      <c r="A20" s="224"/>
      <c r="B20" s="74">
        <f>'4B_CH4 emissions'!B20</f>
        <v>2019</v>
      </c>
      <c r="C20" s="136">
        <f>'4B_CH4 emissions'!C20</f>
        <v>0.63316890000000003</v>
      </c>
      <c r="D20" s="65">
        <v>0.3</v>
      </c>
      <c r="E20" s="65">
        <f t="shared" si="0"/>
        <v>1.8995067000000002E-4</v>
      </c>
    </row>
    <row r="21" spans="1:5">
      <c r="A21" s="224"/>
      <c r="B21" s="74">
        <f>'4B_CH4 emissions'!B21</f>
        <v>2020</v>
      </c>
      <c r="C21" s="136">
        <f>'4B_CH4 emissions'!C21</f>
        <v>0.64964942999999997</v>
      </c>
      <c r="D21" s="65">
        <v>0.3</v>
      </c>
      <c r="E21" s="65">
        <f t="shared" si="0"/>
        <v>1.94894829E-4</v>
      </c>
    </row>
    <row r="22" spans="1:5">
      <c r="A22" s="224"/>
      <c r="B22" s="74">
        <f>'4B_CH4 emissions'!B22</f>
        <v>2021</v>
      </c>
      <c r="C22" s="136">
        <f>'4B_CH4 emissions'!C22</f>
        <v>0.66612995999999991</v>
      </c>
      <c r="D22" s="65">
        <v>0.3</v>
      </c>
      <c r="E22" s="65">
        <f t="shared" si="0"/>
        <v>1.9983898799999996E-4</v>
      </c>
    </row>
    <row r="23" spans="1:5">
      <c r="A23" s="224"/>
      <c r="B23" s="74">
        <f>'4B_CH4 emissions'!B23</f>
        <v>2022</v>
      </c>
      <c r="C23" s="65">
        <f>'4B_CH4 emissions'!C23</f>
        <v>0.68261048999999996</v>
      </c>
      <c r="D23" s="65">
        <v>0.3</v>
      </c>
      <c r="E23" s="65">
        <f t="shared" si="0"/>
        <v>2.0478314699999998E-4</v>
      </c>
    </row>
    <row r="24" spans="1:5">
      <c r="A24" s="224"/>
      <c r="B24" s="74">
        <f>'4B_CH4 emissions'!B24</f>
        <v>2023</v>
      </c>
      <c r="C24" s="65">
        <f>'4B_CH4 emissions'!C24</f>
        <v>0.6990910199999999</v>
      </c>
      <c r="D24" s="65">
        <v>0.3</v>
      </c>
      <c r="E24" s="65">
        <f t="shared" si="0"/>
        <v>2.0972730599999996E-4</v>
      </c>
    </row>
    <row r="25" spans="1:5">
      <c r="A25" s="224"/>
      <c r="B25" s="74">
        <f>'4B_CH4 emissions'!B25</f>
        <v>2024</v>
      </c>
      <c r="C25" s="65">
        <f>'4B_CH4 emissions'!C25</f>
        <v>0.71557155000000006</v>
      </c>
      <c r="D25" s="65">
        <v>0.3</v>
      </c>
      <c r="E25" s="65">
        <f t="shared" si="0"/>
        <v>2.14671465E-4</v>
      </c>
    </row>
    <row r="26" spans="1:5">
      <c r="A26" s="224"/>
      <c r="B26" s="74">
        <f>'4B_CH4 emissions'!B26</f>
        <v>2025</v>
      </c>
      <c r="C26" s="65">
        <f>'4B_CH4 emissions'!C26</f>
        <v>0.7320520800000001</v>
      </c>
      <c r="D26" s="65">
        <v>0.3</v>
      </c>
      <c r="E26" s="65">
        <f t="shared" si="0"/>
        <v>2.1961562400000004E-4</v>
      </c>
    </row>
    <row r="27" spans="1:5">
      <c r="A27" s="224"/>
      <c r="B27" s="74">
        <f>'4B_CH4 emissions'!B27</f>
        <v>2026</v>
      </c>
      <c r="C27" s="65">
        <f>'4B_CH4 emissions'!C27</f>
        <v>0.74853261000000004</v>
      </c>
      <c r="D27" s="65">
        <v>0.3</v>
      </c>
      <c r="E27" s="65">
        <f t="shared" si="0"/>
        <v>2.24559783E-4</v>
      </c>
    </row>
    <row r="28" spans="1:5">
      <c r="A28" s="224"/>
      <c r="B28" s="74">
        <f>'4B_CH4 emissions'!B28</f>
        <v>2027</v>
      </c>
      <c r="C28" s="65">
        <f>'4B_CH4 emissions'!C28</f>
        <v>0.76501313999999987</v>
      </c>
      <c r="D28" s="65">
        <v>0.3</v>
      </c>
      <c r="E28" s="65">
        <f t="shared" si="0"/>
        <v>2.2950394199999996E-4</v>
      </c>
    </row>
    <row r="29" spans="1:5">
      <c r="A29" s="224"/>
      <c r="B29" s="74">
        <f>'4B_CH4 emissions'!B29</f>
        <v>2028</v>
      </c>
      <c r="C29" s="65">
        <f>'4B_CH4 emissions'!C29</f>
        <v>0.78149366999999992</v>
      </c>
      <c r="D29" s="65">
        <v>0.3</v>
      </c>
      <c r="E29" s="65">
        <f t="shared" si="0"/>
        <v>2.3444810099999995E-4</v>
      </c>
    </row>
    <row r="30" spans="1:5">
      <c r="A30" s="224"/>
      <c r="B30" s="74">
        <f>'4B_CH4 emissions'!B30</f>
        <v>2029</v>
      </c>
      <c r="C30" s="65">
        <f>'4B_CH4 emissions'!C30</f>
        <v>0.79797419999999997</v>
      </c>
      <c r="D30" s="65">
        <v>0.3</v>
      </c>
      <c r="E30" s="65">
        <f t="shared" si="0"/>
        <v>2.3939225999999997E-4</v>
      </c>
    </row>
    <row r="31" spans="1:5">
      <c r="A31" s="224"/>
      <c r="B31" s="74">
        <f>'4B_CH4 emissions'!B31</f>
        <v>2030</v>
      </c>
      <c r="C31" s="65">
        <f>'4B_CH4 emissions'!C31</f>
        <v>0.81445473000000013</v>
      </c>
      <c r="D31" s="65">
        <v>0.3</v>
      </c>
      <c r="E31" s="65">
        <f t="shared" si="0"/>
        <v>2.4433641900000001E-4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6"/>
      <c r="B38" s="197"/>
      <c r="C38" s="197"/>
      <c r="D38" s="198"/>
      <c r="E38" s="73"/>
    </row>
    <row r="39" spans="1:5" ht="13.5" customHeight="1">
      <c r="A39" s="214" t="s">
        <v>52</v>
      </c>
      <c r="B39" s="215"/>
      <c r="C39" s="215"/>
      <c r="D39" s="215"/>
      <c r="E39" s="216"/>
    </row>
    <row r="40" spans="1:5" ht="12.75" customHeight="1">
      <c r="A40" s="217" t="s">
        <v>50</v>
      </c>
      <c r="B40" s="218"/>
      <c r="C40" s="218"/>
      <c r="D40" s="218"/>
      <c r="E40" s="219"/>
    </row>
    <row r="41" spans="1:5" ht="13.5" customHeight="1">
      <c r="A41" s="202" t="s">
        <v>51</v>
      </c>
      <c r="B41" s="203"/>
      <c r="C41" s="203"/>
      <c r="D41" s="203"/>
      <c r="E41" s="204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7" zoomScaleNormal="100" workbookViewId="0">
      <selection activeCell="D15" sqref="D15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4" t="s">
        <v>1</v>
      </c>
      <c r="C2" s="194"/>
      <c r="D2" s="194"/>
      <c r="E2" s="194"/>
      <c r="F2" s="194"/>
      <c r="G2" s="194"/>
    </row>
    <row r="3" spans="1:7">
      <c r="A3" s="75" t="s">
        <v>2</v>
      </c>
      <c r="B3" s="194" t="s">
        <v>34</v>
      </c>
      <c r="C3" s="194"/>
      <c r="D3" s="194"/>
      <c r="E3" s="194"/>
      <c r="F3" s="194"/>
      <c r="G3" s="194"/>
    </row>
    <row r="4" spans="1:7" ht="13.5" customHeight="1">
      <c r="A4" s="75" t="s">
        <v>4</v>
      </c>
      <c r="B4" s="194" t="s">
        <v>35</v>
      </c>
      <c r="C4" s="194"/>
      <c r="D4" s="194"/>
      <c r="E4" s="194"/>
      <c r="F4" s="194"/>
      <c r="G4" s="194"/>
    </row>
    <row r="5" spans="1:7">
      <c r="A5" s="75" t="s">
        <v>6</v>
      </c>
      <c r="B5" s="194" t="s">
        <v>56</v>
      </c>
      <c r="C5" s="194"/>
      <c r="D5" s="194"/>
      <c r="E5" s="194"/>
      <c r="F5" s="194"/>
      <c r="G5" s="194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8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185986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2.9137552485800002</v>
      </c>
    </row>
    <row r="13" spans="1:7">
      <c r="A13" s="53">
        <f>'4B_N2O emission'!B13</f>
        <v>2012</v>
      </c>
      <c r="B13" s="83">
        <f>'[1]timbulan sampah'!B6</f>
        <v>191576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3.0013311512799996</v>
      </c>
    </row>
    <row r="14" spans="1:7">
      <c r="A14" s="53">
        <f>'4B_N2O emission'!B14</f>
        <v>2013</v>
      </c>
      <c r="B14" s="83">
        <f>'[1]timbulan sampah'!B7</f>
        <v>197388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3.0923850236400003</v>
      </c>
    </row>
    <row r="15" spans="1:7">
      <c r="A15" s="53">
        <f>'4B_N2O emission'!B15</f>
        <v>2014</v>
      </c>
      <c r="B15" s="83">
        <f>'[1]timbulan sampah'!B8</f>
        <v>203223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3.1837992261900006</v>
      </c>
    </row>
    <row r="16" spans="1:7">
      <c r="A16" s="53">
        <f>'4B_N2O emission'!B16</f>
        <v>2015</v>
      </c>
      <c r="B16" s="83">
        <f>'[1]timbulan sampah'!B9</f>
        <v>208893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3.2726284512900006</v>
      </c>
    </row>
    <row r="17" spans="1:7">
      <c r="A17" s="53">
        <f>'4B_N2O emission'!B17</f>
        <v>2016</v>
      </c>
      <c r="B17" s="83">
        <f>'[1]timbulan sampah'!B10</f>
        <v>214828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3.3656093068399997</v>
      </c>
    </row>
    <row r="18" spans="1:7">
      <c r="A18" s="53">
        <f>'4B_N2O emission'!B18</f>
        <v>2017</v>
      </c>
      <c r="B18" s="83">
        <f>'[1]timbulan sampah'!B11</f>
        <v>222299.2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3.4826570857760006</v>
      </c>
    </row>
    <row r="19" spans="1:7">
      <c r="A19" s="53">
        <f>'4B_N2O emission'!B19</f>
        <v>2018</v>
      </c>
      <c r="B19" s="83">
        <f>'[1]timbulan sampah'!B12</f>
        <v>228403.09999999998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3.5782840182429996</v>
      </c>
    </row>
    <row r="20" spans="1:7">
      <c r="A20" s="53">
        <f>'4B_N2O emission'!B20</f>
        <v>2019</v>
      </c>
      <c r="B20" s="83">
        <f>'[1]timbulan sampah'!B13</f>
        <v>234507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3.6739109507099994</v>
      </c>
    </row>
    <row r="21" spans="1:7">
      <c r="A21" s="53">
        <f>'4B_N2O emission'!B21</f>
        <v>2020</v>
      </c>
      <c r="B21" s="83">
        <f>'[1]timbulan sampah'!B14</f>
        <v>240610.9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3.7695378831769997</v>
      </c>
    </row>
    <row r="22" spans="1:7">
      <c r="A22" s="53">
        <f>'4B_N2O emission'!B22</f>
        <v>2021</v>
      </c>
      <c r="B22" s="83">
        <f>'[1]timbulan sampah'!B15</f>
        <v>246714.8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3.8651648156439995</v>
      </c>
    </row>
    <row r="23" spans="1:7">
      <c r="A23" s="53">
        <f>'4B_N2O emission'!B23</f>
        <v>2022</v>
      </c>
      <c r="B23" s="83">
        <f>'[1]timbulan sampah'!B16</f>
        <v>252818.69999999998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3.9607917481109998</v>
      </c>
    </row>
    <row r="24" spans="1:7">
      <c r="A24" s="53">
        <f>'4B_N2O emission'!B24</f>
        <v>2023</v>
      </c>
      <c r="B24" s="83">
        <f>'[1]timbulan sampah'!B17</f>
        <v>258922.59999999998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4.0564186805779991</v>
      </c>
    </row>
    <row r="25" spans="1:7">
      <c r="A25" s="53">
        <f>'4B_N2O emission'!B25</f>
        <v>2024</v>
      </c>
      <c r="B25" s="83">
        <f>'[1]timbulan sampah'!B18</f>
        <v>265026.5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4.1520456130449999</v>
      </c>
    </row>
    <row r="26" spans="1:7">
      <c r="A26" s="53">
        <f>'4B_N2O emission'!B26</f>
        <v>2025</v>
      </c>
      <c r="B26" s="83">
        <f>'[1]timbulan sampah'!B19</f>
        <v>271130.40000000002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4.2476725455120015</v>
      </c>
    </row>
    <row r="27" spans="1:7">
      <c r="A27" s="53">
        <f>'4B_N2O emission'!B27</f>
        <v>2026</v>
      </c>
      <c r="B27" s="83">
        <f>'[1]timbulan sampah'!B20</f>
        <v>277234.3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4.3432994779790004</v>
      </c>
    </row>
    <row r="28" spans="1:7">
      <c r="A28" s="53">
        <f>'4B_N2O emission'!B28</f>
        <v>2027</v>
      </c>
      <c r="B28" s="83">
        <f>'[1]timbulan sampah'!B21</f>
        <v>283338.19999999995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4.4389264104459993</v>
      </c>
    </row>
    <row r="29" spans="1:7">
      <c r="A29" s="53">
        <f>'4B_N2O emission'!B29</f>
        <v>2028</v>
      </c>
      <c r="B29" s="83">
        <f>'[1]timbulan sampah'!B22</f>
        <v>289442.09999999998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4.5345533429130001</v>
      </c>
    </row>
    <row r="30" spans="1:7">
      <c r="A30" s="53">
        <f>'4B_N2O emission'!B30</f>
        <v>2029</v>
      </c>
      <c r="B30" s="83">
        <f>'[1]timbulan sampah'!B23</f>
        <v>295546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4.630180275379999</v>
      </c>
    </row>
    <row r="31" spans="1:7">
      <c r="A31" s="53">
        <f>'4B_N2O emission'!B31</f>
        <v>2030</v>
      </c>
      <c r="B31" s="83">
        <f>'[1]timbulan sampah'!B24</f>
        <v>301649.90000000002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4.7258072078469997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184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C14" sqref="C14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4" t="s">
        <v>1</v>
      </c>
      <c r="D2" s="194"/>
      <c r="E2" s="194"/>
      <c r="F2" s="194"/>
      <c r="G2" s="194"/>
      <c r="H2" s="194"/>
      <c r="I2" s="194"/>
    </row>
    <row r="3" spans="1:13">
      <c r="A3" s="195" t="s">
        <v>2</v>
      </c>
      <c r="B3" s="195"/>
      <c r="C3" s="194" t="s">
        <v>75</v>
      </c>
      <c r="D3" s="194"/>
      <c r="E3" s="194"/>
      <c r="F3" s="194"/>
      <c r="G3" s="194"/>
      <c r="H3" s="194"/>
      <c r="I3" s="194"/>
    </row>
    <row r="4" spans="1:13">
      <c r="A4" s="195" t="s">
        <v>4</v>
      </c>
      <c r="B4" s="195"/>
      <c r="C4" s="194" t="s">
        <v>76</v>
      </c>
      <c r="D4" s="194"/>
      <c r="E4" s="194"/>
      <c r="F4" s="194"/>
      <c r="G4" s="194"/>
      <c r="H4" s="194"/>
      <c r="I4" s="194"/>
    </row>
    <row r="5" spans="1:13" ht="14.25" customHeight="1">
      <c r="A5" s="195" t="s">
        <v>6</v>
      </c>
      <c r="B5" s="195"/>
      <c r="C5" s="194" t="s">
        <v>77</v>
      </c>
      <c r="D5" s="194"/>
      <c r="E5" s="194"/>
      <c r="F5" s="194"/>
      <c r="G5" s="194"/>
      <c r="H5" s="194"/>
      <c r="I5" s="194"/>
    </row>
    <row r="6" spans="1:13">
      <c r="A6" s="248" t="s">
        <v>8</v>
      </c>
      <c r="B6" s="248"/>
      <c r="C6" s="248"/>
      <c r="D6" s="248" t="s">
        <v>9</v>
      </c>
      <c r="E6" s="260"/>
      <c r="F6" s="260"/>
      <c r="G6" s="260"/>
      <c r="H6" s="260"/>
      <c r="I6" s="88"/>
    </row>
    <row r="7" spans="1:13">
      <c r="A7" s="257"/>
      <c r="B7" s="257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5" t="s">
        <v>84</v>
      </c>
      <c r="B8" s="205"/>
      <c r="C8" s="59" t="s">
        <v>85</v>
      </c>
      <c r="D8" s="257" t="s">
        <v>86</v>
      </c>
      <c r="E8" s="59" t="s">
        <v>87</v>
      </c>
      <c r="F8" s="59" t="s">
        <v>89</v>
      </c>
      <c r="G8" s="257" t="s">
        <v>91</v>
      </c>
      <c r="H8" s="257" t="s">
        <v>38</v>
      </c>
      <c r="I8" s="257" t="s">
        <v>92</v>
      </c>
      <c r="K8" s="261" t="s">
        <v>259</v>
      </c>
      <c r="L8" s="261" t="s">
        <v>267</v>
      </c>
      <c r="M8" s="261" t="s">
        <v>249</v>
      </c>
    </row>
    <row r="9" spans="1:13" ht="14.25" customHeight="1">
      <c r="A9" s="205"/>
      <c r="B9" s="205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1"/>
      <c r="L9" s="261"/>
      <c r="M9" s="261"/>
    </row>
    <row r="10" spans="1:13">
      <c r="A10" s="206"/>
      <c r="B10" s="206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1"/>
      <c r="L10" s="261"/>
      <c r="M10" s="261"/>
    </row>
    <row r="11" spans="1:13" ht="16.5" customHeight="1">
      <c r="A11" s="206"/>
      <c r="B11" s="20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1"/>
      <c r="L11" s="261"/>
      <c r="M11" s="261"/>
    </row>
    <row r="12" spans="1:13" ht="18" customHeight="1" thickBot="1">
      <c r="A12" s="258"/>
      <c r="B12" s="258"/>
      <c r="C12" s="5" t="s">
        <v>93</v>
      </c>
      <c r="D12" s="5"/>
      <c r="E12" s="5"/>
      <c r="F12" s="5"/>
      <c r="G12" s="5"/>
      <c r="H12" s="5"/>
      <c r="I12" s="5" t="s">
        <v>94</v>
      </c>
      <c r="K12" s="261"/>
      <c r="L12" s="261"/>
      <c r="M12" s="261"/>
    </row>
    <row r="13" spans="1:13" ht="14.25" customHeight="1" thickTop="1">
      <c r="A13" s="259" t="s">
        <v>95</v>
      </c>
      <c r="B13" s="53" t="s">
        <v>203</v>
      </c>
      <c r="C13" s="89">
        <f>'4A_DOC'!$B$39*$L$13</f>
        <v>1.9344421095322624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2.9137552485800002</v>
      </c>
      <c r="M13" s="67">
        <f>I23</f>
        <v>0.50505269316632928</v>
      </c>
    </row>
    <row r="14" spans="1:13" ht="12.75" customHeight="1">
      <c r="A14" s="259"/>
      <c r="B14" s="53" t="s">
        <v>204</v>
      </c>
      <c r="C14" s="89">
        <f>'4A_DOC'!$B$40*$L$13</f>
        <v>0.37441754944253003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3.2965218723118115E-3</v>
      </c>
      <c r="K14" s="92">
        <f>'4B_N2O emission'!B13</f>
        <v>2012</v>
      </c>
      <c r="L14" s="95">
        <f>'4C1_Amount_Waste_OpenBurned'!G13</f>
        <v>3.0013311512799996</v>
      </c>
      <c r="M14" s="138">
        <f>I57</f>
        <v>0.52023256990328659</v>
      </c>
    </row>
    <row r="15" spans="1:13">
      <c r="A15" s="259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3.0923850236400003</v>
      </c>
      <c r="M15" s="138">
        <f>I87</f>
        <v>0.53601529684339355</v>
      </c>
    </row>
    <row r="16" spans="1:13">
      <c r="A16" s="259"/>
      <c r="B16" s="53" t="s">
        <v>47</v>
      </c>
      <c r="C16" s="89">
        <f>'4A_DOC'!$B$42*$L$13</f>
        <v>2.3601417513498004E-2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4.0153878329631269E-3</v>
      </c>
      <c r="K16" s="92">
        <f>'4B_N2O emission'!B15</f>
        <v>2014</v>
      </c>
      <c r="L16" s="95">
        <f>'4C1_Amount_Waste_OpenBurned'!G15</f>
        <v>3.1837992261900006</v>
      </c>
      <c r="M16" s="138">
        <f>I118</f>
        <v>0.55186048123697984</v>
      </c>
    </row>
    <row r="17" spans="1:13" ht="13.5" customHeight="1">
      <c r="A17" s="259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3.2726284512900006</v>
      </c>
      <c r="M17" s="138">
        <f>I149</f>
        <v>0.5672576012903876</v>
      </c>
    </row>
    <row r="18" spans="1:13">
      <c r="A18" s="259"/>
      <c r="B18" s="53" t="s">
        <v>207</v>
      </c>
      <c r="C18" s="89">
        <f>'4A_DOC'!$B$44*$L$13</f>
        <v>0.31206318712291808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0.49774078346105433</v>
      </c>
      <c r="K18" s="92">
        <f>'4B_N2O emission'!B17</f>
        <v>2016</v>
      </c>
      <c r="L18" s="95">
        <f>'4C1_Amount_Waste_OpenBurned'!G17</f>
        <v>3.3656093068399997</v>
      </c>
      <c r="M18" s="139">
        <f>I179</f>
        <v>0.58337433982953635</v>
      </c>
    </row>
    <row r="19" spans="1:13">
      <c r="A19" s="259"/>
      <c r="B19" s="53" t="s">
        <v>208</v>
      </c>
      <c r="C19" s="89">
        <f>'4A_DOC'!$B$45*$L$13</f>
        <v>5.1573467899866006E-2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3.4826570857760006</v>
      </c>
      <c r="M19" s="138">
        <f>I209</f>
        <v>0.6036626931528204</v>
      </c>
    </row>
    <row r="20" spans="1:13">
      <c r="A20" s="259"/>
      <c r="B20" s="53" t="s">
        <v>209</v>
      </c>
      <c r="C20" s="89">
        <f>'4A_DOC'!$B$46*$L$13</f>
        <v>3.8752944806114006E-2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3.5782840182429996</v>
      </c>
      <c r="M20" s="138">
        <f>I239</f>
        <v>0.62023808664382474</v>
      </c>
    </row>
    <row r="21" spans="1:13">
      <c r="A21" s="259"/>
      <c r="B21" s="53" t="s">
        <v>210</v>
      </c>
      <c r="C21" s="89">
        <f>'4A_DOC'!$B$47*$L$13</f>
        <v>0.18094420093681801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3.6739109507099994</v>
      </c>
      <c r="M21" s="138">
        <f>I269</f>
        <v>0.63681348013482919</v>
      </c>
    </row>
    <row r="22" spans="1:13">
      <c r="A22" s="259" t="s">
        <v>48</v>
      </c>
      <c r="B22" s="259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3.7695378831769997</v>
      </c>
      <c r="M22" s="138">
        <f>I299</f>
        <v>0.65338887362583375</v>
      </c>
    </row>
    <row r="23" spans="1:13">
      <c r="A23" s="196" t="s">
        <v>270</v>
      </c>
      <c r="B23" s="197"/>
      <c r="C23" s="197"/>
      <c r="D23" s="197"/>
      <c r="E23" s="197"/>
      <c r="F23" s="197"/>
      <c r="G23" s="197"/>
      <c r="H23" s="198"/>
      <c r="I23" s="93">
        <f>SUM(I13:I22)</f>
        <v>0.50505269316632928</v>
      </c>
      <c r="K23" s="92">
        <f>'4B_N2O emission'!B22</f>
        <v>2021</v>
      </c>
      <c r="L23" s="95">
        <f>'4C1_Amount_Waste_OpenBurned'!G22</f>
        <v>3.8651648156439995</v>
      </c>
      <c r="M23" s="138">
        <f>I329</f>
        <v>0.6699642671168381</v>
      </c>
    </row>
    <row r="24" spans="1:13" ht="12.75" customHeight="1">
      <c r="A24" s="251" t="s">
        <v>53</v>
      </c>
      <c r="B24" s="252"/>
      <c r="C24" s="252"/>
      <c r="D24" s="252"/>
      <c r="E24" s="252"/>
      <c r="F24" s="252"/>
      <c r="G24" s="252"/>
      <c r="H24" s="252"/>
      <c r="I24" s="252"/>
      <c r="K24" s="92">
        <f>'4B_N2O emission'!B23</f>
        <v>2022</v>
      </c>
      <c r="L24" s="95">
        <f>'4C1_Amount_Waste_OpenBurned'!G23</f>
        <v>3.9607917481109998</v>
      </c>
      <c r="M24" s="97">
        <f>I359</f>
        <v>0.68653966060784266</v>
      </c>
    </row>
    <row r="25" spans="1:13" ht="12.75" customHeight="1">
      <c r="A25" s="253" t="s">
        <v>54</v>
      </c>
      <c r="B25" s="254"/>
      <c r="C25" s="254"/>
      <c r="D25" s="254"/>
      <c r="E25" s="254"/>
      <c r="F25" s="254"/>
      <c r="G25" s="254"/>
      <c r="H25" s="254"/>
      <c r="I25" s="254"/>
      <c r="K25" s="92">
        <f>'4B_N2O emission'!B24</f>
        <v>2023</v>
      </c>
      <c r="L25" s="95">
        <f>'4C1_Amount_Waste_OpenBurned'!G24</f>
        <v>4.0564186805779991</v>
      </c>
      <c r="M25" s="97">
        <f>I389</f>
        <v>0.703115054098847</v>
      </c>
    </row>
    <row r="26" spans="1:13" ht="12.75" customHeight="1">
      <c r="A26" s="253" t="s">
        <v>55</v>
      </c>
      <c r="B26" s="254"/>
      <c r="C26" s="254"/>
      <c r="D26" s="254"/>
      <c r="E26" s="254"/>
      <c r="F26" s="254"/>
      <c r="G26" s="254"/>
      <c r="H26" s="254"/>
      <c r="I26" s="254"/>
      <c r="K26" s="92">
        <f>'4B_N2O emission'!B25</f>
        <v>2024</v>
      </c>
      <c r="L26" s="95">
        <f>'4C1_Amount_Waste_OpenBurned'!G25</f>
        <v>4.1520456130449999</v>
      </c>
      <c r="M26" s="96">
        <f>I419</f>
        <v>0.71969044758985146</v>
      </c>
    </row>
    <row r="27" spans="1:13" ht="12.75" customHeight="1">
      <c r="A27" s="253" t="s">
        <v>96</v>
      </c>
      <c r="B27" s="254"/>
      <c r="C27" s="254"/>
      <c r="D27" s="254"/>
      <c r="E27" s="254"/>
      <c r="F27" s="254"/>
      <c r="G27" s="254"/>
      <c r="H27" s="254"/>
      <c r="I27" s="254"/>
      <c r="K27" s="92">
        <f>'4B_N2O emission'!B26</f>
        <v>2025</v>
      </c>
      <c r="L27" s="95">
        <f>'4C1_Amount_Waste_OpenBurned'!G26</f>
        <v>4.2476725455120015</v>
      </c>
      <c r="M27" s="97">
        <f>I449</f>
        <v>0.73626584108085624</v>
      </c>
    </row>
    <row r="28" spans="1:13" ht="12.75" customHeight="1">
      <c r="A28" s="253" t="s">
        <v>97</v>
      </c>
      <c r="B28" s="254"/>
      <c r="C28" s="254"/>
      <c r="D28" s="254"/>
      <c r="E28" s="254"/>
      <c r="F28" s="254"/>
      <c r="G28" s="254"/>
      <c r="H28" s="254"/>
      <c r="I28" s="254"/>
      <c r="K28" s="92">
        <f>'4B_N2O emission'!B27</f>
        <v>2026</v>
      </c>
      <c r="L28" s="95">
        <f>'4C1_Amount_Waste_OpenBurned'!G27</f>
        <v>4.3432994779790004</v>
      </c>
      <c r="M28" s="97">
        <f>I479</f>
        <v>0.7528412345718607</v>
      </c>
    </row>
    <row r="29" spans="1:13">
      <c r="A29" s="255" t="s">
        <v>200</v>
      </c>
      <c r="B29" s="256"/>
      <c r="C29" s="256"/>
      <c r="D29" s="256"/>
      <c r="E29" s="256"/>
      <c r="F29" s="256"/>
      <c r="G29" s="256"/>
      <c r="H29" s="256"/>
      <c r="I29" s="256"/>
      <c r="K29" s="92">
        <f>'4B_N2O emission'!B28</f>
        <v>2027</v>
      </c>
      <c r="L29" s="95">
        <f>'4C1_Amount_Waste_OpenBurned'!G28</f>
        <v>4.4389264104459993</v>
      </c>
      <c r="M29" s="97">
        <f>I509</f>
        <v>0.76941662806286493</v>
      </c>
    </row>
    <row r="30" spans="1:13">
      <c r="K30" s="92">
        <f>'4B_N2O emission'!B29</f>
        <v>2028</v>
      </c>
      <c r="L30" s="95">
        <f>'4C1_Amount_Waste_OpenBurned'!G29</f>
        <v>4.5345533429130001</v>
      </c>
      <c r="M30" s="97">
        <f>I539</f>
        <v>0.7859920215538696</v>
      </c>
    </row>
    <row r="31" spans="1:13">
      <c r="K31" s="92">
        <f>'4B_N2O emission'!B30</f>
        <v>2029</v>
      </c>
      <c r="L31" s="95">
        <f>'4C1_Amount_Waste_OpenBurned'!G30</f>
        <v>4.630180275379999</v>
      </c>
      <c r="M31" s="97">
        <f>I569</f>
        <v>0.80256741504487372</v>
      </c>
    </row>
    <row r="32" spans="1:13">
      <c r="K32" s="92">
        <f>'4B_N2O emission'!B31</f>
        <v>2030</v>
      </c>
      <c r="L32" s="95">
        <f>'4C1_Amount_Waste_OpenBurned'!G31</f>
        <v>4.7258072078469997</v>
      </c>
      <c r="M32" s="97">
        <f>I599</f>
        <v>0.8191428085358784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5" t="s">
        <v>0</v>
      </c>
      <c r="B36" s="195"/>
      <c r="C36" s="194" t="s">
        <v>1</v>
      </c>
      <c r="D36" s="194"/>
      <c r="E36" s="194"/>
      <c r="F36" s="194"/>
      <c r="G36" s="194"/>
      <c r="H36" s="194"/>
      <c r="I36" s="194"/>
    </row>
    <row r="37" spans="1:13">
      <c r="A37" s="195" t="s">
        <v>2</v>
      </c>
      <c r="B37" s="195"/>
      <c r="C37" s="194" t="s">
        <v>75</v>
      </c>
      <c r="D37" s="194"/>
      <c r="E37" s="194"/>
      <c r="F37" s="194"/>
      <c r="G37" s="194"/>
      <c r="H37" s="194"/>
      <c r="I37" s="194"/>
    </row>
    <row r="38" spans="1:13">
      <c r="A38" s="195" t="s">
        <v>4</v>
      </c>
      <c r="B38" s="195"/>
      <c r="C38" s="194" t="s">
        <v>76</v>
      </c>
      <c r="D38" s="194"/>
      <c r="E38" s="194"/>
      <c r="F38" s="194"/>
      <c r="G38" s="194"/>
      <c r="H38" s="194"/>
      <c r="I38" s="194"/>
    </row>
    <row r="39" spans="1:13">
      <c r="A39" s="195" t="s">
        <v>6</v>
      </c>
      <c r="B39" s="195"/>
      <c r="C39" s="194" t="s">
        <v>77</v>
      </c>
      <c r="D39" s="194"/>
      <c r="E39" s="194"/>
      <c r="F39" s="194"/>
      <c r="G39" s="194"/>
      <c r="H39" s="194"/>
      <c r="I39" s="194"/>
    </row>
    <row r="40" spans="1:13">
      <c r="A40" s="248" t="s">
        <v>8</v>
      </c>
      <c r="B40" s="248"/>
      <c r="C40" s="248"/>
      <c r="D40" s="248" t="s">
        <v>9</v>
      </c>
      <c r="E40" s="260"/>
      <c r="F40" s="260"/>
      <c r="G40" s="260"/>
      <c r="H40" s="260"/>
      <c r="I40" s="88"/>
    </row>
    <row r="41" spans="1:13">
      <c r="A41" s="257"/>
      <c r="B41" s="257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5" t="s">
        <v>84</v>
      </c>
      <c r="B42" s="205"/>
      <c r="C42" s="59" t="s">
        <v>85</v>
      </c>
      <c r="D42" s="257" t="s">
        <v>86</v>
      </c>
      <c r="E42" s="59" t="s">
        <v>87</v>
      </c>
      <c r="F42" s="59" t="s">
        <v>89</v>
      </c>
      <c r="G42" s="257" t="s">
        <v>91</v>
      </c>
      <c r="H42" s="257" t="s">
        <v>38</v>
      </c>
      <c r="I42" s="257" t="s">
        <v>92</v>
      </c>
    </row>
    <row r="43" spans="1:13" ht="14.25">
      <c r="A43" s="205"/>
      <c r="B43" s="205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6"/>
      <c r="B44" s="206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6"/>
      <c r="B45" s="20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8"/>
      <c r="B46" s="25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9" t="s">
        <v>95</v>
      </c>
      <c r="B47" s="53" t="s">
        <v>203</v>
      </c>
      <c r="C47" s="89">
        <f>'4A_DOC'!$B$39*$L$14</f>
        <v>1.9925837513347919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9"/>
      <c r="B48" s="53" t="s">
        <v>204</v>
      </c>
      <c r="C48" s="89">
        <f>'4A_DOC'!$B$40*$L$14</f>
        <v>0.38567105293947995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3.3956022185003577E-3</v>
      </c>
    </row>
    <row r="49" spans="1:9">
      <c r="A49" s="259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9"/>
      <c r="B50" s="53" t="s">
        <v>47</v>
      </c>
      <c r="C50" s="89">
        <f>'4A_DOC'!$B$42*$L$14</f>
        <v>2.4310782325367999E-2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4.1360744329559428E-3</v>
      </c>
    </row>
    <row r="51" spans="1:9">
      <c r="A51" s="259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9"/>
      <c r="B52" s="53" t="s">
        <v>207</v>
      </c>
      <c r="C52" s="89">
        <f>'4A_DOC'!$B$44*$L$14</f>
        <v>0.32144256630208801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0.51270089325183033</v>
      </c>
    </row>
    <row r="53" spans="1:9">
      <c r="A53" s="259"/>
      <c r="B53" s="53" t="s">
        <v>208</v>
      </c>
      <c r="C53" s="89">
        <f>'4A_DOC'!$B$45*$L$14</f>
        <v>5.3123561377655996E-2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9"/>
      <c r="B54" s="53" t="s">
        <v>209</v>
      </c>
      <c r="C54" s="89">
        <f>'4A_DOC'!$B$46*$L$14</f>
        <v>3.9917704312023995E-2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9"/>
      <c r="B55" s="53" t="s">
        <v>210</v>
      </c>
      <c r="C55" s="89">
        <f>'4A_DOC'!$B$47*$L$14</f>
        <v>0.18638266449448798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9" t="s">
        <v>48</v>
      </c>
      <c r="B56" s="259"/>
      <c r="C56" s="7"/>
      <c r="D56" s="53"/>
      <c r="E56" s="53"/>
      <c r="F56" s="53"/>
      <c r="G56" s="53"/>
      <c r="H56" s="53"/>
      <c r="I56" s="53"/>
    </row>
    <row r="57" spans="1:9">
      <c r="A57" s="196" t="s">
        <v>271</v>
      </c>
      <c r="B57" s="197"/>
      <c r="C57" s="197"/>
      <c r="D57" s="197"/>
      <c r="E57" s="197"/>
      <c r="F57" s="197"/>
      <c r="G57" s="197"/>
      <c r="H57" s="198"/>
      <c r="I57" s="93">
        <f>SUM(I47:I56)</f>
        <v>0.52023256990328659</v>
      </c>
    </row>
    <row r="58" spans="1:9">
      <c r="A58" s="251" t="s">
        <v>53</v>
      </c>
      <c r="B58" s="252"/>
      <c r="C58" s="252"/>
      <c r="D58" s="252"/>
      <c r="E58" s="252"/>
      <c r="F58" s="252"/>
      <c r="G58" s="252"/>
      <c r="H58" s="252"/>
      <c r="I58" s="252"/>
    </row>
    <row r="59" spans="1:9">
      <c r="A59" s="253" t="s">
        <v>54</v>
      </c>
      <c r="B59" s="254"/>
      <c r="C59" s="254"/>
      <c r="D59" s="254"/>
      <c r="E59" s="254"/>
      <c r="F59" s="254"/>
      <c r="G59" s="254"/>
      <c r="H59" s="254"/>
      <c r="I59" s="254"/>
    </row>
    <row r="60" spans="1:9">
      <c r="A60" s="253" t="s">
        <v>55</v>
      </c>
      <c r="B60" s="254"/>
      <c r="C60" s="254"/>
      <c r="D60" s="254"/>
      <c r="E60" s="254"/>
      <c r="F60" s="254"/>
      <c r="G60" s="254"/>
      <c r="H60" s="254"/>
      <c r="I60" s="254"/>
    </row>
    <row r="61" spans="1:9">
      <c r="A61" s="253" t="s">
        <v>96</v>
      </c>
      <c r="B61" s="254"/>
      <c r="C61" s="254"/>
      <c r="D61" s="254"/>
      <c r="E61" s="254"/>
      <c r="F61" s="254"/>
      <c r="G61" s="254"/>
      <c r="H61" s="254"/>
      <c r="I61" s="254"/>
    </row>
    <row r="62" spans="1:9">
      <c r="A62" s="253" t="s">
        <v>97</v>
      </c>
      <c r="B62" s="254"/>
      <c r="C62" s="254"/>
      <c r="D62" s="254"/>
      <c r="E62" s="254"/>
      <c r="F62" s="254"/>
      <c r="G62" s="254"/>
      <c r="H62" s="254"/>
      <c r="I62" s="254"/>
    </row>
    <row r="63" spans="1:9">
      <c r="A63" s="255" t="s">
        <v>200</v>
      </c>
      <c r="B63" s="256"/>
      <c r="C63" s="256"/>
      <c r="D63" s="256"/>
      <c r="E63" s="256"/>
      <c r="F63" s="256"/>
      <c r="G63" s="256"/>
      <c r="H63" s="256"/>
      <c r="I63" s="256"/>
    </row>
    <row r="66" spans="1:9">
      <c r="A66" s="195" t="s">
        <v>0</v>
      </c>
      <c r="B66" s="195"/>
      <c r="C66" s="194" t="s">
        <v>1</v>
      </c>
      <c r="D66" s="194"/>
      <c r="E66" s="194"/>
      <c r="F66" s="194"/>
      <c r="G66" s="194"/>
      <c r="H66" s="194"/>
      <c r="I66" s="194"/>
    </row>
    <row r="67" spans="1:9">
      <c r="A67" s="195" t="s">
        <v>2</v>
      </c>
      <c r="B67" s="195"/>
      <c r="C67" s="194" t="s">
        <v>75</v>
      </c>
      <c r="D67" s="194"/>
      <c r="E67" s="194"/>
      <c r="F67" s="194"/>
      <c r="G67" s="194"/>
      <c r="H67" s="194"/>
      <c r="I67" s="194"/>
    </row>
    <row r="68" spans="1:9">
      <c r="A68" s="195" t="s">
        <v>4</v>
      </c>
      <c r="B68" s="195"/>
      <c r="C68" s="194" t="s">
        <v>76</v>
      </c>
      <c r="D68" s="194"/>
      <c r="E68" s="194"/>
      <c r="F68" s="194"/>
      <c r="G68" s="194"/>
      <c r="H68" s="194"/>
      <c r="I68" s="194"/>
    </row>
    <row r="69" spans="1:9">
      <c r="A69" s="195" t="s">
        <v>6</v>
      </c>
      <c r="B69" s="195"/>
      <c r="C69" s="194" t="s">
        <v>77</v>
      </c>
      <c r="D69" s="194"/>
      <c r="E69" s="194"/>
      <c r="F69" s="194"/>
      <c r="G69" s="194"/>
      <c r="H69" s="194"/>
      <c r="I69" s="194"/>
    </row>
    <row r="70" spans="1:9">
      <c r="A70" s="248" t="s">
        <v>8</v>
      </c>
      <c r="B70" s="248"/>
      <c r="C70" s="248"/>
      <c r="D70" s="248" t="s">
        <v>9</v>
      </c>
      <c r="E70" s="260"/>
      <c r="F70" s="260"/>
      <c r="G70" s="260"/>
      <c r="H70" s="260"/>
      <c r="I70" s="88"/>
    </row>
    <row r="71" spans="1:9">
      <c r="A71" s="257"/>
      <c r="B71" s="257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5" t="s">
        <v>84</v>
      </c>
      <c r="B72" s="205"/>
      <c r="C72" s="59" t="s">
        <v>85</v>
      </c>
      <c r="D72" s="257" t="s">
        <v>86</v>
      </c>
      <c r="E72" s="59" t="s">
        <v>87</v>
      </c>
      <c r="F72" s="59" t="s">
        <v>89</v>
      </c>
      <c r="G72" s="257" t="s">
        <v>91</v>
      </c>
      <c r="H72" s="257" t="s">
        <v>38</v>
      </c>
      <c r="I72" s="257" t="s">
        <v>92</v>
      </c>
    </row>
    <row r="73" spans="1:9" ht="14.25">
      <c r="A73" s="205"/>
      <c r="B73" s="205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6"/>
      <c r="B74" s="206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6"/>
      <c r="B75" s="20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8"/>
      <c r="B76" s="25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9" t="s">
        <v>95</v>
      </c>
      <c r="B77" s="53" t="s">
        <v>203</v>
      </c>
      <c r="C77" s="89">
        <f>'4A_DOC'!$B$39*$L$15</f>
        <v>2.0530344171945965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9"/>
      <c r="B78" s="53" t="s">
        <v>204</v>
      </c>
      <c r="C78" s="89">
        <f>'4A_DOC'!$B$40*$L$15</f>
        <v>0.39737147553774005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3.4986174192244779E-3</v>
      </c>
    </row>
    <row r="79" spans="1:9">
      <c r="A79" s="259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9"/>
      <c r="B80" s="53" t="s">
        <v>47</v>
      </c>
      <c r="C80" s="89">
        <f>'4A_DOC'!$B$42*$L$15</f>
        <v>2.5048318691484005E-2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4.261553953377812E-3</v>
      </c>
    </row>
    <row r="81" spans="1:9">
      <c r="A81" s="259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9"/>
      <c r="B82" s="53" t="s">
        <v>207</v>
      </c>
      <c r="C82" s="89">
        <f>'4A_DOC'!$B$44*$L$15</f>
        <v>0.33119443603184406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0.52825512547079123</v>
      </c>
    </row>
    <row r="83" spans="1:9">
      <c r="A83" s="259"/>
      <c r="B83" s="53" t="s">
        <v>208</v>
      </c>
      <c r="C83" s="89">
        <f>'4A_DOC'!$B$45*$L$15</f>
        <v>5.4735214918428005E-2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9"/>
      <c r="B84" s="53" t="s">
        <v>209</v>
      </c>
      <c r="C84" s="89">
        <f>'4A_DOC'!$B$46*$L$15</f>
        <v>4.1128720814412011E-2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9"/>
      <c r="B85" s="53" t="s">
        <v>210</v>
      </c>
      <c r="C85" s="89">
        <f>'4A_DOC'!$B$47*$L$15</f>
        <v>0.19203710996804402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9" t="s">
        <v>48</v>
      </c>
      <c r="B86" s="259"/>
      <c r="C86" s="7"/>
      <c r="D86" s="53"/>
      <c r="E86" s="53"/>
      <c r="F86" s="53"/>
      <c r="G86" s="53"/>
      <c r="H86" s="53"/>
      <c r="I86" s="53"/>
    </row>
    <row r="87" spans="1:9">
      <c r="A87" s="196" t="s">
        <v>272</v>
      </c>
      <c r="B87" s="197"/>
      <c r="C87" s="197"/>
      <c r="D87" s="197"/>
      <c r="E87" s="197"/>
      <c r="F87" s="197"/>
      <c r="G87" s="197"/>
      <c r="H87" s="198"/>
      <c r="I87" s="93">
        <f>SUM(I77:I86)</f>
        <v>0.53601529684339355</v>
      </c>
    </row>
    <row r="88" spans="1:9">
      <c r="A88" s="251" t="s">
        <v>53</v>
      </c>
      <c r="B88" s="252"/>
      <c r="C88" s="252"/>
      <c r="D88" s="252"/>
      <c r="E88" s="252"/>
      <c r="F88" s="252"/>
      <c r="G88" s="252"/>
      <c r="H88" s="252"/>
      <c r="I88" s="252"/>
    </row>
    <row r="89" spans="1:9">
      <c r="A89" s="253" t="s">
        <v>54</v>
      </c>
      <c r="B89" s="254"/>
      <c r="C89" s="254"/>
      <c r="D89" s="254"/>
      <c r="E89" s="254"/>
      <c r="F89" s="254"/>
      <c r="G89" s="254"/>
      <c r="H89" s="254"/>
      <c r="I89" s="254"/>
    </row>
    <row r="90" spans="1:9">
      <c r="A90" s="253" t="s">
        <v>55</v>
      </c>
      <c r="B90" s="254"/>
      <c r="C90" s="254"/>
      <c r="D90" s="254"/>
      <c r="E90" s="254"/>
      <c r="F90" s="254"/>
      <c r="G90" s="254"/>
      <c r="H90" s="254"/>
      <c r="I90" s="254"/>
    </row>
    <row r="91" spans="1:9">
      <c r="A91" s="253" t="s">
        <v>96</v>
      </c>
      <c r="B91" s="254"/>
      <c r="C91" s="254"/>
      <c r="D91" s="254"/>
      <c r="E91" s="254"/>
      <c r="F91" s="254"/>
      <c r="G91" s="254"/>
      <c r="H91" s="254"/>
      <c r="I91" s="254"/>
    </row>
    <row r="92" spans="1:9">
      <c r="A92" s="253" t="s">
        <v>97</v>
      </c>
      <c r="B92" s="254"/>
      <c r="C92" s="254"/>
      <c r="D92" s="254"/>
      <c r="E92" s="254"/>
      <c r="F92" s="254"/>
      <c r="G92" s="254"/>
      <c r="H92" s="254"/>
      <c r="I92" s="254"/>
    </row>
    <row r="93" spans="1:9">
      <c r="A93" s="255" t="s">
        <v>200</v>
      </c>
      <c r="B93" s="256"/>
      <c r="C93" s="256"/>
      <c r="D93" s="256"/>
      <c r="E93" s="256"/>
      <c r="F93" s="256"/>
      <c r="G93" s="256"/>
      <c r="H93" s="256"/>
      <c r="I93" s="256"/>
    </row>
    <row r="97" spans="1:9">
      <c r="A97" s="195" t="s">
        <v>0</v>
      </c>
      <c r="B97" s="195"/>
      <c r="C97" s="194" t="s">
        <v>1</v>
      </c>
      <c r="D97" s="194"/>
      <c r="E97" s="194"/>
      <c r="F97" s="194"/>
      <c r="G97" s="194"/>
      <c r="H97" s="194"/>
      <c r="I97" s="194"/>
    </row>
    <row r="98" spans="1:9">
      <c r="A98" s="195" t="s">
        <v>2</v>
      </c>
      <c r="B98" s="195"/>
      <c r="C98" s="194" t="s">
        <v>75</v>
      </c>
      <c r="D98" s="194"/>
      <c r="E98" s="194"/>
      <c r="F98" s="194"/>
      <c r="G98" s="194"/>
      <c r="H98" s="194"/>
      <c r="I98" s="194"/>
    </row>
    <row r="99" spans="1:9">
      <c r="A99" s="195" t="s">
        <v>4</v>
      </c>
      <c r="B99" s="195"/>
      <c r="C99" s="194" t="s">
        <v>76</v>
      </c>
      <c r="D99" s="194"/>
      <c r="E99" s="194"/>
      <c r="F99" s="194"/>
      <c r="G99" s="194"/>
      <c r="H99" s="194"/>
      <c r="I99" s="194"/>
    </row>
    <row r="100" spans="1:9">
      <c r="A100" s="195" t="s">
        <v>6</v>
      </c>
      <c r="B100" s="195"/>
      <c r="C100" s="194" t="s">
        <v>77</v>
      </c>
      <c r="D100" s="194"/>
      <c r="E100" s="194"/>
      <c r="F100" s="194"/>
      <c r="G100" s="194"/>
      <c r="H100" s="194"/>
      <c r="I100" s="194"/>
    </row>
    <row r="101" spans="1:9">
      <c r="A101" s="248" t="s">
        <v>8</v>
      </c>
      <c r="B101" s="248"/>
      <c r="C101" s="248"/>
      <c r="D101" s="248" t="s">
        <v>9</v>
      </c>
      <c r="E101" s="260"/>
      <c r="F101" s="260"/>
      <c r="G101" s="260"/>
      <c r="H101" s="260"/>
      <c r="I101" s="88"/>
    </row>
    <row r="102" spans="1:9">
      <c r="A102" s="257"/>
      <c r="B102" s="257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5" t="s">
        <v>84</v>
      </c>
      <c r="B103" s="205"/>
      <c r="C103" s="59" t="s">
        <v>85</v>
      </c>
      <c r="D103" s="257" t="s">
        <v>86</v>
      </c>
      <c r="E103" s="59" t="s">
        <v>87</v>
      </c>
      <c r="F103" s="59" t="s">
        <v>89</v>
      </c>
      <c r="G103" s="257" t="s">
        <v>91</v>
      </c>
      <c r="H103" s="257" t="s">
        <v>38</v>
      </c>
      <c r="I103" s="257" t="s">
        <v>92</v>
      </c>
    </row>
    <row r="104" spans="1:9" ht="14.25">
      <c r="A104" s="205"/>
      <c r="B104" s="205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6"/>
      <c r="B105" s="206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6"/>
      <c r="B106" s="20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8"/>
      <c r="B107" s="25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9" t="s">
        <v>95</v>
      </c>
      <c r="B108" s="53" t="s">
        <v>203</v>
      </c>
      <c r="C108" s="89">
        <f>'4A_DOC'!$B$39*$L$16</f>
        <v>2.1137243062675415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9"/>
      <c r="B109" s="53" t="s">
        <v>204</v>
      </c>
      <c r="C109" s="89">
        <f>'4A_DOC'!$B$40*$L$16</f>
        <v>0.40911820056541509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3.6020402850581411E-3</v>
      </c>
    </row>
    <row r="110" spans="1:9">
      <c r="A110" s="259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9"/>
      <c r="B111" s="53" t="s">
        <v>47</v>
      </c>
      <c r="C111" s="89">
        <f>'4A_DOC'!$B$42*$L$16</f>
        <v>2.578877373213901E-2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4.387530037627917E-3</v>
      </c>
    </row>
    <row r="112" spans="1:9">
      <c r="A112" s="259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9"/>
      <c r="B113" s="53" t="s">
        <v>207</v>
      </c>
      <c r="C113" s="89">
        <f>'4A_DOC'!$B$44*$L$16</f>
        <v>0.34098489712494912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0.54387091091429374</v>
      </c>
    </row>
    <row r="114" spans="1:9">
      <c r="A114" s="259"/>
      <c r="B114" s="53" t="s">
        <v>208</v>
      </c>
      <c r="C114" s="89">
        <f>'4A_DOC'!$B$45*$L$16</f>
        <v>5.6353246303563011E-2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9"/>
      <c r="B115" s="53" t="s">
        <v>209</v>
      </c>
      <c r="C115" s="89">
        <f>'4A_DOC'!$B$46*$L$16</f>
        <v>4.2344529708327014E-2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9"/>
      <c r="B116" s="53" t="s">
        <v>210</v>
      </c>
      <c r="C116" s="89">
        <f>'4A_DOC'!$B$47*$L$16</f>
        <v>0.19771393194639905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9" t="s">
        <v>48</v>
      </c>
      <c r="B117" s="259"/>
      <c r="C117" s="7"/>
      <c r="D117" s="53"/>
      <c r="E117" s="53"/>
      <c r="F117" s="53"/>
      <c r="G117" s="53"/>
      <c r="H117" s="53"/>
      <c r="I117" s="53"/>
    </row>
    <row r="118" spans="1:9">
      <c r="A118" s="196" t="s">
        <v>273</v>
      </c>
      <c r="B118" s="197"/>
      <c r="C118" s="197"/>
      <c r="D118" s="197"/>
      <c r="E118" s="197"/>
      <c r="F118" s="197"/>
      <c r="G118" s="197"/>
      <c r="H118" s="198"/>
      <c r="I118" s="96">
        <f>SUM(I108:I117)</f>
        <v>0.55186048123697984</v>
      </c>
    </row>
    <row r="119" spans="1:9">
      <c r="A119" s="251" t="s">
        <v>53</v>
      </c>
      <c r="B119" s="252"/>
      <c r="C119" s="252"/>
      <c r="D119" s="252"/>
      <c r="E119" s="252"/>
      <c r="F119" s="252"/>
      <c r="G119" s="252"/>
      <c r="H119" s="252"/>
      <c r="I119" s="252"/>
    </row>
    <row r="120" spans="1:9">
      <c r="A120" s="253" t="s">
        <v>54</v>
      </c>
      <c r="B120" s="254"/>
      <c r="C120" s="254"/>
      <c r="D120" s="254"/>
      <c r="E120" s="254"/>
      <c r="F120" s="254"/>
      <c r="G120" s="254"/>
      <c r="H120" s="254"/>
      <c r="I120" s="254"/>
    </row>
    <row r="121" spans="1:9">
      <c r="A121" s="253" t="s">
        <v>55</v>
      </c>
      <c r="B121" s="254"/>
      <c r="C121" s="254"/>
      <c r="D121" s="254"/>
      <c r="E121" s="254"/>
      <c r="F121" s="254"/>
      <c r="G121" s="254"/>
      <c r="H121" s="254"/>
      <c r="I121" s="254"/>
    </row>
    <row r="122" spans="1:9">
      <c r="A122" s="253" t="s">
        <v>96</v>
      </c>
      <c r="B122" s="254"/>
      <c r="C122" s="254"/>
      <c r="D122" s="254"/>
      <c r="E122" s="254"/>
      <c r="F122" s="254"/>
      <c r="G122" s="254"/>
      <c r="H122" s="254"/>
      <c r="I122" s="254"/>
    </row>
    <row r="123" spans="1:9">
      <c r="A123" s="253" t="s">
        <v>97</v>
      </c>
      <c r="B123" s="254"/>
      <c r="C123" s="254"/>
      <c r="D123" s="254"/>
      <c r="E123" s="254"/>
      <c r="F123" s="254"/>
      <c r="G123" s="254"/>
      <c r="H123" s="254"/>
      <c r="I123" s="254"/>
    </row>
    <row r="124" spans="1:9">
      <c r="A124" s="255" t="s">
        <v>200</v>
      </c>
      <c r="B124" s="256"/>
      <c r="C124" s="256"/>
      <c r="D124" s="256"/>
      <c r="E124" s="256"/>
      <c r="F124" s="256"/>
      <c r="G124" s="256"/>
      <c r="H124" s="256"/>
      <c r="I124" s="256"/>
    </row>
    <row r="128" spans="1:9">
      <c r="A128" s="195" t="s">
        <v>0</v>
      </c>
      <c r="B128" s="195"/>
      <c r="C128" s="194" t="s">
        <v>1</v>
      </c>
      <c r="D128" s="194"/>
      <c r="E128" s="194"/>
      <c r="F128" s="194"/>
      <c r="G128" s="194"/>
      <c r="H128" s="194"/>
      <c r="I128" s="194"/>
    </row>
    <row r="129" spans="1:9">
      <c r="A129" s="195" t="s">
        <v>2</v>
      </c>
      <c r="B129" s="195"/>
      <c r="C129" s="194" t="s">
        <v>75</v>
      </c>
      <c r="D129" s="194"/>
      <c r="E129" s="194"/>
      <c r="F129" s="194"/>
      <c r="G129" s="194"/>
      <c r="H129" s="194"/>
      <c r="I129" s="194"/>
    </row>
    <row r="130" spans="1:9">
      <c r="A130" s="195" t="s">
        <v>4</v>
      </c>
      <c r="B130" s="195"/>
      <c r="C130" s="194" t="s">
        <v>76</v>
      </c>
      <c r="D130" s="194"/>
      <c r="E130" s="194"/>
      <c r="F130" s="194"/>
      <c r="G130" s="194"/>
      <c r="H130" s="194"/>
      <c r="I130" s="194"/>
    </row>
    <row r="131" spans="1:9">
      <c r="A131" s="195" t="s">
        <v>6</v>
      </c>
      <c r="B131" s="195"/>
      <c r="C131" s="194" t="s">
        <v>77</v>
      </c>
      <c r="D131" s="194"/>
      <c r="E131" s="194"/>
      <c r="F131" s="194"/>
      <c r="G131" s="194"/>
      <c r="H131" s="194"/>
      <c r="I131" s="194"/>
    </row>
    <row r="132" spans="1:9">
      <c r="A132" s="248" t="s">
        <v>8</v>
      </c>
      <c r="B132" s="248"/>
      <c r="C132" s="248"/>
      <c r="D132" s="248" t="s">
        <v>9</v>
      </c>
      <c r="E132" s="260"/>
      <c r="F132" s="260"/>
      <c r="G132" s="260"/>
      <c r="H132" s="260"/>
      <c r="I132" s="88"/>
    </row>
    <row r="133" spans="1:9">
      <c r="A133" s="257"/>
      <c r="B133" s="257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5" t="s">
        <v>84</v>
      </c>
      <c r="B134" s="205"/>
      <c r="C134" s="59" t="s">
        <v>85</v>
      </c>
      <c r="D134" s="257" t="s">
        <v>86</v>
      </c>
      <c r="E134" s="59" t="s">
        <v>87</v>
      </c>
      <c r="F134" s="59" t="s">
        <v>89</v>
      </c>
      <c r="G134" s="257" t="s">
        <v>91</v>
      </c>
      <c r="H134" s="257" t="s">
        <v>38</v>
      </c>
      <c r="I134" s="257" t="s">
        <v>92</v>
      </c>
    </row>
    <row r="135" spans="1:9" ht="14.25">
      <c r="A135" s="205"/>
      <c r="B135" s="205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6"/>
      <c r="B136" s="206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6"/>
      <c r="B137" s="20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8"/>
      <c r="B138" s="25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9" t="s">
        <v>95</v>
      </c>
      <c r="B139" s="53" t="s">
        <v>203</v>
      </c>
      <c r="C139" s="89">
        <f>'4A_DOC'!$B$39*$L$17</f>
        <v>2.1726980288114315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9"/>
      <c r="B140" s="53" t="s">
        <v>204</v>
      </c>
      <c r="C140" s="89">
        <f>'4A_DOC'!$B$40*$L$17</f>
        <v>0.42053275599076506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3.7025385968450916E-3</v>
      </c>
    </row>
    <row r="141" spans="1:9">
      <c r="A141" s="259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9"/>
      <c r="B142" s="53" t="s">
        <v>47</v>
      </c>
      <c r="C142" s="89">
        <f>'4A_DOC'!$B$42*$L$17</f>
        <v>2.6508290455449009E-2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4.5099438161537242E-3</v>
      </c>
    </row>
    <row r="143" spans="1:9">
      <c r="A143" s="259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9"/>
      <c r="B144" s="53" t="s">
        <v>207</v>
      </c>
      <c r="C144" s="89">
        <f>'4A_DOC'!$B$44*$L$17</f>
        <v>0.35049850713315911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0.55904511887738884</v>
      </c>
    </row>
    <row r="145" spans="1:9">
      <c r="A145" s="259"/>
      <c r="B145" s="53" t="s">
        <v>208</v>
      </c>
      <c r="C145" s="89">
        <f>'4A_DOC'!$B$45*$L$17</f>
        <v>5.7925523587833011E-2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9"/>
      <c r="B146" s="53" t="s">
        <v>209</v>
      </c>
      <c r="C146" s="89">
        <f>'4A_DOC'!$B$46*$L$17</f>
        <v>4.3525958402157013E-2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9"/>
      <c r="B147" s="53" t="s">
        <v>210</v>
      </c>
      <c r="C147" s="89">
        <f>'4A_DOC'!$B$47*$L$17</f>
        <v>0.20323022682510905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9" t="s">
        <v>48</v>
      </c>
      <c r="B148" s="259"/>
      <c r="C148" s="7"/>
      <c r="D148" s="53"/>
      <c r="E148" s="53"/>
      <c r="F148" s="53"/>
      <c r="G148" s="53"/>
      <c r="H148" s="53"/>
      <c r="I148" s="53"/>
    </row>
    <row r="149" spans="1:9">
      <c r="A149" s="196" t="s">
        <v>274</v>
      </c>
      <c r="B149" s="197"/>
      <c r="C149" s="197"/>
      <c r="D149" s="197"/>
      <c r="E149" s="197"/>
      <c r="F149" s="197"/>
      <c r="G149" s="197"/>
      <c r="H149" s="198"/>
      <c r="I149" s="96">
        <f>SUM(I139:I148)</f>
        <v>0.5672576012903876</v>
      </c>
    </row>
    <row r="150" spans="1:9">
      <c r="A150" s="251" t="s">
        <v>53</v>
      </c>
      <c r="B150" s="252"/>
      <c r="C150" s="252"/>
      <c r="D150" s="252"/>
      <c r="E150" s="252"/>
      <c r="F150" s="252"/>
      <c r="G150" s="252"/>
      <c r="H150" s="252"/>
      <c r="I150" s="252"/>
    </row>
    <row r="151" spans="1:9">
      <c r="A151" s="253" t="s">
        <v>54</v>
      </c>
      <c r="B151" s="254"/>
      <c r="C151" s="254"/>
      <c r="D151" s="254"/>
      <c r="E151" s="254"/>
      <c r="F151" s="254"/>
      <c r="G151" s="254"/>
      <c r="H151" s="254"/>
      <c r="I151" s="254"/>
    </row>
    <row r="152" spans="1:9">
      <c r="A152" s="253" t="s">
        <v>55</v>
      </c>
      <c r="B152" s="254"/>
      <c r="C152" s="254"/>
      <c r="D152" s="254"/>
      <c r="E152" s="254"/>
      <c r="F152" s="254"/>
      <c r="G152" s="254"/>
      <c r="H152" s="254"/>
      <c r="I152" s="254"/>
    </row>
    <row r="153" spans="1:9">
      <c r="A153" s="253" t="s">
        <v>96</v>
      </c>
      <c r="B153" s="254"/>
      <c r="C153" s="254"/>
      <c r="D153" s="254"/>
      <c r="E153" s="254"/>
      <c r="F153" s="254"/>
      <c r="G153" s="254"/>
      <c r="H153" s="254"/>
      <c r="I153" s="254"/>
    </row>
    <row r="154" spans="1:9">
      <c r="A154" s="253" t="s">
        <v>97</v>
      </c>
      <c r="B154" s="254"/>
      <c r="C154" s="254"/>
      <c r="D154" s="254"/>
      <c r="E154" s="254"/>
      <c r="F154" s="254"/>
      <c r="G154" s="254"/>
      <c r="H154" s="254"/>
      <c r="I154" s="254"/>
    </row>
    <row r="155" spans="1:9">
      <c r="A155" s="255" t="s">
        <v>200</v>
      </c>
      <c r="B155" s="256"/>
      <c r="C155" s="256"/>
      <c r="D155" s="256"/>
      <c r="E155" s="256"/>
      <c r="F155" s="256"/>
      <c r="G155" s="256"/>
      <c r="H155" s="256"/>
      <c r="I155" s="256"/>
    </row>
    <row r="158" spans="1:9">
      <c r="A158" s="195" t="s">
        <v>0</v>
      </c>
      <c r="B158" s="195"/>
      <c r="C158" s="194" t="s">
        <v>1</v>
      </c>
      <c r="D158" s="194"/>
      <c r="E158" s="194"/>
      <c r="F158" s="194"/>
      <c r="G158" s="194"/>
      <c r="H158" s="194"/>
      <c r="I158" s="194"/>
    </row>
    <row r="159" spans="1:9">
      <c r="A159" s="195" t="s">
        <v>2</v>
      </c>
      <c r="B159" s="195"/>
      <c r="C159" s="194" t="s">
        <v>75</v>
      </c>
      <c r="D159" s="194"/>
      <c r="E159" s="194"/>
      <c r="F159" s="194"/>
      <c r="G159" s="194"/>
      <c r="H159" s="194"/>
      <c r="I159" s="194"/>
    </row>
    <row r="160" spans="1:9">
      <c r="A160" s="195" t="s">
        <v>4</v>
      </c>
      <c r="B160" s="195"/>
      <c r="C160" s="194" t="s">
        <v>76</v>
      </c>
      <c r="D160" s="194"/>
      <c r="E160" s="194"/>
      <c r="F160" s="194"/>
      <c r="G160" s="194"/>
      <c r="H160" s="194"/>
      <c r="I160" s="194"/>
    </row>
    <row r="161" spans="1:9">
      <c r="A161" s="195" t="s">
        <v>6</v>
      </c>
      <c r="B161" s="195"/>
      <c r="C161" s="194" t="s">
        <v>77</v>
      </c>
      <c r="D161" s="194"/>
      <c r="E161" s="194"/>
      <c r="F161" s="194"/>
      <c r="G161" s="194"/>
      <c r="H161" s="194"/>
      <c r="I161" s="194"/>
    </row>
    <row r="162" spans="1:9">
      <c r="A162" s="248" t="s">
        <v>8</v>
      </c>
      <c r="B162" s="248"/>
      <c r="C162" s="248"/>
      <c r="D162" s="248" t="s">
        <v>9</v>
      </c>
      <c r="E162" s="260"/>
      <c r="F162" s="260"/>
      <c r="G162" s="260"/>
      <c r="H162" s="260"/>
      <c r="I162" s="88"/>
    </row>
    <row r="163" spans="1:9">
      <c r="A163" s="257"/>
      <c r="B163" s="257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5" t="s">
        <v>84</v>
      </c>
      <c r="B164" s="205"/>
      <c r="C164" s="59" t="s">
        <v>85</v>
      </c>
      <c r="D164" s="257" t="s">
        <v>86</v>
      </c>
      <c r="E164" s="59" t="s">
        <v>87</v>
      </c>
      <c r="F164" s="59" t="s">
        <v>89</v>
      </c>
      <c r="G164" s="257" t="s">
        <v>91</v>
      </c>
      <c r="H164" s="257" t="s">
        <v>38</v>
      </c>
      <c r="I164" s="257" t="s">
        <v>92</v>
      </c>
    </row>
    <row r="165" spans="1:9" ht="14.25">
      <c r="A165" s="205"/>
      <c r="B165" s="205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6"/>
      <c r="B166" s="206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6"/>
      <c r="B167" s="20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8"/>
      <c r="B168" s="25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9" t="s">
        <v>95</v>
      </c>
      <c r="B169" s="53" t="s">
        <v>203</v>
      </c>
      <c r="C169" s="89">
        <f>'4A_DOC'!$B$39*$L$18</f>
        <v>2.2344280188110761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9"/>
      <c r="B170" s="53" t="s">
        <v>204</v>
      </c>
      <c r="C170" s="89">
        <f>'4A_DOC'!$B$40*$L$18</f>
        <v>0.43248079592893995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3.8077339196767586E-3</v>
      </c>
    </row>
    <row r="171" spans="1:9">
      <c r="A171" s="259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9"/>
      <c r="B172" s="53" t="s">
        <v>47</v>
      </c>
      <c r="C172" s="89">
        <f>'4A_DOC'!$B$42*$L$18</f>
        <v>2.7261435385404001E-2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4.6380788735700665E-3</v>
      </c>
    </row>
    <row r="173" spans="1:9">
      <c r="A173" s="259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9"/>
      <c r="B174" s="53" t="s">
        <v>207</v>
      </c>
      <c r="C174" s="89">
        <f>'4A_DOC'!$B$44*$L$18</f>
        <v>0.360456756762564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0.57492852703628949</v>
      </c>
    </row>
    <row r="175" spans="1:9">
      <c r="A175" s="259"/>
      <c r="B175" s="53" t="s">
        <v>208</v>
      </c>
      <c r="C175" s="89">
        <f>'4A_DOC'!$B$45*$L$18</f>
        <v>5.9571284731067993E-2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9"/>
      <c r="B176" s="53" t="s">
        <v>209</v>
      </c>
      <c r="C176" s="89">
        <f>'4A_DOC'!$B$46*$L$18</f>
        <v>4.4762603780972E-2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9"/>
      <c r="B177" s="53" t="s">
        <v>210</v>
      </c>
      <c r="C177" s="89">
        <f>'4A_DOC'!$B$47*$L$18</f>
        <v>0.209004337954764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9" t="s">
        <v>48</v>
      </c>
      <c r="B178" s="259"/>
      <c r="C178" s="7"/>
      <c r="D178" s="53"/>
      <c r="E178" s="53"/>
      <c r="F178" s="53"/>
      <c r="G178" s="53"/>
      <c r="H178" s="53"/>
      <c r="I178" s="53"/>
    </row>
    <row r="179" spans="1:9">
      <c r="A179" s="196" t="s">
        <v>275</v>
      </c>
      <c r="B179" s="197"/>
      <c r="C179" s="197"/>
      <c r="D179" s="197"/>
      <c r="E179" s="197"/>
      <c r="F179" s="197"/>
      <c r="G179" s="197"/>
      <c r="H179" s="198"/>
      <c r="I179" s="96">
        <f>SUM(I169:I178)</f>
        <v>0.58337433982953635</v>
      </c>
    </row>
    <row r="180" spans="1:9">
      <c r="A180" s="251" t="s">
        <v>53</v>
      </c>
      <c r="B180" s="252"/>
      <c r="C180" s="252"/>
      <c r="D180" s="252"/>
      <c r="E180" s="252"/>
      <c r="F180" s="252"/>
      <c r="G180" s="252"/>
      <c r="H180" s="252"/>
      <c r="I180" s="252"/>
    </row>
    <row r="181" spans="1:9">
      <c r="A181" s="253" t="s">
        <v>54</v>
      </c>
      <c r="B181" s="254"/>
      <c r="C181" s="254"/>
      <c r="D181" s="254"/>
      <c r="E181" s="254"/>
      <c r="F181" s="254"/>
      <c r="G181" s="254"/>
      <c r="H181" s="254"/>
      <c r="I181" s="254"/>
    </row>
    <row r="182" spans="1:9">
      <c r="A182" s="253" t="s">
        <v>55</v>
      </c>
      <c r="B182" s="254"/>
      <c r="C182" s="254"/>
      <c r="D182" s="254"/>
      <c r="E182" s="254"/>
      <c r="F182" s="254"/>
      <c r="G182" s="254"/>
      <c r="H182" s="254"/>
      <c r="I182" s="254"/>
    </row>
    <row r="183" spans="1:9">
      <c r="A183" s="253" t="s">
        <v>96</v>
      </c>
      <c r="B183" s="254"/>
      <c r="C183" s="254"/>
      <c r="D183" s="254"/>
      <c r="E183" s="254"/>
      <c r="F183" s="254"/>
      <c r="G183" s="254"/>
      <c r="H183" s="254"/>
      <c r="I183" s="254"/>
    </row>
    <row r="184" spans="1:9">
      <c r="A184" s="253" t="s">
        <v>97</v>
      </c>
      <c r="B184" s="254"/>
      <c r="C184" s="254"/>
      <c r="D184" s="254"/>
      <c r="E184" s="254"/>
      <c r="F184" s="254"/>
      <c r="G184" s="254"/>
      <c r="H184" s="254"/>
      <c r="I184" s="254"/>
    </row>
    <row r="185" spans="1:9">
      <c r="A185" s="255" t="s">
        <v>200</v>
      </c>
      <c r="B185" s="256"/>
      <c r="C185" s="256"/>
      <c r="D185" s="256"/>
      <c r="E185" s="256"/>
      <c r="F185" s="256"/>
      <c r="G185" s="256"/>
      <c r="H185" s="256"/>
      <c r="I185" s="256"/>
    </row>
    <row r="188" spans="1:9">
      <c r="A188" s="195" t="s">
        <v>0</v>
      </c>
      <c r="B188" s="195"/>
      <c r="C188" s="194" t="s">
        <v>1</v>
      </c>
      <c r="D188" s="194"/>
      <c r="E188" s="194"/>
      <c r="F188" s="194"/>
      <c r="G188" s="194"/>
      <c r="H188" s="194"/>
      <c r="I188" s="194"/>
    </row>
    <row r="189" spans="1:9">
      <c r="A189" s="195" t="s">
        <v>2</v>
      </c>
      <c r="B189" s="195"/>
      <c r="C189" s="194" t="s">
        <v>75</v>
      </c>
      <c r="D189" s="194"/>
      <c r="E189" s="194"/>
      <c r="F189" s="194"/>
      <c r="G189" s="194"/>
      <c r="H189" s="194"/>
      <c r="I189" s="194"/>
    </row>
    <row r="190" spans="1:9">
      <c r="A190" s="195" t="s">
        <v>4</v>
      </c>
      <c r="B190" s="195"/>
      <c r="C190" s="194" t="s">
        <v>76</v>
      </c>
      <c r="D190" s="194"/>
      <c r="E190" s="194"/>
      <c r="F190" s="194"/>
      <c r="G190" s="194"/>
      <c r="H190" s="194"/>
      <c r="I190" s="194"/>
    </row>
    <row r="191" spans="1:9">
      <c r="A191" s="195" t="s">
        <v>6</v>
      </c>
      <c r="B191" s="195"/>
      <c r="C191" s="194" t="s">
        <v>77</v>
      </c>
      <c r="D191" s="194"/>
      <c r="E191" s="194"/>
      <c r="F191" s="194"/>
      <c r="G191" s="194"/>
      <c r="H191" s="194"/>
      <c r="I191" s="194"/>
    </row>
    <row r="192" spans="1:9">
      <c r="A192" s="248" t="s">
        <v>8</v>
      </c>
      <c r="B192" s="248"/>
      <c r="C192" s="248"/>
      <c r="D192" s="248" t="s">
        <v>9</v>
      </c>
      <c r="E192" s="260"/>
      <c r="F192" s="260"/>
      <c r="G192" s="260"/>
      <c r="H192" s="260"/>
      <c r="I192" s="88"/>
    </row>
    <row r="193" spans="1:9">
      <c r="A193" s="257"/>
      <c r="B193" s="257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5" t="s">
        <v>84</v>
      </c>
      <c r="B194" s="205"/>
      <c r="C194" s="59" t="s">
        <v>85</v>
      </c>
      <c r="D194" s="257" t="s">
        <v>86</v>
      </c>
      <c r="E194" s="59" t="s">
        <v>87</v>
      </c>
      <c r="F194" s="59" t="s">
        <v>89</v>
      </c>
      <c r="G194" s="257" t="s">
        <v>91</v>
      </c>
      <c r="H194" s="257" t="s">
        <v>38</v>
      </c>
      <c r="I194" s="257" t="s">
        <v>92</v>
      </c>
    </row>
    <row r="195" spans="1:9" ht="14.25">
      <c r="A195" s="205"/>
      <c r="B195" s="205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6"/>
      <c r="B196" s="206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6"/>
      <c r="B197" s="20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8"/>
      <c r="B198" s="25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9" t="s">
        <v>95</v>
      </c>
      <c r="B199" s="53" t="s">
        <v>203</v>
      </c>
      <c r="C199" s="89">
        <f>'4A_DOC'!$B$39*$L$19</f>
        <v>2.312136039246687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9"/>
      <c r="B200" s="53" t="s">
        <v>204</v>
      </c>
      <c r="C200" s="89">
        <f>'4A_DOC'!$B$40*$L$19</f>
        <v>0.44752143552221607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3.9401577269117987E-3</v>
      </c>
    </row>
    <row r="201" spans="1:9">
      <c r="A201" s="259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9"/>
      <c r="B202" s="53" t="s">
        <v>47</v>
      </c>
      <c r="C202" s="89">
        <f>'4A_DOC'!$B$42*$L$19</f>
        <v>2.8209522394785611E-2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4.7993800767661922E-3</v>
      </c>
    </row>
    <row r="203" spans="1:9">
      <c r="A203" s="259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9"/>
      <c r="B204" s="53" t="s">
        <v>207</v>
      </c>
      <c r="C204" s="89">
        <f>'4A_DOC'!$B$44*$L$19</f>
        <v>0.37299257388660972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0.59492315534914242</v>
      </c>
    </row>
    <row r="205" spans="1:9">
      <c r="A205" s="259"/>
      <c r="B205" s="53" t="s">
        <v>208</v>
      </c>
      <c r="C205" s="89">
        <f>'4A_DOC'!$B$45*$L$19</f>
        <v>6.1643030418235212E-2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9"/>
      <c r="B206" s="53" t="s">
        <v>209</v>
      </c>
      <c r="C206" s="89">
        <f>'4A_DOC'!$B$46*$L$19</f>
        <v>4.6319339240820809E-2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9"/>
      <c r="B207" s="53" t="s">
        <v>210</v>
      </c>
      <c r="C207" s="89">
        <f>'4A_DOC'!$B$47*$L$19</f>
        <v>0.21627300502668964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9" t="s">
        <v>48</v>
      </c>
      <c r="B208" s="259"/>
      <c r="C208" s="7"/>
      <c r="D208" s="53"/>
      <c r="E208" s="53"/>
      <c r="F208" s="53"/>
      <c r="G208" s="53"/>
      <c r="H208" s="53"/>
      <c r="I208" s="53"/>
    </row>
    <row r="209" spans="1:9">
      <c r="A209" s="196" t="s">
        <v>276</v>
      </c>
      <c r="B209" s="197"/>
      <c r="C209" s="197"/>
      <c r="D209" s="197"/>
      <c r="E209" s="197"/>
      <c r="F209" s="197"/>
      <c r="G209" s="197"/>
      <c r="H209" s="198"/>
      <c r="I209" s="96">
        <f>SUM(I199:I208)</f>
        <v>0.6036626931528204</v>
      </c>
    </row>
    <row r="210" spans="1:9">
      <c r="A210" s="251" t="s">
        <v>53</v>
      </c>
      <c r="B210" s="252"/>
      <c r="C210" s="252"/>
      <c r="D210" s="252"/>
      <c r="E210" s="252"/>
      <c r="F210" s="252"/>
      <c r="G210" s="252"/>
      <c r="H210" s="252"/>
      <c r="I210" s="252"/>
    </row>
    <row r="211" spans="1:9">
      <c r="A211" s="253" t="s">
        <v>54</v>
      </c>
      <c r="B211" s="254"/>
      <c r="C211" s="254"/>
      <c r="D211" s="254"/>
      <c r="E211" s="254"/>
      <c r="F211" s="254"/>
      <c r="G211" s="254"/>
      <c r="H211" s="254"/>
      <c r="I211" s="254"/>
    </row>
    <row r="212" spans="1:9">
      <c r="A212" s="253" t="s">
        <v>55</v>
      </c>
      <c r="B212" s="254"/>
      <c r="C212" s="254"/>
      <c r="D212" s="254"/>
      <c r="E212" s="254"/>
      <c r="F212" s="254"/>
      <c r="G212" s="254"/>
      <c r="H212" s="254"/>
      <c r="I212" s="254"/>
    </row>
    <row r="213" spans="1:9">
      <c r="A213" s="253" t="s">
        <v>96</v>
      </c>
      <c r="B213" s="254"/>
      <c r="C213" s="254"/>
      <c r="D213" s="254"/>
      <c r="E213" s="254"/>
      <c r="F213" s="254"/>
      <c r="G213" s="254"/>
      <c r="H213" s="254"/>
      <c r="I213" s="254"/>
    </row>
    <row r="214" spans="1:9">
      <c r="A214" s="253" t="s">
        <v>97</v>
      </c>
      <c r="B214" s="254"/>
      <c r="C214" s="254"/>
      <c r="D214" s="254"/>
      <c r="E214" s="254"/>
      <c r="F214" s="254"/>
      <c r="G214" s="254"/>
      <c r="H214" s="254"/>
      <c r="I214" s="254"/>
    </row>
    <row r="215" spans="1:9">
      <c r="A215" s="255" t="s">
        <v>200</v>
      </c>
      <c r="B215" s="256"/>
      <c r="C215" s="256"/>
      <c r="D215" s="256"/>
      <c r="E215" s="256"/>
      <c r="F215" s="256"/>
      <c r="G215" s="256"/>
      <c r="H215" s="256"/>
      <c r="I215" s="256"/>
    </row>
    <row r="218" spans="1:9">
      <c r="A218" s="195" t="s">
        <v>0</v>
      </c>
      <c r="B218" s="195"/>
      <c r="C218" s="194" t="s">
        <v>1</v>
      </c>
      <c r="D218" s="194"/>
      <c r="E218" s="194"/>
      <c r="F218" s="194"/>
      <c r="G218" s="194"/>
      <c r="H218" s="194"/>
      <c r="I218" s="194"/>
    </row>
    <row r="219" spans="1:9">
      <c r="A219" s="195" t="s">
        <v>2</v>
      </c>
      <c r="B219" s="195"/>
      <c r="C219" s="194" t="s">
        <v>75</v>
      </c>
      <c r="D219" s="194"/>
      <c r="E219" s="194"/>
      <c r="F219" s="194"/>
      <c r="G219" s="194"/>
      <c r="H219" s="194"/>
      <c r="I219" s="194"/>
    </row>
    <row r="220" spans="1:9">
      <c r="A220" s="195" t="s">
        <v>4</v>
      </c>
      <c r="B220" s="195"/>
      <c r="C220" s="194" t="s">
        <v>76</v>
      </c>
      <c r="D220" s="194"/>
      <c r="E220" s="194"/>
      <c r="F220" s="194"/>
      <c r="G220" s="194"/>
      <c r="H220" s="194"/>
      <c r="I220" s="194"/>
    </row>
    <row r="221" spans="1:9">
      <c r="A221" s="195" t="s">
        <v>6</v>
      </c>
      <c r="B221" s="195"/>
      <c r="C221" s="194" t="s">
        <v>77</v>
      </c>
      <c r="D221" s="194"/>
      <c r="E221" s="194"/>
      <c r="F221" s="194"/>
      <c r="G221" s="194"/>
      <c r="H221" s="194"/>
      <c r="I221" s="194"/>
    </row>
    <row r="222" spans="1:9">
      <c r="A222" s="248" t="s">
        <v>8</v>
      </c>
      <c r="B222" s="248"/>
      <c r="C222" s="248"/>
      <c r="D222" s="248" t="s">
        <v>9</v>
      </c>
      <c r="E222" s="260"/>
      <c r="F222" s="260"/>
      <c r="G222" s="260"/>
      <c r="H222" s="260"/>
      <c r="I222" s="88"/>
    </row>
    <row r="223" spans="1:9">
      <c r="A223" s="257"/>
      <c r="B223" s="257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5" t="s">
        <v>84</v>
      </c>
      <c r="B224" s="205"/>
      <c r="C224" s="59" t="s">
        <v>85</v>
      </c>
      <c r="D224" s="257" t="s">
        <v>86</v>
      </c>
      <c r="E224" s="59" t="s">
        <v>87</v>
      </c>
      <c r="F224" s="59" t="s">
        <v>89</v>
      </c>
      <c r="G224" s="257" t="s">
        <v>91</v>
      </c>
      <c r="H224" s="257" t="s">
        <v>38</v>
      </c>
      <c r="I224" s="257" t="s">
        <v>92</v>
      </c>
    </row>
    <row r="225" spans="1:9" ht="14.25">
      <c r="A225" s="205"/>
      <c r="B225" s="205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6"/>
      <c r="B226" s="206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6"/>
      <c r="B227" s="20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8"/>
      <c r="B228" s="25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9" t="s">
        <v>95</v>
      </c>
      <c r="B229" s="53" t="s">
        <v>203</v>
      </c>
      <c r="C229" s="89">
        <f>'4A_DOC'!$B$39*$L$20</f>
        <v>2.3756227597115274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9"/>
      <c r="B230" s="53" t="s">
        <v>204</v>
      </c>
      <c r="C230" s="89">
        <f>'4A_DOC'!$B$40*$L$20</f>
        <v>0.45980949634422547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4.0483467296130986E-3</v>
      </c>
    </row>
    <row r="231" spans="1:9">
      <c r="A231" s="259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9"/>
      <c r="B232" s="53" t="s">
        <v>47</v>
      </c>
      <c r="C232" s="89">
        <f>'4A_DOC'!$B$42*$L$20</f>
        <v>2.8984100547768302E-2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4.931161639860313E-3</v>
      </c>
    </row>
    <row r="233" spans="1:9">
      <c r="A233" s="259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9"/>
      <c r="B234" s="53" t="s">
        <v>207</v>
      </c>
      <c r="C234" s="89">
        <f>'4A_DOC'!$B$44*$L$20</f>
        <v>0.38323421835382532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0.61125857827435137</v>
      </c>
    </row>
    <row r="235" spans="1:9">
      <c r="A235" s="259"/>
      <c r="B235" s="53" t="s">
        <v>208</v>
      </c>
      <c r="C235" s="89">
        <f>'4A_DOC'!$B$45*$L$20</f>
        <v>6.3335627122901098E-2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9"/>
      <c r="B236" s="53" t="s">
        <v>209</v>
      </c>
      <c r="C236" s="89">
        <f>'4A_DOC'!$B$46*$L$20</f>
        <v>4.7591177442631895E-2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9"/>
      <c r="B237" s="53" t="s">
        <v>210</v>
      </c>
      <c r="C237" s="89">
        <f>'4A_DOC'!$B$47*$L$20</f>
        <v>0.22221143753289027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9" t="s">
        <v>48</v>
      </c>
      <c r="B238" s="259"/>
      <c r="C238" s="7"/>
      <c r="D238" s="53"/>
      <c r="E238" s="53"/>
      <c r="F238" s="53"/>
      <c r="G238" s="53"/>
      <c r="H238" s="53"/>
      <c r="I238" s="53"/>
    </row>
    <row r="239" spans="1:9">
      <c r="A239" s="196" t="s">
        <v>277</v>
      </c>
      <c r="B239" s="197"/>
      <c r="C239" s="197"/>
      <c r="D239" s="197"/>
      <c r="E239" s="197"/>
      <c r="F239" s="197"/>
      <c r="G239" s="197"/>
      <c r="H239" s="198"/>
      <c r="I239" s="96">
        <f>SUM(I229:I238)</f>
        <v>0.62023808664382474</v>
      </c>
    </row>
    <row r="240" spans="1:9">
      <c r="A240" s="251" t="s">
        <v>53</v>
      </c>
      <c r="B240" s="252"/>
      <c r="C240" s="252"/>
      <c r="D240" s="252"/>
      <c r="E240" s="252"/>
      <c r="F240" s="252"/>
      <c r="G240" s="252"/>
      <c r="H240" s="252"/>
      <c r="I240" s="252"/>
    </row>
    <row r="241" spans="1:9">
      <c r="A241" s="253" t="s">
        <v>54</v>
      </c>
      <c r="B241" s="254"/>
      <c r="C241" s="254"/>
      <c r="D241" s="254"/>
      <c r="E241" s="254"/>
      <c r="F241" s="254"/>
      <c r="G241" s="254"/>
      <c r="H241" s="254"/>
      <c r="I241" s="254"/>
    </row>
    <row r="242" spans="1:9">
      <c r="A242" s="253" t="s">
        <v>55</v>
      </c>
      <c r="B242" s="254"/>
      <c r="C242" s="254"/>
      <c r="D242" s="254"/>
      <c r="E242" s="254"/>
      <c r="F242" s="254"/>
      <c r="G242" s="254"/>
      <c r="H242" s="254"/>
      <c r="I242" s="254"/>
    </row>
    <row r="243" spans="1:9">
      <c r="A243" s="253" t="s">
        <v>96</v>
      </c>
      <c r="B243" s="254"/>
      <c r="C243" s="254"/>
      <c r="D243" s="254"/>
      <c r="E243" s="254"/>
      <c r="F243" s="254"/>
      <c r="G243" s="254"/>
      <c r="H243" s="254"/>
      <c r="I243" s="254"/>
    </row>
    <row r="244" spans="1:9">
      <c r="A244" s="253" t="s">
        <v>97</v>
      </c>
      <c r="B244" s="254"/>
      <c r="C244" s="254"/>
      <c r="D244" s="254"/>
      <c r="E244" s="254"/>
      <c r="F244" s="254"/>
      <c r="G244" s="254"/>
      <c r="H244" s="254"/>
      <c r="I244" s="254"/>
    </row>
    <row r="245" spans="1:9">
      <c r="A245" s="255" t="s">
        <v>200</v>
      </c>
      <c r="B245" s="256"/>
      <c r="C245" s="256"/>
      <c r="D245" s="256"/>
      <c r="E245" s="256"/>
      <c r="F245" s="256"/>
      <c r="G245" s="256"/>
      <c r="H245" s="256"/>
      <c r="I245" s="256"/>
    </row>
    <row r="248" spans="1:9">
      <c r="A248" s="195" t="s">
        <v>0</v>
      </c>
      <c r="B248" s="195"/>
      <c r="C248" s="194" t="s">
        <v>1</v>
      </c>
      <c r="D248" s="194"/>
      <c r="E248" s="194"/>
      <c r="F248" s="194"/>
      <c r="G248" s="194"/>
      <c r="H248" s="194"/>
      <c r="I248" s="194"/>
    </row>
    <row r="249" spans="1:9">
      <c r="A249" s="195" t="s">
        <v>2</v>
      </c>
      <c r="B249" s="195"/>
      <c r="C249" s="194" t="s">
        <v>75</v>
      </c>
      <c r="D249" s="194"/>
      <c r="E249" s="194"/>
      <c r="F249" s="194"/>
      <c r="G249" s="194"/>
      <c r="H249" s="194"/>
      <c r="I249" s="194"/>
    </row>
    <row r="250" spans="1:9">
      <c r="A250" s="195" t="s">
        <v>4</v>
      </c>
      <c r="B250" s="195"/>
      <c r="C250" s="194" t="s">
        <v>76</v>
      </c>
      <c r="D250" s="194"/>
      <c r="E250" s="194"/>
      <c r="F250" s="194"/>
      <c r="G250" s="194"/>
      <c r="H250" s="194"/>
      <c r="I250" s="194"/>
    </row>
    <row r="251" spans="1:9">
      <c r="A251" s="195" t="s">
        <v>6</v>
      </c>
      <c r="B251" s="195"/>
      <c r="C251" s="194" t="s">
        <v>77</v>
      </c>
      <c r="D251" s="194"/>
      <c r="E251" s="194"/>
      <c r="F251" s="194"/>
      <c r="G251" s="194"/>
      <c r="H251" s="194"/>
      <c r="I251" s="194"/>
    </row>
    <row r="252" spans="1:9">
      <c r="A252" s="248" t="s">
        <v>8</v>
      </c>
      <c r="B252" s="248"/>
      <c r="C252" s="248"/>
      <c r="D252" s="248" t="s">
        <v>9</v>
      </c>
      <c r="E252" s="260"/>
      <c r="F252" s="260"/>
      <c r="G252" s="260"/>
      <c r="H252" s="260"/>
      <c r="I252" s="88"/>
    </row>
    <row r="253" spans="1:9">
      <c r="A253" s="257"/>
      <c r="B253" s="257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5" t="s">
        <v>84</v>
      </c>
      <c r="B254" s="205"/>
      <c r="C254" s="59" t="s">
        <v>85</v>
      </c>
      <c r="D254" s="257" t="s">
        <v>86</v>
      </c>
      <c r="E254" s="59" t="s">
        <v>87</v>
      </c>
      <c r="F254" s="59" t="s">
        <v>89</v>
      </c>
      <c r="G254" s="257" t="s">
        <v>91</v>
      </c>
      <c r="H254" s="257" t="s">
        <v>38</v>
      </c>
      <c r="I254" s="257" t="s">
        <v>92</v>
      </c>
    </row>
    <row r="255" spans="1:9" ht="14.25">
      <c r="A255" s="205"/>
      <c r="B255" s="205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6"/>
      <c r="B256" s="206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6"/>
      <c r="B257" s="20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8"/>
      <c r="B258" s="25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9" t="s">
        <v>95</v>
      </c>
      <c r="B259" s="53" t="s">
        <v>203</v>
      </c>
      <c r="C259" s="89">
        <f>'4A_DOC'!$B$39*$L$21</f>
        <v>2.4391094801763686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9"/>
      <c r="B260" s="53" t="s">
        <v>204</v>
      </c>
      <c r="C260" s="89">
        <f>'4A_DOC'!$B$40*$L$21</f>
        <v>0.47209755716623492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4.1565357323143986E-3</v>
      </c>
    </row>
    <row r="261" spans="1:9">
      <c r="A261" s="259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9"/>
      <c r="B262" s="53" t="s">
        <v>47</v>
      </c>
      <c r="C262" s="89">
        <f>'4A_DOC'!$B$42*$L$21</f>
        <v>2.9758678700750999E-2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5.0629432029544365E-3</v>
      </c>
    </row>
    <row r="263" spans="1:9">
      <c r="A263" s="259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9"/>
      <c r="B264" s="53" t="s">
        <v>207</v>
      </c>
      <c r="C264" s="89">
        <f>'4A_DOC'!$B$44*$L$21</f>
        <v>0.39347586282104097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0.62759400119956033</v>
      </c>
    </row>
    <row r="265" spans="1:9">
      <c r="A265" s="259"/>
      <c r="B265" s="53" t="s">
        <v>208</v>
      </c>
      <c r="C265" s="89">
        <f>'4A_DOC'!$B$45*$L$21</f>
        <v>6.5028223827566997E-2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9"/>
      <c r="B266" s="53" t="s">
        <v>209</v>
      </c>
      <c r="C266" s="89">
        <f>'4A_DOC'!$B$46*$L$21</f>
        <v>4.8863015644442995E-2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9"/>
      <c r="B267" s="53" t="s">
        <v>210</v>
      </c>
      <c r="C267" s="89">
        <f>'4A_DOC'!$B$47*$L$21</f>
        <v>0.22814987003909099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9" t="s">
        <v>48</v>
      </c>
      <c r="B268" s="259"/>
      <c r="C268" s="7"/>
      <c r="D268" s="53"/>
      <c r="E268" s="53"/>
      <c r="F268" s="53"/>
      <c r="G268" s="53"/>
      <c r="H268" s="53"/>
      <c r="I268" s="53"/>
    </row>
    <row r="269" spans="1:9">
      <c r="A269" s="196" t="s">
        <v>278</v>
      </c>
      <c r="B269" s="197"/>
      <c r="C269" s="197"/>
      <c r="D269" s="197"/>
      <c r="E269" s="197"/>
      <c r="F269" s="197"/>
      <c r="G269" s="197"/>
      <c r="H269" s="198"/>
      <c r="I269" s="96">
        <f>SUM(I259:I268)</f>
        <v>0.63681348013482919</v>
      </c>
    </row>
    <row r="270" spans="1:9">
      <c r="A270" s="251" t="s">
        <v>53</v>
      </c>
      <c r="B270" s="252"/>
      <c r="C270" s="252"/>
      <c r="D270" s="252"/>
      <c r="E270" s="252"/>
      <c r="F270" s="252"/>
      <c r="G270" s="252"/>
      <c r="H270" s="252"/>
      <c r="I270" s="252"/>
    </row>
    <row r="271" spans="1:9">
      <c r="A271" s="253" t="s">
        <v>54</v>
      </c>
      <c r="B271" s="254"/>
      <c r="C271" s="254"/>
      <c r="D271" s="254"/>
      <c r="E271" s="254"/>
      <c r="F271" s="254"/>
      <c r="G271" s="254"/>
      <c r="H271" s="254"/>
      <c r="I271" s="254"/>
    </row>
    <row r="272" spans="1:9">
      <c r="A272" s="253" t="s">
        <v>55</v>
      </c>
      <c r="B272" s="254"/>
      <c r="C272" s="254"/>
      <c r="D272" s="254"/>
      <c r="E272" s="254"/>
      <c r="F272" s="254"/>
      <c r="G272" s="254"/>
      <c r="H272" s="254"/>
      <c r="I272" s="254"/>
    </row>
    <row r="273" spans="1:9">
      <c r="A273" s="253" t="s">
        <v>96</v>
      </c>
      <c r="B273" s="254"/>
      <c r="C273" s="254"/>
      <c r="D273" s="254"/>
      <c r="E273" s="254"/>
      <c r="F273" s="254"/>
      <c r="G273" s="254"/>
      <c r="H273" s="254"/>
      <c r="I273" s="254"/>
    </row>
    <row r="274" spans="1:9">
      <c r="A274" s="253" t="s">
        <v>97</v>
      </c>
      <c r="B274" s="254"/>
      <c r="C274" s="254"/>
      <c r="D274" s="254"/>
      <c r="E274" s="254"/>
      <c r="F274" s="254"/>
      <c r="G274" s="254"/>
      <c r="H274" s="254"/>
      <c r="I274" s="254"/>
    </row>
    <row r="275" spans="1:9">
      <c r="A275" s="255" t="s">
        <v>200</v>
      </c>
      <c r="B275" s="256"/>
      <c r="C275" s="256"/>
      <c r="D275" s="256"/>
      <c r="E275" s="256"/>
      <c r="F275" s="256"/>
      <c r="G275" s="256"/>
      <c r="H275" s="256"/>
      <c r="I275" s="256"/>
    </row>
    <row r="278" spans="1:9">
      <c r="A278" s="195" t="s">
        <v>0</v>
      </c>
      <c r="B278" s="195"/>
      <c r="C278" s="194" t="s">
        <v>1</v>
      </c>
      <c r="D278" s="194"/>
      <c r="E278" s="194"/>
      <c r="F278" s="194"/>
      <c r="G278" s="194"/>
      <c r="H278" s="194"/>
      <c r="I278" s="194"/>
    </row>
    <row r="279" spans="1:9">
      <c r="A279" s="195" t="s">
        <v>2</v>
      </c>
      <c r="B279" s="195"/>
      <c r="C279" s="194" t="s">
        <v>75</v>
      </c>
      <c r="D279" s="194"/>
      <c r="E279" s="194"/>
      <c r="F279" s="194"/>
      <c r="G279" s="194"/>
      <c r="H279" s="194"/>
      <c r="I279" s="194"/>
    </row>
    <row r="280" spans="1:9">
      <c r="A280" s="195" t="s">
        <v>4</v>
      </c>
      <c r="B280" s="195"/>
      <c r="C280" s="194" t="s">
        <v>76</v>
      </c>
      <c r="D280" s="194"/>
      <c r="E280" s="194"/>
      <c r="F280" s="194"/>
      <c r="G280" s="194"/>
      <c r="H280" s="194"/>
      <c r="I280" s="194"/>
    </row>
    <row r="281" spans="1:9">
      <c r="A281" s="195" t="s">
        <v>6</v>
      </c>
      <c r="B281" s="195"/>
      <c r="C281" s="194" t="s">
        <v>77</v>
      </c>
      <c r="D281" s="194"/>
      <c r="E281" s="194"/>
      <c r="F281" s="194"/>
      <c r="G281" s="194"/>
      <c r="H281" s="194"/>
      <c r="I281" s="194"/>
    </row>
    <row r="282" spans="1:9">
      <c r="A282" s="248" t="s">
        <v>8</v>
      </c>
      <c r="B282" s="248"/>
      <c r="C282" s="248"/>
      <c r="D282" s="248" t="s">
        <v>9</v>
      </c>
      <c r="E282" s="260"/>
      <c r="F282" s="260"/>
      <c r="G282" s="260"/>
      <c r="H282" s="260"/>
      <c r="I282" s="88"/>
    </row>
    <row r="283" spans="1:9">
      <c r="A283" s="257"/>
      <c r="B283" s="257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5" t="s">
        <v>84</v>
      </c>
      <c r="B284" s="205"/>
      <c r="C284" s="59" t="s">
        <v>85</v>
      </c>
      <c r="D284" s="257" t="s">
        <v>86</v>
      </c>
      <c r="E284" s="59" t="s">
        <v>87</v>
      </c>
      <c r="F284" s="59" t="s">
        <v>89</v>
      </c>
      <c r="G284" s="257" t="s">
        <v>91</v>
      </c>
      <c r="H284" s="257" t="s">
        <v>38</v>
      </c>
      <c r="I284" s="257" t="s">
        <v>92</v>
      </c>
    </row>
    <row r="285" spans="1:9" ht="14.25">
      <c r="A285" s="205"/>
      <c r="B285" s="205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6"/>
      <c r="B286" s="206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6"/>
      <c r="B287" s="20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8"/>
      <c r="B288" s="25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9" t="s">
        <v>95</v>
      </c>
      <c r="B289" s="53" t="s">
        <v>203</v>
      </c>
      <c r="C289" s="89">
        <f>'4A_DOC'!$B$39*$L$22</f>
        <v>2.5025962006412104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9"/>
      <c r="B290" s="53" t="s">
        <v>204</v>
      </c>
      <c r="C290" s="89">
        <f>'4A_DOC'!$B$40*$L$22</f>
        <v>0.48438561798824448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4.2647247350156995E-3</v>
      </c>
    </row>
    <row r="291" spans="1:9">
      <c r="A291" s="259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9"/>
      <c r="B292" s="53" t="s">
        <v>47</v>
      </c>
      <c r="C292" s="89">
        <f>'4A_DOC'!$B$42*$L$22</f>
        <v>3.0533256853733703E-2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5.1947247660485609E-3</v>
      </c>
    </row>
    <row r="293" spans="1:9">
      <c r="A293" s="259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9"/>
      <c r="B294" s="53" t="s">
        <v>207</v>
      </c>
      <c r="C294" s="89">
        <f>'4A_DOC'!$B$44*$L$22</f>
        <v>0.40371750728825673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0.6439294241247695</v>
      </c>
    </row>
    <row r="295" spans="1:9">
      <c r="A295" s="259"/>
      <c r="B295" s="53" t="s">
        <v>208</v>
      </c>
      <c r="C295" s="89">
        <f>'4A_DOC'!$B$45*$L$22</f>
        <v>6.6720820532232897E-2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9"/>
      <c r="B296" s="53" t="s">
        <v>209</v>
      </c>
      <c r="C296" s="89">
        <f>'4A_DOC'!$B$46*$L$22</f>
        <v>5.0134853846254102E-2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9"/>
      <c r="B297" s="53" t="s">
        <v>210</v>
      </c>
      <c r="C297" s="89">
        <f>'4A_DOC'!$B$47*$L$22</f>
        <v>0.2340883025452917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9" t="s">
        <v>48</v>
      </c>
      <c r="B298" s="259"/>
      <c r="C298" s="7"/>
      <c r="D298" s="53"/>
      <c r="E298" s="53"/>
      <c r="F298" s="53"/>
      <c r="G298" s="53"/>
      <c r="H298" s="53"/>
      <c r="I298" s="53"/>
    </row>
    <row r="299" spans="1:9">
      <c r="A299" s="196" t="s">
        <v>279</v>
      </c>
      <c r="B299" s="197"/>
      <c r="C299" s="197"/>
      <c r="D299" s="197"/>
      <c r="E299" s="197"/>
      <c r="F299" s="197"/>
      <c r="G299" s="197"/>
      <c r="H299" s="198"/>
      <c r="I299" s="96">
        <f>SUM(I289:I298)</f>
        <v>0.65338887362583375</v>
      </c>
    </row>
    <row r="300" spans="1:9">
      <c r="A300" s="251" t="s">
        <v>53</v>
      </c>
      <c r="B300" s="252"/>
      <c r="C300" s="252"/>
      <c r="D300" s="252"/>
      <c r="E300" s="252"/>
      <c r="F300" s="252"/>
      <c r="G300" s="252"/>
      <c r="H300" s="252"/>
      <c r="I300" s="252"/>
    </row>
    <row r="301" spans="1:9">
      <c r="A301" s="253" t="s">
        <v>54</v>
      </c>
      <c r="B301" s="254"/>
      <c r="C301" s="254"/>
      <c r="D301" s="254"/>
      <c r="E301" s="254"/>
      <c r="F301" s="254"/>
      <c r="G301" s="254"/>
      <c r="H301" s="254"/>
      <c r="I301" s="254"/>
    </row>
    <row r="302" spans="1:9">
      <c r="A302" s="253" t="s">
        <v>55</v>
      </c>
      <c r="B302" s="254"/>
      <c r="C302" s="254"/>
      <c r="D302" s="254"/>
      <c r="E302" s="254"/>
      <c r="F302" s="254"/>
      <c r="G302" s="254"/>
      <c r="H302" s="254"/>
      <c r="I302" s="254"/>
    </row>
    <row r="303" spans="1:9">
      <c r="A303" s="253" t="s">
        <v>96</v>
      </c>
      <c r="B303" s="254"/>
      <c r="C303" s="254"/>
      <c r="D303" s="254"/>
      <c r="E303" s="254"/>
      <c r="F303" s="254"/>
      <c r="G303" s="254"/>
      <c r="H303" s="254"/>
      <c r="I303" s="254"/>
    </row>
    <row r="304" spans="1:9">
      <c r="A304" s="253" t="s">
        <v>97</v>
      </c>
      <c r="B304" s="254"/>
      <c r="C304" s="254"/>
      <c r="D304" s="254"/>
      <c r="E304" s="254"/>
      <c r="F304" s="254"/>
      <c r="G304" s="254"/>
      <c r="H304" s="254"/>
      <c r="I304" s="254"/>
    </row>
    <row r="305" spans="1:9">
      <c r="A305" s="255" t="s">
        <v>200</v>
      </c>
      <c r="B305" s="256"/>
      <c r="C305" s="256"/>
      <c r="D305" s="256"/>
      <c r="E305" s="256"/>
      <c r="F305" s="256"/>
      <c r="G305" s="256"/>
      <c r="H305" s="256"/>
      <c r="I305" s="256"/>
    </row>
    <row r="308" spans="1:9">
      <c r="A308" s="195" t="s">
        <v>0</v>
      </c>
      <c r="B308" s="195"/>
      <c r="C308" s="194" t="s">
        <v>1</v>
      </c>
      <c r="D308" s="194"/>
      <c r="E308" s="194"/>
      <c r="F308" s="194"/>
      <c r="G308" s="194"/>
      <c r="H308" s="194"/>
      <c r="I308" s="194"/>
    </row>
    <row r="309" spans="1:9">
      <c r="A309" s="195" t="s">
        <v>2</v>
      </c>
      <c r="B309" s="195"/>
      <c r="C309" s="194" t="s">
        <v>75</v>
      </c>
      <c r="D309" s="194"/>
      <c r="E309" s="194"/>
      <c r="F309" s="194"/>
      <c r="G309" s="194"/>
      <c r="H309" s="194"/>
      <c r="I309" s="194"/>
    </row>
    <row r="310" spans="1:9">
      <c r="A310" s="195" t="s">
        <v>4</v>
      </c>
      <c r="B310" s="195"/>
      <c r="C310" s="194" t="s">
        <v>76</v>
      </c>
      <c r="D310" s="194"/>
      <c r="E310" s="194"/>
      <c r="F310" s="194"/>
      <c r="G310" s="194"/>
      <c r="H310" s="194"/>
      <c r="I310" s="194"/>
    </row>
    <row r="311" spans="1:9">
      <c r="A311" s="195" t="s">
        <v>6</v>
      </c>
      <c r="B311" s="195"/>
      <c r="C311" s="194" t="s">
        <v>77</v>
      </c>
      <c r="D311" s="194"/>
      <c r="E311" s="194"/>
      <c r="F311" s="194"/>
      <c r="G311" s="194"/>
      <c r="H311" s="194"/>
      <c r="I311" s="194"/>
    </row>
    <row r="312" spans="1:9">
      <c r="A312" s="248" t="s">
        <v>8</v>
      </c>
      <c r="B312" s="248"/>
      <c r="C312" s="248"/>
      <c r="D312" s="248" t="s">
        <v>9</v>
      </c>
      <c r="E312" s="260"/>
      <c r="F312" s="260"/>
      <c r="G312" s="260"/>
      <c r="H312" s="260"/>
      <c r="I312" s="88"/>
    </row>
    <row r="313" spans="1:9">
      <c r="A313" s="257"/>
      <c r="B313" s="257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5" t="s">
        <v>84</v>
      </c>
      <c r="B314" s="205"/>
      <c r="C314" s="59" t="s">
        <v>85</v>
      </c>
      <c r="D314" s="257" t="s">
        <v>86</v>
      </c>
      <c r="E314" s="59" t="s">
        <v>87</v>
      </c>
      <c r="F314" s="59" t="s">
        <v>89</v>
      </c>
      <c r="G314" s="257" t="s">
        <v>91</v>
      </c>
      <c r="H314" s="257" t="s">
        <v>38</v>
      </c>
      <c r="I314" s="257" t="s">
        <v>92</v>
      </c>
    </row>
    <row r="315" spans="1:9" ht="14.25">
      <c r="A315" s="205"/>
      <c r="B315" s="205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6"/>
      <c r="B316" s="206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6"/>
      <c r="B317" s="20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8"/>
      <c r="B318" s="25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9" t="s">
        <v>95</v>
      </c>
      <c r="B319" s="53" t="s">
        <v>203</v>
      </c>
      <c r="C319" s="89">
        <f>'4A_DOC'!$B$39*$L$23</f>
        <v>2.5660829211060516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9"/>
      <c r="B320" s="53" t="s">
        <v>204</v>
      </c>
      <c r="C320" s="89">
        <f>'4A_DOC'!$B$40*$L$23</f>
        <v>0.49667367881025393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4.3729137377169994E-3</v>
      </c>
    </row>
    <row r="321" spans="1:9">
      <c r="A321" s="259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9"/>
      <c r="B322" s="53" t="s">
        <v>47</v>
      </c>
      <c r="C322" s="89">
        <f>'4A_DOC'!$B$42*$L$23</f>
        <v>3.1307835006716404E-2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5.3265063291426844E-3</v>
      </c>
    </row>
    <row r="323" spans="1:9">
      <c r="A323" s="259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9"/>
      <c r="B324" s="53" t="s">
        <v>207</v>
      </c>
      <c r="C324" s="89">
        <f>'4A_DOC'!$B$44*$L$23</f>
        <v>0.41395915175547238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0.66026484704997845</v>
      </c>
    </row>
    <row r="325" spans="1:9">
      <c r="A325" s="259"/>
      <c r="B325" s="53" t="s">
        <v>208</v>
      </c>
      <c r="C325" s="89">
        <f>'4A_DOC'!$B$45*$L$23</f>
        <v>6.8413417236898796E-2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9"/>
      <c r="B326" s="53" t="s">
        <v>209</v>
      </c>
      <c r="C326" s="89">
        <f>'4A_DOC'!$B$46*$L$23</f>
        <v>5.1406692048065195E-2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9"/>
      <c r="B327" s="53" t="s">
        <v>210</v>
      </c>
      <c r="C327" s="89">
        <f>'4A_DOC'!$B$47*$L$23</f>
        <v>0.24002673505149238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9" t="s">
        <v>48</v>
      </c>
      <c r="B328" s="259"/>
      <c r="C328" s="7"/>
      <c r="D328" s="53"/>
      <c r="E328" s="53"/>
      <c r="F328" s="53"/>
      <c r="G328" s="53"/>
      <c r="H328" s="53"/>
      <c r="I328" s="53"/>
    </row>
    <row r="329" spans="1:9">
      <c r="A329" s="196" t="s">
        <v>280</v>
      </c>
      <c r="B329" s="197"/>
      <c r="C329" s="197"/>
      <c r="D329" s="197"/>
      <c r="E329" s="197"/>
      <c r="F329" s="197"/>
      <c r="G329" s="197"/>
      <c r="H329" s="198"/>
      <c r="I329" s="96">
        <f>SUM(I319:I328)</f>
        <v>0.6699642671168381</v>
      </c>
    </row>
    <row r="330" spans="1:9">
      <c r="A330" s="251" t="s">
        <v>53</v>
      </c>
      <c r="B330" s="252"/>
      <c r="C330" s="252"/>
      <c r="D330" s="252"/>
      <c r="E330" s="252"/>
      <c r="F330" s="252"/>
      <c r="G330" s="252"/>
      <c r="H330" s="252"/>
      <c r="I330" s="252"/>
    </row>
    <row r="331" spans="1:9">
      <c r="A331" s="253" t="s">
        <v>54</v>
      </c>
      <c r="B331" s="254"/>
      <c r="C331" s="254"/>
      <c r="D331" s="254"/>
      <c r="E331" s="254"/>
      <c r="F331" s="254"/>
      <c r="G331" s="254"/>
      <c r="H331" s="254"/>
      <c r="I331" s="254"/>
    </row>
    <row r="332" spans="1:9">
      <c r="A332" s="253" t="s">
        <v>55</v>
      </c>
      <c r="B332" s="254"/>
      <c r="C332" s="254"/>
      <c r="D332" s="254"/>
      <c r="E332" s="254"/>
      <c r="F332" s="254"/>
      <c r="G332" s="254"/>
      <c r="H332" s="254"/>
      <c r="I332" s="254"/>
    </row>
    <row r="333" spans="1:9">
      <c r="A333" s="253" t="s">
        <v>96</v>
      </c>
      <c r="B333" s="254"/>
      <c r="C333" s="254"/>
      <c r="D333" s="254"/>
      <c r="E333" s="254"/>
      <c r="F333" s="254"/>
      <c r="G333" s="254"/>
      <c r="H333" s="254"/>
      <c r="I333" s="254"/>
    </row>
    <row r="334" spans="1:9">
      <c r="A334" s="253" t="s">
        <v>97</v>
      </c>
      <c r="B334" s="254"/>
      <c r="C334" s="254"/>
      <c r="D334" s="254"/>
      <c r="E334" s="254"/>
      <c r="F334" s="254"/>
      <c r="G334" s="254"/>
      <c r="H334" s="254"/>
      <c r="I334" s="254"/>
    </row>
    <row r="335" spans="1:9">
      <c r="A335" s="255" t="s">
        <v>200</v>
      </c>
      <c r="B335" s="256"/>
      <c r="C335" s="256"/>
      <c r="D335" s="256"/>
      <c r="E335" s="256"/>
      <c r="F335" s="256"/>
      <c r="G335" s="256"/>
      <c r="H335" s="256"/>
      <c r="I335" s="256"/>
    </row>
    <row r="338" spans="1:9">
      <c r="A338" s="195" t="s">
        <v>0</v>
      </c>
      <c r="B338" s="195"/>
      <c r="C338" s="194" t="s">
        <v>1</v>
      </c>
      <c r="D338" s="194"/>
      <c r="E338" s="194"/>
      <c r="F338" s="194"/>
      <c r="G338" s="194"/>
      <c r="H338" s="194"/>
      <c r="I338" s="194"/>
    </row>
    <row r="339" spans="1:9">
      <c r="A339" s="195" t="s">
        <v>2</v>
      </c>
      <c r="B339" s="195"/>
      <c r="C339" s="194" t="s">
        <v>75</v>
      </c>
      <c r="D339" s="194"/>
      <c r="E339" s="194"/>
      <c r="F339" s="194"/>
      <c r="G339" s="194"/>
      <c r="H339" s="194"/>
      <c r="I339" s="194"/>
    </row>
    <row r="340" spans="1:9">
      <c r="A340" s="195" t="s">
        <v>4</v>
      </c>
      <c r="B340" s="195"/>
      <c r="C340" s="194" t="s">
        <v>76</v>
      </c>
      <c r="D340" s="194"/>
      <c r="E340" s="194"/>
      <c r="F340" s="194"/>
      <c r="G340" s="194"/>
      <c r="H340" s="194"/>
      <c r="I340" s="194"/>
    </row>
    <row r="341" spans="1:9">
      <c r="A341" s="195" t="s">
        <v>6</v>
      </c>
      <c r="B341" s="195"/>
      <c r="C341" s="194" t="s">
        <v>77</v>
      </c>
      <c r="D341" s="194"/>
      <c r="E341" s="194"/>
      <c r="F341" s="194"/>
      <c r="G341" s="194"/>
      <c r="H341" s="194"/>
      <c r="I341" s="194"/>
    </row>
    <row r="342" spans="1:9">
      <c r="A342" s="248" t="s">
        <v>8</v>
      </c>
      <c r="B342" s="248"/>
      <c r="C342" s="248"/>
      <c r="D342" s="248" t="s">
        <v>9</v>
      </c>
      <c r="E342" s="260"/>
      <c r="F342" s="260"/>
      <c r="G342" s="260"/>
      <c r="H342" s="260"/>
      <c r="I342" s="140"/>
    </row>
    <row r="343" spans="1:9">
      <c r="A343" s="257"/>
      <c r="B343" s="257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5" t="s">
        <v>84</v>
      </c>
      <c r="B344" s="205"/>
      <c r="C344" s="144" t="s">
        <v>85</v>
      </c>
      <c r="D344" s="257" t="s">
        <v>86</v>
      </c>
      <c r="E344" s="144" t="s">
        <v>87</v>
      </c>
      <c r="F344" s="144" t="s">
        <v>89</v>
      </c>
      <c r="G344" s="257" t="s">
        <v>91</v>
      </c>
      <c r="H344" s="257" t="s">
        <v>38</v>
      </c>
      <c r="I344" s="257" t="s">
        <v>92</v>
      </c>
    </row>
    <row r="345" spans="1:9" ht="14.25">
      <c r="A345" s="205"/>
      <c r="B345" s="205"/>
      <c r="C345" s="141" t="s">
        <v>37</v>
      </c>
      <c r="D345" s="249"/>
      <c r="E345" s="141" t="s">
        <v>88</v>
      </c>
      <c r="F345" s="141" t="s">
        <v>90</v>
      </c>
      <c r="G345" s="249"/>
      <c r="H345" s="249"/>
      <c r="I345" s="249"/>
    </row>
    <row r="346" spans="1:9">
      <c r="A346" s="206"/>
      <c r="B346" s="206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6"/>
      <c r="B347" s="206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8"/>
      <c r="B348" s="258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9" t="s">
        <v>95</v>
      </c>
      <c r="B349" s="143" t="s">
        <v>203</v>
      </c>
      <c r="C349" s="89">
        <f>'4A_DOC'!$B$39*$L$24</f>
        <v>2.6295696415708929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9"/>
      <c r="B350" s="143" t="s">
        <v>204</v>
      </c>
      <c r="C350" s="89">
        <f>'4A_DOC'!$B$40*$L$24</f>
        <v>0.50896173963226343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4.4811027404182994E-3</v>
      </c>
    </row>
    <row r="351" spans="1:9">
      <c r="A351" s="259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9"/>
      <c r="B352" s="143" t="s">
        <v>47</v>
      </c>
      <c r="C352" s="89">
        <f>'4A_DOC'!$B$42*$L$24</f>
        <v>3.2082413159699105E-2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5.458287892236807E-3</v>
      </c>
    </row>
    <row r="353" spans="1:9">
      <c r="A353" s="259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9"/>
      <c r="B354" s="143" t="s">
        <v>207</v>
      </c>
      <c r="C354" s="89">
        <f>'4A_DOC'!$B$44*$L$24</f>
        <v>0.42420079622268814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0.67660026997518752</v>
      </c>
    </row>
    <row r="355" spans="1:9">
      <c r="A355" s="259"/>
      <c r="B355" s="143" t="s">
        <v>208</v>
      </c>
      <c r="C355" s="89">
        <f>'4A_DOC'!$B$45*$L$24</f>
        <v>7.0106013941564696E-2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9"/>
      <c r="B356" s="143" t="s">
        <v>209</v>
      </c>
      <c r="C356" s="89">
        <f>'4A_DOC'!$B$46*$L$24</f>
        <v>5.2678530249876301E-2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9"/>
      <c r="B357" s="143" t="s">
        <v>210</v>
      </c>
      <c r="C357" s="89">
        <f>'4A_DOC'!$B$47*$L$24</f>
        <v>0.2459651675576931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9" t="s">
        <v>48</v>
      </c>
      <c r="B358" s="259"/>
      <c r="C358" s="7"/>
      <c r="D358" s="143"/>
      <c r="E358" s="143"/>
      <c r="F358" s="143"/>
      <c r="G358" s="143"/>
      <c r="H358" s="143"/>
      <c r="I358" s="143"/>
    </row>
    <row r="359" spans="1:9">
      <c r="A359" s="196" t="s">
        <v>281</v>
      </c>
      <c r="B359" s="197"/>
      <c r="C359" s="197"/>
      <c r="D359" s="197"/>
      <c r="E359" s="197"/>
      <c r="F359" s="197"/>
      <c r="G359" s="197"/>
      <c r="H359" s="198"/>
      <c r="I359" s="96">
        <f>SUM(I349:I358)</f>
        <v>0.68653966060784266</v>
      </c>
    </row>
    <row r="360" spans="1:9">
      <c r="A360" s="251" t="s">
        <v>53</v>
      </c>
      <c r="B360" s="252"/>
      <c r="C360" s="252"/>
      <c r="D360" s="252"/>
      <c r="E360" s="252"/>
      <c r="F360" s="252"/>
      <c r="G360" s="252"/>
      <c r="H360" s="252"/>
      <c r="I360" s="252"/>
    </row>
    <row r="361" spans="1:9">
      <c r="A361" s="253" t="s">
        <v>54</v>
      </c>
      <c r="B361" s="254"/>
      <c r="C361" s="254"/>
      <c r="D361" s="254"/>
      <c r="E361" s="254"/>
      <c r="F361" s="254"/>
      <c r="G361" s="254"/>
      <c r="H361" s="254"/>
      <c r="I361" s="254"/>
    </row>
    <row r="362" spans="1:9">
      <c r="A362" s="253" t="s">
        <v>55</v>
      </c>
      <c r="B362" s="254"/>
      <c r="C362" s="254"/>
      <c r="D362" s="254"/>
      <c r="E362" s="254"/>
      <c r="F362" s="254"/>
      <c r="G362" s="254"/>
      <c r="H362" s="254"/>
      <c r="I362" s="254"/>
    </row>
    <row r="363" spans="1:9">
      <c r="A363" s="253" t="s">
        <v>96</v>
      </c>
      <c r="B363" s="254"/>
      <c r="C363" s="254"/>
      <c r="D363" s="254"/>
      <c r="E363" s="254"/>
      <c r="F363" s="254"/>
      <c r="G363" s="254"/>
      <c r="H363" s="254"/>
      <c r="I363" s="254"/>
    </row>
    <row r="364" spans="1:9">
      <c r="A364" s="253" t="s">
        <v>97</v>
      </c>
      <c r="B364" s="254"/>
      <c r="C364" s="254"/>
      <c r="D364" s="254"/>
      <c r="E364" s="254"/>
      <c r="F364" s="254"/>
      <c r="G364" s="254"/>
      <c r="H364" s="254"/>
      <c r="I364" s="254"/>
    </row>
    <row r="365" spans="1:9">
      <c r="A365" s="255" t="s">
        <v>200</v>
      </c>
      <c r="B365" s="256"/>
      <c r="C365" s="256"/>
      <c r="D365" s="256"/>
      <c r="E365" s="256"/>
      <c r="F365" s="256"/>
      <c r="G365" s="256"/>
      <c r="H365" s="256"/>
      <c r="I365" s="256"/>
    </row>
    <row r="368" spans="1:9">
      <c r="A368" s="195" t="s">
        <v>0</v>
      </c>
      <c r="B368" s="195"/>
      <c r="C368" s="194" t="s">
        <v>1</v>
      </c>
      <c r="D368" s="194"/>
      <c r="E368" s="194"/>
      <c r="F368" s="194"/>
      <c r="G368" s="194"/>
      <c r="H368" s="194"/>
      <c r="I368" s="194"/>
    </row>
    <row r="369" spans="1:9">
      <c r="A369" s="195" t="s">
        <v>2</v>
      </c>
      <c r="B369" s="195"/>
      <c r="C369" s="194" t="s">
        <v>75</v>
      </c>
      <c r="D369" s="194"/>
      <c r="E369" s="194"/>
      <c r="F369" s="194"/>
      <c r="G369" s="194"/>
      <c r="H369" s="194"/>
      <c r="I369" s="194"/>
    </row>
    <row r="370" spans="1:9">
      <c r="A370" s="195" t="s">
        <v>4</v>
      </c>
      <c r="B370" s="195"/>
      <c r="C370" s="194" t="s">
        <v>76</v>
      </c>
      <c r="D370" s="194"/>
      <c r="E370" s="194"/>
      <c r="F370" s="194"/>
      <c r="G370" s="194"/>
      <c r="H370" s="194"/>
      <c r="I370" s="194"/>
    </row>
    <row r="371" spans="1:9">
      <c r="A371" s="195" t="s">
        <v>6</v>
      </c>
      <c r="B371" s="195"/>
      <c r="C371" s="194" t="s">
        <v>77</v>
      </c>
      <c r="D371" s="194"/>
      <c r="E371" s="194"/>
      <c r="F371" s="194"/>
      <c r="G371" s="194"/>
      <c r="H371" s="194"/>
      <c r="I371" s="194"/>
    </row>
    <row r="372" spans="1:9">
      <c r="A372" s="248" t="s">
        <v>8</v>
      </c>
      <c r="B372" s="248"/>
      <c r="C372" s="248"/>
      <c r="D372" s="248" t="s">
        <v>9</v>
      </c>
      <c r="E372" s="260"/>
      <c r="F372" s="260"/>
      <c r="G372" s="260"/>
      <c r="H372" s="260"/>
      <c r="I372" s="140"/>
    </row>
    <row r="373" spans="1:9">
      <c r="A373" s="257"/>
      <c r="B373" s="257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5" t="s">
        <v>84</v>
      </c>
      <c r="B374" s="205"/>
      <c r="C374" s="144" t="s">
        <v>85</v>
      </c>
      <c r="D374" s="257" t="s">
        <v>86</v>
      </c>
      <c r="E374" s="144" t="s">
        <v>87</v>
      </c>
      <c r="F374" s="144" t="s">
        <v>89</v>
      </c>
      <c r="G374" s="257" t="s">
        <v>91</v>
      </c>
      <c r="H374" s="257" t="s">
        <v>38</v>
      </c>
      <c r="I374" s="257" t="s">
        <v>92</v>
      </c>
    </row>
    <row r="375" spans="1:9" ht="14.25">
      <c r="A375" s="205"/>
      <c r="B375" s="205"/>
      <c r="C375" s="141" t="s">
        <v>37</v>
      </c>
      <c r="D375" s="249"/>
      <c r="E375" s="141" t="s">
        <v>88</v>
      </c>
      <c r="F375" s="141" t="s">
        <v>90</v>
      </c>
      <c r="G375" s="249"/>
      <c r="H375" s="249"/>
      <c r="I375" s="249"/>
    </row>
    <row r="376" spans="1:9">
      <c r="A376" s="206"/>
      <c r="B376" s="206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6"/>
      <c r="B377" s="206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8"/>
      <c r="B378" s="258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9" t="s">
        <v>95</v>
      </c>
      <c r="B379" s="143" t="s">
        <v>203</v>
      </c>
      <c r="C379" s="89">
        <f>'4A_DOC'!$B$39*$L$25</f>
        <v>2.6930563620357337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9"/>
      <c r="B380" s="143" t="s">
        <v>204</v>
      </c>
      <c r="C380" s="89">
        <f>'4A_DOC'!$B$40*$L$25</f>
        <v>0.52124980045427294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4.5892917431196003E-3</v>
      </c>
    </row>
    <row r="381" spans="1:9">
      <c r="A381" s="259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9"/>
      <c r="B382" s="143" t="s">
        <v>47</v>
      </c>
      <c r="C382" s="89">
        <f>'4A_DOC'!$B$42*$L$25</f>
        <v>3.2856991312681799E-2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5.5900694553309297E-3</v>
      </c>
    </row>
    <row r="383" spans="1:9">
      <c r="A383" s="259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9"/>
      <c r="B384" s="143" t="s">
        <v>207</v>
      </c>
      <c r="C384" s="89">
        <f>'4A_DOC'!$B$44*$L$25</f>
        <v>0.43444244068990379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0.69293569290039647</v>
      </c>
    </row>
    <row r="385" spans="1:9">
      <c r="A385" s="259"/>
      <c r="B385" s="143" t="s">
        <v>208</v>
      </c>
      <c r="C385" s="89">
        <f>'4A_DOC'!$B$45*$L$25</f>
        <v>7.1798610646230582E-2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9"/>
      <c r="B386" s="143" t="s">
        <v>209</v>
      </c>
      <c r="C386" s="89">
        <f>'4A_DOC'!$B$46*$L$25</f>
        <v>5.3950368451687394E-2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9"/>
      <c r="B387" s="143" t="s">
        <v>210</v>
      </c>
      <c r="C387" s="89">
        <f>'4A_DOC'!$B$47*$L$25</f>
        <v>0.25190360006389378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9" t="s">
        <v>48</v>
      </c>
      <c r="B388" s="259"/>
      <c r="C388" s="7"/>
      <c r="D388" s="143"/>
      <c r="E388" s="143"/>
      <c r="F388" s="143"/>
      <c r="G388" s="143"/>
      <c r="H388" s="143"/>
      <c r="I388" s="143"/>
    </row>
    <row r="389" spans="1:9">
      <c r="A389" s="196" t="s">
        <v>282</v>
      </c>
      <c r="B389" s="197"/>
      <c r="C389" s="197"/>
      <c r="D389" s="197"/>
      <c r="E389" s="197"/>
      <c r="F389" s="197"/>
      <c r="G389" s="197"/>
      <c r="H389" s="198"/>
      <c r="I389" s="96">
        <f>SUM(I379:I388)</f>
        <v>0.703115054098847</v>
      </c>
    </row>
    <row r="390" spans="1:9">
      <c r="A390" s="251" t="s">
        <v>53</v>
      </c>
      <c r="B390" s="252"/>
      <c r="C390" s="252"/>
      <c r="D390" s="252"/>
      <c r="E390" s="252"/>
      <c r="F390" s="252"/>
      <c r="G390" s="252"/>
      <c r="H390" s="252"/>
      <c r="I390" s="252"/>
    </row>
    <row r="391" spans="1:9">
      <c r="A391" s="253" t="s">
        <v>54</v>
      </c>
      <c r="B391" s="254"/>
      <c r="C391" s="254"/>
      <c r="D391" s="254"/>
      <c r="E391" s="254"/>
      <c r="F391" s="254"/>
      <c r="G391" s="254"/>
      <c r="H391" s="254"/>
      <c r="I391" s="254"/>
    </row>
    <row r="392" spans="1:9">
      <c r="A392" s="253" t="s">
        <v>55</v>
      </c>
      <c r="B392" s="254"/>
      <c r="C392" s="254"/>
      <c r="D392" s="254"/>
      <c r="E392" s="254"/>
      <c r="F392" s="254"/>
      <c r="G392" s="254"/>
      <c r="H392" s="254"/>
      <c r="I392" s="254"/>
    </row>
    <row r="393" spans="1:9">
      <c r="A393" s="253" t="s">
        <v>96</v>
      </c>
      <c r="B393" s="254"/>
      <c r="C393" s="254"/>
      <c r="D393" s="254"/>
      <c r="E393" s="254"/>
      <c r="F393" s="254"/>
      <c r="G393" s="254"/>
      <c r="H393" s="254"/>
      <c r="I393" s="254"/>
    </row>
    <row r="394" spans="1:9">
      <c r="A394" s="253" t="s">
        <v>97</v>
      </c>
      <c r="B394" s="254"/>
      <c r="C394" s="254"/>
      <c r="D394" s="254"/>
      <c r="E394" s="254"/>
      <c r="F394" s="254"/>
      <c r="G394" s="254"/>
      <c r="H394" s="254"/>
      <c r="I394" s="254"/>
    </row>
    <row r="395" spans="1:9">
      <c r="A395" s="255" t="s">
        <v>200</v>
      </c>
      <c r="B395" s="256"/>
      <c r="C395" s="256"/>
      <c r="D395" s="256"/>
      <c r="E395" s="256"/>
      <c r="F395" s="256"/>
      <c r="G395" s="256"/>
      <c r="H395" s="256"/>
      <c r="I395" s="256"/>
    </row>
    <row r="398" spans="1:9">
      <c r="A398" s="195" t="s">
        <v>0</v>
      </c>
      <c r="B398" s="195"/>
      <c r="C398" s="194" t="s">
        <v>1</v>
      </c>
      <c r="D398" s="194"/>
      <c r="E398" s="194"/>
      <c r="F398" s="194"/>
      <c r="G398" s="194"/>
      <c r="H398" s="194"/>
      <c r="I398" s="194"/>
    </row>
    <row r="399" spans="1:9">
      <c r="A399" s="195" t="s">
        <v>2</v>
      </c>
      <c r="B399" s="195"/>
      <c r="C399" s="194" t="s">
        <v>75</v>
      </c>
      <c r="D399" s="194"/>
      <c r="E399" s="194"/>
      <c r="F399" s="194"/>
      <c r="G399" s="194"/>
      <c r="H399" s="194"/>
      <c r="I399" s="194"/>
    </row>
    <row r="400" spans="1:9">
      <c r="A400" s="195" t="s">
        <v>4</v>
      </c>
      <c r="B400" s="195"/>
      <c r="C400" s="194" t="s">
        <v>76</v>
      </c>
      <c r="D400" s="194"/>
      <c r="E400" s="194"/>
      <c r="F400" s="194"/>
      <c r="G400" s="194"/>
      <c r="H400" s="194"/>
      <c r="I400" s="194"/>
    </row>
    <row r="401" spans="1:9">
      <c r="A401" s="195" t="s">
        <v>6</v>
      </c>
      <c r="B401" s="195"/>
      <c r="C401" s="194" t="s">
        <v>77</v>
      </c>
      <c r="D401" s="194"/>
      <c r="E401" s="194"/>
      <c r="F401" s="194"/>
      <c r="G401" s="194"/>
      <c r="H401" s="194"/>
      <c r="I401" s="194"/>
    </row>
    <row r="402" spans="1:9">
      <c r="A402" s="248" t="s">
        <v>8</v>
      </c>
      <c r="B402" s="248"/>
      <c r="C402" s="248"/>
      <c r="D402" s="248" t="s">
        <v>9</v>
      </c>
      <c r="E402" s="260"/>
      <c r="F402" s="260"/>
      <c r="G402" s="260"/>
      <c r="H402" s="260"/>
      <c r="I402" s="140"/>
    </row>
    <row r="403" spans="1:9">
      <c r="A403" s="257"/>
      <c r="B403" s="257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5" t="s">
        <v>84</v>
      </c>
      <c r="B404" s="205"/>
      <c r="C404" s="144" t="s">
        <v>85</v>
      </c>
      <c r="D404" s="257" t="s">
        <v>86</v>
      </c>
      <c r="E404" s="144" t="s">
        <v>87</v>
      </c>
      <c r="F404" s="144" t="s">
        <v>89</v>
      </c>
      <c r="G404" s="257" t="s">
        <v>91</v>
      </c>
      <c r="H404" s="257" t="s">
        <v>38</v>
      </c>
      <c r="I404" s="257" t="s">
        <v>92</v>
      </c>
    </row>
    <row r="405" spans="1:9" ht="14.25">
      <c r="A405" s="205"/>
      <c r="B405" s="205"/>
      <c r="C405" s="141" t="s">
        <v>37</v>
      </c>
      <c r="D405" s="249"/>
      <c r="E405" s="141" t="s">
        <v>88</v>
      </c>
      <c r="F405" s="141" t="s">
        <v>90</v>
      </c>
      <c r="G405" s="249"/>
      <c r="H405" s="249"/>
      <c r="I405" s="249"/>
    </row>
    <row r="406" spans="1:9">
      <c r="A406" s="206"/>
      <c r="B406" s="206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6"/>
      <c r="B407" s="206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8"/>
      <c r="B408" s="258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9" t="s">
        <v>95</v>
      </c>
      <c r="B409" s="143" t="s">
        <v>203</v>
      </c>
      <c r="C409" s="89">
        <f>'4A_DOC'!$B$39*$L$26</f>
        <v>2.7565430825005754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9"/>
      <c r="B410" s="143" t="s">
        <v>204</v>
      </c>
      <c r="C410" s="89">
        <f>'4A_DOC'!$B$40*$L$26</f>
        <v>0.53353786127628244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4.6974807458209002E-3</v>
      </c>
    </row>
    <row r="411" spans="1:9">
      <c r="A411" s="259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9"/>
      <c r="B412" s="143" t="s">
        <v>47</v>
      </c>
      <c r="C412" s="89">
        <f>'4A_DOC'!$B$42*$L$26</f>
        <v>3.3631569465664507E-2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5.7218510184250549E-3</v>
      </c>
    </row>
    <row r="413" spans="1:9">
      <c r="A413" s="259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9"/>
      <c r="B414" s="143" t="s">
        <v>207</v>
      </c>
      <c r="C414" s="89">
        <f>'4A_DOC'!$B$44*$L$26</f>
        <v>0.44468408515711955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0.70927111582560554</v>
      </c>
    </row>
    <row r="415" spans="1:9">
      <c r="A415" s="259"/>
      <c r="B415" s="143" t="s">
        <v>208</v>
      </c>
      <c r="C415" s="89">
        <f>'4A_DOC'!$B$45*$L$26</f>
        <v>7.3491207350896495E-2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9"/>
      <c r="B416" s="143" t="s">
        <v>209</v>
      </c>
      <c r="C416" s="89">
        <f>'4A_DOC'!$B$46*$L$26</f>
        <v>5.5222206653498501E-2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9"/>
      <c r="B417" s="143" t="s">
        <v>210</v>
      </c>
      <c r="C417" s="89">
        <f>'4A_DOC'!$B$47*$L$26</f>
        <v>0.25784203257009453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9" t="s">
        <v>48</v>
      </c>
      <c r="B418" s="259"/>
      <c r="C418" s="7"/>
      <c r="D418" s="143"/>
      <c r="E418" s="143"/>
      <c r="F418" s="143"/>
      <c r="G418" s="143"/>
      <c r="H418" s="143"/>
      <c r="I418" s="143"/>
    </row>
    <row r="419" spans="1:9">
      <c r="A419" s="196" t="s">
        <v>283</v>
      </c>
      <c r="B419" s="197"/>
      <c r="C419" s="197"/>
      <c r="D419" s="197"/>
      <c r="E419" s="197"/>
      <c r="F419" s="197"/>
      <c r="G419" s="197"/>
      <c r="H419" s="198"/>
      <c r="I419" s="96">
        <f>SUM(I409:I418)</f>
        <v>0.71969044758985146</v>
      </c>
    </row>
    <row r="420" spans="1:9">
      <c r="A420" s="251" t="s">
        <v>53</v>
      </c>
      <c r="B420" s="252"/>
      <c r="C420" s="252"/>
      <c r="D420" s="252"/>
      <c r="E420" s="252"/>
      <c r="F420" s="252"/>
      <c r="G420" s="252"/>
      <c r="H420" s="252"/>
      <c r="I420" s="252"/>
    </row>
    <row r="421" spans="1:9">
      <c r="A421" s="253" t="s">
        <v>54</v>
      </c>
      <c r="B421" s="254"/>
      <c r="C421" s="254"/>
      <c r="D421" s="254"/>
      <c r="E421" s="254"/>
      <c r="F421" s="254"/>
      <c r="G421" s="254"/>
      <c r="H421" s="254"/>
      <c r="I421" s="254"/>
    </row>
    <row r="422" spans="1:9">
      <c r="A422" s="253" t="s">
        <v>55</v>
      </c>
      <c r="B422" s="254"/>
      <c r="C422" s="254"/>
      <c r="D422" s="254"/>
      <c r="E422" s="254"/>
      <c r="F422" s="254"/>
      <c r="G422" s="254"/>
      <c r="H422" s="254"/>
      <c r="I422" s="254"/>
    </row>
    <row r="423" spans="1:9">
      <c r="A423" s="253" t="s">
        <v>96</v>
      </c>
      <c r="B423" s="254"/>
      <c r="C423" s="254"/>
      <c r="D423" s="254"/>
      <c r="E423" s="254"/>
      <c r="F423" s="254"/>
      <c r="G423" s="254"/>
      <c r="H423" s="254"/>
      <c r="I423" s="254"/>
    </row>
    <row r="424" spans="1:9">
      <c r="A424" s="253" t="s">
        <v>97</v>
      </c>
      <c r="B424" s="254"/>
      <c r="C424" s="254"/>
      <c r="D424" s="254"/>
      <c r="E424" s="254"/>
      <c r="F424" s="254"/>
      <c r="G424" s="254"/>
      <c r="H424" s="254"/>
      <c r="I424" s="254"/>
    </row>
    <row r="425" spans="1:9">
      <c r="A425" s="255" t="s">
        <v>200</v>
      </c>
      <c r="B425" s="256"/>
      <c r="C425" s="256"/>
      <c r="D425" s="256"/>
      <c r="E425" s="256"/>
      <c r="F425" s="256"/>
      <c r="G425" s="256"/>
      <c r="H425" s="256"/>
      <c r="I425" s="256"/>
    </row>
    <row r="428" spans="1:9">
      <c r="A428" s="195" t="s">
        <v>0</v>
      </c>
      <c r="B428" s="195"/>
      <c r="C428" s="194" t="s">
        <v>1</v>
      </c>
      <c r="D428" s="194"/>
      <c r="E428" s="194"/>
      <c r="F428" s="194"/>
      <c r="G428" s="194"/>
      <c r="H428" s="194"/>
      <c r="I428" s="194"/>
    </row>
    <row r="429" spans="1:9">
      <c r="A429" s="195" t="s">
        <v>2</v>
      </c>
      <c r="B429" s="195"/>
      <c r="C429" s="194" t="s">
        <v>75</v>
      </c>
      <c r="D429" s="194"/>
      <c r="E429" s="194"/>
      <c r="F429" s="194"/>
      <c r="G429" s="194"/>
      <c r="H429" s="194"/>
      <c r="I429" s="194"/>
    </row>
    <row r="430" spans="1:9">
      <c r="A430" s="195" t="s">
        <v>4</v>
      </c>
      <c r="B430" s="195"/>
      <c r="C430" s="194" t="s">
        <v>76</v>
      </c>
      <c r="D430" s="194"/>
      <c r="E430" s="194"/>
      <c r="F430" s="194"/>
      <c r="G430" s="194"/>
      <c r="H430" s="194"/>
      <c r="I430" s="194"/>
    </row>
    <row r="431" spans="1:9">
      <c r="A431" s="195" t="s">
        <v>6</v>
      </c>
      <c r="B431" s="195"/>
      <c r="C431" s="194" t="s">
        <v>77</v>
      </c>
      <c r="D431" s="194"/>
      <c r="E431" s="194"/>
      <c r="F431" s="194"/>
      <c r="G431" s="194"/>
      <c r="H431" s="194"/>
      <c r="I431" s="194"/>
    </row>
    <row r="432" spans="1:9">
      <c r="A432" s="248" t="s">
        <v>8</v>
      </c>
      <c r="B432" s="248"/>
      <c r="C432" s="248"/>
      <c r="D432" s="248" t="s">
        <v>9</v>
      </c>
      <c r="E432" s="260"/>
      <c r="F432" s="260"/>
      <c r="G432" s="260"/>
      <c r="H432" s="260"/>
      <c r="I432" s="140"/>
    </row>
    <row r="433" spans="1:9">
      <c r="A433" s="257"/>
      <c r="B433" s="257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5" t="s">
        <v>84</v>
      </c>
      <c r="B434" s="205"/>
      <c r="C434" s="144" t="s">
        <v>85</v>
      </c>
      <c r="D434" s="257" t="s">
        <v>86</v>
      </c>
      <c r="E434" s="144" t="s">
        <v>87</v>
      </c>
      <c r="F434" s="144" t="s">
        <v>89</v>
      </c>
      <c r="G434" s="257" t="s">
        <v>91</v>
      </c>
      <c r="H434" s="257" t="s">
        <v>38</v>
      </c>
      <c r="I434" s="257" t="s">
        <v>92</v>
      </c>
    </row>
    <row r="435" spans="1:9" ht="14.25">
      <c r="A435" s="205"/>
      <c r="B435" s="205"/>
      <c r="C435" s="141" t="s">
        <v>37</v>
      </c>
      <c r="D435" s="249"/>
      <c r="E435" s="141" t="s">
        <v>88</v>
      </c>
      <c r="F435" s="141" t="s">
        <v>90</v>
      </c>
      <c r="G435" s="249"/>
      <c r="H435" s="249"/>
      <c r="I435" s="249"/>
    </row>
    <row r="436" spans="1:9">
      <c r="A436" s="206"/>
      <c r="B436" s="206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6"/>
      <c r="B437" s="206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8"/>
      <c r="B438" s="258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9" t="s">
        <v>95</v>
      </c>
      <c r="B439" s="143" t="s">
        <v>203</v>
      </c>
      <c r="C439" s="89">
        <f>'4A_DOC'!$B$39*$L$27</f>
        <v>2.8200298029654181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9"/>
      <c r="B440" s="143" t="s">
        <v>204</v>
      </c>
      <c r="C440" s="89">
        <f>'4A_DOC'!$B$40*$L$27</f>
        <v>0.54582592209829217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4.8056697485222037E-3</v>
      </c>
    </row>
    <row r="441" spans="1:9">
      <c r="A441" s="259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9"/>
      <c r="B442" s="143" t="s">
        <v>47</v>
      </c>
      <c r="C442" s="89">
        <f>'4A_DOC'!$B$42*$L$27</f>
        <v>3.4406147618647215E-2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5.8536325815191793E-3</v>
      </c>
    </row>
    <row r="443" spans="1:9">
      <c r="A443" s="259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9"/>
      <c r="B444" s="143" t="s">
        <v>207</v>
      </c>
      <c r="C444" s="89">
        <f>'4A_DOC'!$B$44*$L$27</f>
        <v>0.45492572962433542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0.72560653875081482</v>
      </c>
    </row>
    <row r="445" spans="1:9">
      <c r="A445" s="259"/>
      <c r="B445" s="143" t="s">
        <v>208</v>
      </c>
      <c r="C445" s="89">
        <f>'4A_DOC'!$B$45*$L$27</f>
        <v>7.5183804055562423E-2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9"/>
      <c r="B446" s="143" t="s">
        <v>209</v>
      </c>
      <c r="C446" s="89">
        <f>'4A_DOC'!$B$46*$L$27</f>
        <v>5.6494044855309622E-2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9"/>
      <c r="B447" s="143" t="s">
        <v>210</v>
      </c>
      <c r="C447" s="89">
        <f>'4A_DOC'!$B$47*$L$27</f>
        <v>0.26378046507629532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9" t="s">
        <v>48</v>
      </c>
      <c r="B448" s="259"/>
      <c r="C448" s="7"/>
      <c r="D448" s="143"/>
      <c r="E448" s="143"/>
      <c r="F448" s="143"/>
      <c r="G448" s="143"/>
      <c r="H448" s="143"/>
      <c r="I448" s="143"/>
    </row>
    <row r="449" spans="1:9">
      <c r="A449" s="196" t="s">
        <v>284</v>
      </c>
      <c r="B449" s="197"/>
      <c r="C449" s="197"/>
      <c r="D449" s="197"/>
      <c r="E449" s="197"/>
      <c r="F449" s="197"/>
      <c r="G449" s="197"/>
      <c r="H449" s="198"/>
      <c r="I449" s="96">
        <f>SUM(I439:I448)</f>
        <v>0.73626584108085624</v>
      </c>
    </row>
    <row r="450" spans="1:9">
      <c r="A450" s="251" t="s">
        <v>53</v>
      </c>
      <c r="B450" s="252"/>
      <c r="C450" s="252"/>
      <c r="D450" s="252"/>
      <c r="E450" s="252"/>
      <c r="F450" s="252"/>
      <c r="G450" s="252"/>
      <c r="H450" s="252"/>
      <c r="I450" s="252"/>
    </row>
    <row r="451" spans="1:9">
      <c r="A451" s="253" t="s">
        <v>54</v>
      </c>
      <c r="B451" s="254"/>
      <c r="C451" s="254"/>
      <c r="D451" s="254"/>
      <c r="E451" s="254"/>
      <c r="F451" s="254"/>
      <c r="G451" s="254"/>
      <c r="H451" s="254"/>
      <c r="I451" s="254"/>
    </row>
    <row r="452" spans="1:9">
      <c r="A452" s="253" t="s">
        <v>55</v>
      </c>
      <c r="B452" s="254"/>
      <c r="C452" s="254"/>
      <c r="D452" s="254"/>
      <c r="E452" s="254"/>
      <c r="F452" s="254"/>
      <c r="G452" s="254"/>
      <c r="H452" s="254"/>
      <c r="I452" s="254"/>
    </row>
    <row r="453" spans="1:9">
      <c r="A453" s="253" t="s">
        <v>96</v>
      </c>
      <c r="B453" s="254"/>
      <c r="C453" s="254"/>
      <c r="D453" s="254"/>
      <c r="E453" s="254"/>
      <c r="F453" s="254"/>
      <c r="G453" s="254"/>
      <c r="H453" s="254"/>
      <c r="I453" s="254"/>
    </row>
    <row r="454" spans="1:9">
      <c r="A454" s="253" t="s">
        <v>97</v>
      </c>
      <c r="B454" s="254"/>
      <c r="C454" s="254"/>
      <c r="D454" s="254"/>
      <c r="E454" s="254"/>
      <c r="F454" s="254"/>
      <c r="G454" s="254"/>
      <c r="H454" s="254"/>
      <c r="I454" s="254"/>
    </row>
    <row r="455" spans="1:9">
      <c r="A455" s="255" t="s">
        <v>200</v>
      </c>
      <c r="B455" s="256"/>
      <c r="C455" s="256"/>
      <c r="D455" s="256"/>
      <c r="E455" s="256"/>
      <c r="F455" s="256"/>
      <c r="G455" s="256"/>
      <c r="H455" s="256"/>
      <c r="I455" s="256"/>
    </row>
    <row r="458" spans="1:9">
      <c r="A458" s="195" t="s">
        <v>0</v>
      </c>
      <c r="B458" s="195"/>
      <c r="C458" s="194" t="s">
        <v>1</v>
      </c>
      <c r="D458" s="194"/>
      <c r="E458" s="194"/>
      <c r="F458" s="194"/>
      <c r="G458" s="194"/>
      <c r="H458" s="194"/>
      <c r="I458" s="194"/>
    </row>
    <row r="459" spans="1:9">
      <c r="A459" s="195" t="s">
        <v>2</v>
      </c>
      <c r="B459" s="195"/>
      <c r="C459" s="194" t="s">
        <v>75</v>
      </c>
      <c r="D459" s="194"/>
      <c r="E459" s="194"/>
      <c r="F459" s="194"/>
      <c r="G459" s="194"/>
      <c r="H459" s="194"/>
      <c r="I459" s="194"/>
    </row>
    <row r="460" spans="1:9">
      <c r="A460" s="195" t="s">
        <v>4</v>
      </c>
      <c r="B460" s="195"/>
      <c r="C460" s="194" t="s">
        <v>76</v>
      </c>
      <c r="D460" s="194"/>
      <c r="E460" s="194"/>
      <c r="F460" s="194"/>
      <c r="G460" s="194"/>
      <c r="H460" s="194"/>
      <c r="I460" s="194"/>
    </row>
    <row r="461" spans="1:9">
      <c r="A461" s="195" t="s">
        <v>6</v>
      </c>
      <c r="B461" s="195"/>
      <c r="C461" s="194" t="s">
        <v>77</v>
      </c>
      <c r="D461" s="194"/>
      <c r="E461" s="194"/>
      <c r="F461" s="194"/>
      <c r="G461" s="194"/>
      <c r="H461" s="194"/>
      <c r="I461" s="194"/>
    </row>
    <row r="462" spans="1:9">
      <c r="A462" s="248" t="s">
        <v>8</v>
      </c>
      <c r="B462" s="248"/>
      <c r="C462" s="248"/>
      <c r="D462" s="248" t="s">
        <v>9</v>
      </c>
      <c r="E462" s="260"/>
      <c r="F462" s="260"/>
      <c r="G462" s="260"/>
      <c r="H462" s="260"/>
      <c r="I462" s="140"/>
    </row>
    <row r="463" spans="1:9">
      <c r="A463" s="257"/>
      <c r="B463" s="257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5" t="s">
        <v>84</v>
      </c>
      <c r="B464" s="205"/>
      <c r="C464" s="144" t="s">
        <v>85</v>
      </c>
      <c r="D464" s="257" t="s">
        <v>86</v>
      </c>
      <c r="E464" s="144" t="s">
        <v>87</v>
      </c>
      <c r="F464" s="144" t="s">
        <v>89</v>
      </c>
      <c r="G464" s="257" t="s">
        <v>91</v>
      </c>
      <c r="H464" s="257" t="s">
        <v>38</v>
      </c>
      <c r="I464" s="257" t="s">
        <v>92</v>
      </c>
    </row>
    <row r="465" spans="1:9" ht="14.25">
      <c r="A465" s="205"/>
      <c r="B465" s="205"/>
      <c r="C465" s="141" t="s">
        <v>37</v>
      </c>
      <c r="D465" s="249"/>
      <c r="E465" s="141" t="s">
        <v>88</v>
      </c>
      <c r="F465" s="141" t="s">
        <v>90</v>
      </c>
      <c r="G465" s="249"/>
      <c r="H465" s="249"/>
      <c r="I465" s="249"/>
    </row>
    <row r="466" spans="1:9">
      <c r="A466" s="206"/>
      <c r="B466" s="206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6"/>
      <c r="B467" s="206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8"/>
      <c r="B468" s="258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9" t="s">
        <v>95</v>
      </c>
      <c r="B469" s="143" t="s">
        <v>203</v>
      </c>
      <c r="C469" s="89">
        <f>'4A_DOC'!$B$39*$L$28</f>
        <v>2.8835165234302584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9"/>
      <c r="B470" s="143" t="s">
        <v>204</v>
      </c>
      <c r="C470" s="89">
        <f>'4A_DOC'!$B$40*$L$28</f>
        <v>0.55811398292030157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4.9138587512235028E-3</v>
      </c>
    </row>
    <row r="471" spans="1:9">
      <c r="A471" s="259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9"/>
      <c r="B472" s="143" t="s">
        <v>47</v>
      </c>
      <c r="C472" s="89">
        <f>'4A_DOC'!$B$42*$L$28</f>
        <v>3.5180725771629909E-2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5.9854141446133019E-3</v>
      </c>
    </row>
    <row r="473" spans="1:9">
      <c r="A473" s="259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9"/>
      <c r="B474" s="143" t="s">
        <v>207</v>
      </c>
      <c r="C474" s="89">
        <f>'4A_DOC'!$B$44*$L$28</f>
        <v>0.46516737409155101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0.74194196167602389</v>
      </c>
    </row>
    <row r="475" spans="1:9">
      <c r="A475" s="259"/>
      <c r="B475" s="143" t="s">
        <v>208</v>
      </c>
      <c r="C475" s="89">
        <f>'4A_DOC'!$B$45*$L$28</f>
        <v>7.6876400760228308E-2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9"/>
      <c r="B476" s="143" t="s">
        <v>209</v>
      </c>
      <c r="C476" s="89">
        <f>'4A_DOC'!$B$46*$L$28</f>
        <v>5.7765883057120708E-2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9"/>
      <c r="B477" s="143" t="s">
        <v>210</v>
      </c>
      <c r="C477" s="89">
        <f>'4A_DOC'!$B$47*$L$28</f>
        <v>0.26971889758249595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9" t="s">
        <v>48</v>
      </c>
      <c r="B478" s="259"/>
      <c r="C478" s="7"/>
      <c r="D478" s="143"/>
      <c r="E478" s="143"/>
      <c r="F478" s="143"/>
      <c r="G478" s="143"/>
      <c r="H478" s="143"/>
      <c r="I478" s="143"/>
    </row>
    <row r="479" spans="1:9">
      <c r="A479" s="196" t="s">
        <v>285</v>
      </c>
      <c r="B479" s="197"/>
      <c r="C479" s="197"/>
      <c r="D479" s="197"/>
      <c r="E479" s="197"/>
      <c r="F479" s="197"/>
      <c r="G479" s="197"/>
      <c r="H479" s="198"/>
      <c r="I479" s="96">
        <f>SUM(I469:I478)</f>
        <v>0.7528412345718607</v>
      </c>
    </row>
    <row r="480" spans="1:9">
      <c r="A480" s="251" t="s">
        <v>53</v>
      </c>
      <c r="B480" s="252"/>
      <c r="C480" s="252"/>
      <c r="D480" s="252"/>
      <c r="E480" s="252"/>
      <c r="F480" s="252"/>
      <c r="G480" s="252"/>
      <c r="H480" s="252"/>
      <c r="I480" s="252"/>
    </row>
    <row r="481" spans="1:9">
      <c r="A481" s="253" t="s">
        <v>54</v>
      </c>
      <c r="B481" s="254"/>
      <c r="C481" s="254"/>
      <c r="D481" s="254"/>
      <c r="E481" s="254"/>
      <c r="F481" s="254"/>
      <c r="G481" s="254"/>
      <c r="H481" s="254"/>
      <c r="I481" s="254"/>
    </row>
    <row r="482" spans="1:9">
      <c r="A482" s="253" t="s">
        <v>55</v>
      </c>
      <c r="B482" s="254"/>
      <c r="C482" s="254"/>
      <c r="D482" s="254"/>
      <c r="E482" s="254"/>
      <c r="F482" s="254"/>
      <c r="G482" s="254"/>
      <c r="H482" s="254"/>
      <c r="I482" s="254"/>
    </row>
    <row r="483" spans="1:9">
      <c r="A483" s="253" t="s">
        <v>96</v>
      </c>
      <c r="B483" s="254"/>
      <c r="C483" s="254"/>
      <c r="D483" s="254"/>
      <c r="E483" s="254"/>
      <c r="F483" s="254"/>
      <c r="G483" s="254"/>
      <c r="H483" s="254"/>
      <c r="I483" s="254"/>
    </row>
    <row r="484" spans="1:9">
      <c r="A484" s="253" t="s">
        <v>97</v>
      </c>
      <c r="B484" s="254"/>
      <c r="C484" s="254"/>
      <c r="D484" s="254"/>
      <c r="E484" s="254"/>
      <c r="F484" s="254"/>
      <c r="G484" s="254"/>
      <c r="H484" s="254"/>
      <c r="I484" s="254"/>
    </row>
    <row r="485" spans="1:9">
      <c r="A485" s="255" t="s">
        <v>200</v>
      </c>
      <c r="B485" s="256"/>
      <c r="C485" s="256"/>
      <c r="D485" s="256"/>
      <c r="E485" s="256"/>
      <c r="F485" s="256"/>
      <c r="G485" s="256"/>
      <c r="H485" s="256"/>
      <c r="I485" s="256"/>
    </row>
    <row r="488" spans="1:9">
      <c r="A488" s="195" t="s">
        <v>0</v>
      </c>
      <c r="B488" s="195"/>
      <c r="C488" s="194" t="s">
        <v>1</v>
      </c>
      <c r="D488" s="194"/>
      <c r="E488" s="194"/>
      <c r="F488" s="194"/>
      <c r="G488" s="194"/>
      <c r="H488" s="194"/>
      <c r="I488" s="194"/>
    </row>
    <row r="489" spans="1:9">
      <c r="A489" s="195" t="s">
        <v>2</v>
      </c>
      <c r="B489" s="195"/>
      <c r="C489" s="194" t="s">
        <v>75</v>
      </c>
      <c r="D489" s="194"/>
      <c r="E489" s="194"/>
      <c r="F489" s="194"/>
      <c r="G489" s="194"/>
      <c r="H489" s="194"/>
      <c r="I489" s="194"/>
    </row>
    <row r="490" spans="1:9">
      <c r="A490" s="195" t="s">
        <v>4</v>
      </c>
      <c r="B490" s="195"/>
      <c r="C490" s="194" t="s">
        <v>76</v>
      </c>
      <c r="D490" s="194"/>
      <c r="E490" s="194"/>
      <c r="F490" s="194"/>
      <c r="G490" s="194"/>
      <c r="H490" s="194"/>
      <c r="I490" s="194"/>
    </row>
    <row r="491" spans="1:9">
      <c r="A491" s="195" t="s">
        <v>6</v>
      </c>
      <c r="B491" s="195"/>
      <c r="C491" s="194" t="s">
        <v>77</v>
      </c>
      <c r="D491" s="194"/>
      <c r="E491" s="194"/>
      <c r="F491" s="194"/>
      <c r="G491" s="194"/>
      <c r="H491" s="194"/>
      <c r="I491" s="194"/>
    </row>
    <row r="492" spans="1:9">
      <c r="A492" s="248" t="s">
        <v>8</v>
      </c>
      <c r="B492" s="248"/>
      <c r="C492" s="248"/>
      <c r="D492" s="248" t="s">
        <v>9</v>
      </c>
      <c r="E492" s="260"/>
      <c r="F492" s="260"/>
      <c r="G492" s="260"/>
      <c r="H492" s="260"/>
      <c r="I492" s="140"/>
    </row>
    <row r="493" spans="1:9">
      <c r="A493" s="257"/>
      <c r="B493" s="257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5" t="s">
        <v>84</v>
      </c>
      <c r="B494" s="205"/>
      <c r="C494" s="144" t="s">
        <v>85</v>
      </c>
      <c r="D494" s="257" t="s">
        <v>86</v>
      </c>
      <c r="E494" s="144" t="s">
        <v>87</v>
      </c>
      <c r="F494" s="144" t="s">
        <v>89</v>
      </c>
      <c r="G494" s="257" t="s">
        <v>91</v>
      </c>
      <c r="H494" s="257" t="s">
        <v>38</v>
      </c>
      <c r="I494" s="257" t="s">
        <v>92</v>
      </c>
    </row>
    <row r="495" spans="1:9" ht="14.25">
      <c r="A495" s="205"/>
      <c r="B495" s="205"/>
      <c r="C495" s="141" t="s">
        <v>37</v>
      </c>
      <c r="D495" s="249"/>
      <c r="E495" s="141" t="s">
        <v>88</v>
      </c>
      <c r="F495" s="141" t="s">
        <v>90</v>
      </c>
      <c r="G495" s="249"/>
      <c r="H495" s="249"/>
      <c r="I495" s="249"/>
    </row>
    <row r="496" spans="1:9">
      <c r="A496" s="206"/>
      <c r="B496" s="206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6"/>
      <c r="B497" s="206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8"/>
      <c r="B498" s="258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9" t="s">
        <v>95</v>
      </c>
      <c r="B499" s="143" t="s">
        <v>203</v>
      </c>
      <c r="C499" s="89">
        <f>'4A_DOC'!$B$39*$L$29</f>
        <v>2.9470032438950993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9"/>
      <c r="B500" s="143" t="s">
        <v>204</v>
      </c>
      <c r="C500" s="89">
        <f>'4A_DOC'!$B$40*$L$29</f>
        <v>0.57040204374231096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5.0220477539248028E-3</v>
      </c>
    </row>
    <row r="501" spans="1:9">
      <c r="A501" s="259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9"/>
      <c r="B502" s="143" t="s">
        <v>47</v>
      </c>
      <c r="C502" s="89">
        <f>'4A_DOC'!$B$42*$L$29</f>
        <v>3.5955303924612603E-2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6.1171957077074245E-3</v>
      </c>
    </row>
    <row r="503" spans="1:9">
      <c r="A503" s="259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9"/>
      <c r="B504" s="143" t="s">
        <v>207</v>
      </c>
      <c r="C504" s="89">
        <f>'4A_DOC'!$B$44*$L$29</f>
        <v>0.47540901855876661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0.75827738460123273</v>
      </c>
    </row>
    <row r="505" spans="1:9">
      <c r="A505" s="259"/>
      <c r="B505" s="143" t="s">
        <v>208</v>
      </c>
      <c r="C505" s="89">
        <f>'4A_DOC'!$B$45*$L$29</f>
        <v>7.8568997464894194E-2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9"/>
      <c r="B506" s="143" t="s">
        <v>209</v>
      </c>
      <c r="C506" s="89">
        <f>'4A_DOC'!$B$46*$L$29</f>
        <v>5.9037721258931794E-2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9"/>
      <c r="B507" s="143" t="s">
        <v>210</v>
      </c>
      <c r="C507" s="89">
        <f>'4A_DOC'!$B$47*$L$29</f>
        <v>0.27565733008869658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9" t="s">
        <v>48</v>
      </c>
      <c r="B508" s="259"/>
      <c r="C508" s="7"/>
      <c r="D508" s="143"/>
      <c r="E508" s="143"/>
      <c r="F508" s="143"/>
      <c r="G508" s="143"/>
      <c r="H508" s="143"/>
      <c r="I508" s="143"/>
    </row>
    <row r="509" spans="1:9">
      <c r="A509" s="196" t="s">
        <v>286</v>
      </c>
      <c r="B509" s="197"/>
      <c r="C509" s="197"/>
      <c r="D509" s="197"/>
      <c r="E509" s="197"/>
      <c r="F509" s="197"/>
      <c r="G509" s="197"/>
      <c r="H509" s="198"/>
      <c r="I509" s="96">
        <f>SUM(I499:I508)</f>
        <v>0.76941662806286493</v>
      </c>
    </row>
    <row r="510" spans="1:9">
      <c r="A510" s="251" t="s">
        <v>53</v>
      </c>
      <c r="B510" s="252"/>
      <c r="C510" s="252"/>
      <c r="D510" s="252"/>
      <c r="E510" s="252"/>
      <c r="F510" s="252"/>
      <c r="G510" s="252"/>
      <c r="H510" s="252"/>
      <c r="I510" s="252"/>
    </row>
    <row r="511" spans="1:9">
      <c r="A511" s="253" t="s">
        <v>54</v>
      </c>
      <c r="B511" s="254"/>
      <c r="C511" s="254"/>
      <c r="D511" s="254"/>
      <c r="E511" s="254"/>
      <c r="F511" s="254"/>
      <c r="G511" s="254"/>
      <c r="H511" s="254"/>
      <c r="I511" s="254"/>
    </row>
    <row r="512" spans="1:9">
      <c r="A512" s="253" t="s">
        <v>55</v>
      </c>
      <c r="B512" s="254"/>
      <c r="C512" s="254"/>
      <c r="D512" s="254"/>
      <c r="E512" s="254"/>
      <c r="F512" s="254"/>
      <c r="G512" s="254"/>
      <c r="H512" s="254"/>
      <c r="I512" s="254"/>
    </row>
    <row r="513" spans="1:9">
      <c r="A513" s="253" t="s">
        <v>96</v>
      </c>
      <c r="B513" s="254"/>
      <c r="C513" s="254"/>
      <c r="D513" s="254"/>
      <c r="E513" s="254"/>
      <c r="F513" s="254"/>
      <c r="G513" s="254"/>
      <c r="H513" s="254"/>
      <c r="I513" s="254"/>
    </row>
    <row r="514" spans="1:9">
      <c r="A514" s="253" t="s">
        <v>97</v>
      </c>
      <c r="B514" s="254"/>
      <c r="C514" s="254"/>
      <c r="D514" s="254"/>
      <c r="E514" s="254"/>
      <c r="F514" s="254"/>
      <c r="G514" s="254"/>
      <c r="H514" s="254"/>
      <c r="I514" s="254"/>
    </row>
    <row r="515" spans="1:9">
      <c r="A515" s="255" t="s">
        <v>200</v>
      </c>
      <c r="B515" s="256"/>
      <c r="C515" s="256"/>
      <c r="D515" s="256"/>
      <c r="E515" s="256"/>
      <c r="F515" s="256"/>
      <c r="G515" s="256"/>
      <c r="H515" s="256"/>
      <c r="I515" s="256"/>
    </row>
    <row r="518" spans="1:9">
      <c r="A518" s="195" t="s">
        <v>0</v>
      </c>
      <c r="B518" s="195"/>
      <c r="C518" s="194" t="s">
        <v>1</v>
      </c>
      <c r="D518" s="194"/>
      <c r="E518" s="194"/>
      <c r="F518" s="194"/>
      <c r="G518" s="194"/>
      <c r="H518" s="194"/>
      <c r="I518" s="194"/>
    </row>
    <row r="519" spans="1:9">
      <c r="A519" s="195" t="s">
        <v>2</v>
      </c>
      <c r="B519" s="195"/>
      <c r="C519" s="194" t="s">
        <v>75</v>
      </c>
      <c r="D519" s="194"/>
      <c r="E519" s="194"/>
      <c r="F519" s="194"/>
      <c r="G519" s="194"/>
      <c r="H519" s="194"/>
      <c r="I519" s="194"/>
    </row>
    <row r="520" spans="1:9">
      <c r="A520" s="195" t="s">
        <v>4</v>
      </c>
      <c r="B520" s="195"/>
      <c r="C520" s="194" t="s">
        <v>76</v>
      </c>
      <c r="D520" s="194"/>
      <c r="E520" s="194"/>
      <c r="F520" s="194"/>
      <c r="G520" s="194"/>
      <c r="H520" s="194"/>
      <c r="I520" s="194"/>
    </row>
    <row r="521" spans="1:9">
      <c r="A521" s="195" t="s">
        <v>6</v>
      </c>
      <c r="B521" s="195"/>
      <c r="C521" s="194" t="s">
        <v>77</v>
      </c>
      <c r="D521" s="194"/>
      <c r="E521" s="194"/>
      <c r="F521" s="194"/>
      <c r="G521" s="194"/>
      <c r="H521" s="194"/>
      <c r="I521" s="194"/>
    </row>
    <row r="522" spans="1:9">
      <c r="A522" s="248" t="s">
        <v>8</v>
      </c>
      <c r="B522" s="248"/>
      <c r="C522" s="248"/>
      <c r="D522" s="248" t="s">
        <v>9</v>
      </c>
      <c r="E522" s="260"/>
      <c r="F522" s="260"/>
      <c r="G522" s="260"/>
      <c r="H522" s="260"/>
      <c r="I522" s="140"/>
    </row>
    <row r="523" spans="1:9">
      <c r="A523" s="257"/>
      <c r="B523" s="257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5" t="s">
        <v>84</v>
      </c>
      <c r="B524" s="205"/>
      <c r="C524" s="144" t="s">
        <v>85</v>
      </c>
      <c r="D524" s="257" t="s">
        <v>86</v>
      </c>
      <c r="E524" s="144" t="s">
        <v>87</v>
      </c>
      <c r="F524" s="144" t="s">
        <v>89</v>
      </c>
      <c r="G524" s="257" t="s">
        <v>91</v>
      </c>
      <c r="H524" s="257" t="s">
        <v>38</v>
      </c>
      <c r="I524" s="257" t="s">
        <v>92</v>
      </c>
    </row>
    <row r="525" spans="1:9" ht="14.25">
      <c r="A525" s="205"/>
      <c r="B525" s="205"/>
      <c r="C525" s="141" t="s">
        <v>37</v>
      </c>
      <c r="D525" s="249"/>
      <c r="E525" s="141" t="s">
        <v>88</v>
      </c>
      <c r="F525" s="141" t="s">
        <v>90</v>
      </c>
      <c r="G525" s="249"/>
      <c r="H525" s="249"/>
      <c r="I525" s="249"/>
    </row>
    <row r="526" spans="1:9">
      <c r="A526" s="206"/>
      <c r="B526" s="206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6"/>
      <c r="B527" s="206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8"/>
      <c r="B528" s="258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9" t="s">
        <v>95</v>
      </c>
      <c r="B529" s="143" t="s">
        <v>203</v>
      </c>
      <c r="C529" s="89">
        <f>'4A_DOC'!$B$39*$L$30</f>
        <v>3.010489964359941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9"/>
      <c r="B530" s="143" t="s">
        <v>204</v>
      </c>
      <c r="C530" s="89">
        <f>'4A_DOC'!$B$40*$L$30</f>
        <v>0.58269010456432047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5.1302367566261027E-3</v>
      </c>
    </row>
    <row r="531" spans="1:9">
      <c r="A531" s="259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9"/>
      <c r="B532" s="143" t="s">
        <v>47</v>
      </c>
      <c r="C532" s="89">
        <f>'4A_DOC'!$B$42*$L$30</f>
        <v>3.6729882077595304E-2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6.2489772708015472E-3</v>
      </c>
    </row>
    <row r="533" spans="1:9">
      <c r="A533" s="259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9"/>
      <c r="B534" s="143" t="s">
        <v>207</v>
      </c>
      <c r="C534" s="89">
        <f>'4A_DOC'!$B$44*$L$30</f>
        <v>0.48565066302598237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0.7746128075264419</v>
      </c>
    </row>
    <row r="535" spans="1:9">
      <c r="A535" s="259"/>
      <c r="B535" s="143" t="s">
        <v>208</v>
      </c>
      <c r="C535" s="89">
        <f>'4A_DOC'!$B$45*$L$30</f>
        <v>8.0261594169560108E-2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9"/>
      <c r="B536" s="143" t="s">
        <v>209</v>
      </c>
      <c r="C536" s="89">
        <f>'4A_DOC'!$B$46*$L$30</f>
        <v>6.0309559460742908E-2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9"/>
      <c r="B537" s="143" t="s">
        <v>210</v>
      </c>
      <c r="C537" s="89">
        <f>'4A_DOC'!$B$47*$L$30</f>
        <v>0.28159576259489733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9" t="s">
        <v>48</v>
      </c>
      <c r="B538" s="259"/>
      <c r="C538" s="7"/>
      <c r="D538" s="143"/>
      <c r="E538" s="143"/>
      <c r="F538" s="143"/>
      <c r="G538" s="143"/>
      <c r="H538" s="143"/>
      <c r="I538" s="143"/>
    </row>
    <row r="539" spans="1:9">
      <c r="A539" s="196" t="s">
        <v>287</v>
      </c>
      <c r="B539" s="197"/>
      <c r="C539" s="197"/>
      <c r="D539" s="197"/>
      <c r="E539" s="197"/>
      <c r="F539" s="197"/>
      <c r="G539" s="197"/>
      <c r="H539" s="198"/>
      <c r="I539" s="96">
        <f>SUM(I529:I538)</f>
        <v>0.7859920215538696</v>
      </c>
    </row>
    <row r="540" spans="1:9">
      <c r="A540" s="251" t="s">
        <v>53</v>
      </c>
      <c r="B540" s="252"/>
      <c r="C540" s="252"/>
      <c r="D540" s="252"/>
      <c r="E540" s="252"/>
      <c r="F540" s="252"/>
      <c r="G540" s="252"/>
      <c r="H540" s="252"/>
      <c r="I540" s="252"/>
    </row>
    <row r="541" spans="1:9">
      <c r="A541" s="253" t="s">
        <v>54</v>
      </c>
      <c r="B541" s="254"/>
      <c r="C541" s="254"/>
      <c r="D541" s="254"/>
      <c r="E541" s="254"/>
      <c r="F541" s="254"/>
      <c r="G541" s="254"/>
      <c r="H541" s="254"/>
      <c r="I541" s="254"/>
    </row>
    <row r="542" spans="1:9">
      <c r="A542" s="253" t="s">
        <v>55</v>
      </c>
      <c r="B542" s="254"/>
      <c r="C542" s="254"/>
      <c r="D542" s="254"/>
      <c r="E542" s="254"/>
      <c r="F542" s="254"/>
      <c r="G542" s="254"/>
      <c r="H542" s="254"/>
      <c r="I542" s="254"/>
    </row>
    <row r="543" spans="1:9">
      <c r="A543" s="253" t="s">
        <v>96</v>
      </c>
      <c r="B543" s="254"/>
      <c r="C543" s="254"/>
      <c r="D543" s="254"/>
      <c r="E543" s="254"/>
      <c r="F543" s="254"/>
      <c r="G543" s="254"/>
      <c r="H543" s="254"/>
      <c r="I543" s="254"/>
    </row>
    <row r="544" spans="1:9">
      <c r="A544" s="253" t="s">
        <v>97</v>
      </c>
      <c r="B544" s="254"/>
      <c r="C544" s="254"/>
      <c r="D544" s="254"/>
      <c r="E544" s="254"/>
      <c r="F544" s="254"/>
      <c r="G544" s="254"/>
      <c r="H544" s="254"/>
      <c r="I544" s="254"/>
    </row>
    <row r="545" spans="1:9">
      <c r="A545" s="255" t="s">
        <v>200</v>
      </c>
      <c r="B545" s="256"/>
      <c r="C545" s="256"/>
      <c r="D545" s="256"/>
      <c r="E545" s="256"/>
      <c r="F545" s="256"/>
      <c r="G545" s="256"/>
      <c r="H545" s="256"/>
      <c r="I545" s="256"/>
    </row>
    <row r="548" spans="1:9">
      <c r="A548" s="195" t="s">
        <v>0</v>
      </c>
      <c r="B548" s="195"/>
      <c r="C548" s="194" t="s">
        <v>1</v>
      </c>
      <c r="D548" s="194"/>
      <c r="E548" s="194"/>
      <c r="F548" s="194"/>
      <c r="G548" s="194"/>
      <c r="H548" s="194"/>
      <c r="I548" s="194"/>
    </row>
    <row r="549" spans="1:9">
      <c r="A549" s="195" t="s">
        <v>2</v>
      </c>
      <c r="B549" s="195"/>
      <c r="C549" s="194" t="s">
        <v>75</v>
      </c>
      <c r="D549" s="194"/>
      <c r="E549" s="194"/>
      <c r="F549" s="194"/>
      <c r="G549" s="194"/>
      <c r="H549" s="194"/>
      <c r="I549" s="194"/>
    </row>
    <row r="550" spans="1:9">
      <c r="A550" s="195" t="s">
        <v>4</v>
      </c>
      <c r="B550" s="195"/>
      <c r="C550" s="194" t="s">
        <v>76</v>
      </c>
      <c r="D550" s="194"/>
      <c r="E550" s="194"/>
      <c r="F550" s="194"/>
      <c r="G550" s="194"/>
      <c r="H550" s="194"/>
      <c r="I550" s="194"/>
    </row>
    <row r="551" spans="1:9">
      <c r="A551" s="195" t="s">
        <v>6</v>
      </c>
      <c r="B551" s="195"/>
      <c r="C551" s="194" t="s">
        <v>77</v>
      </c>
      <c r="D551" s="194"/>
      <c r="E551" s="194"/>
      <c r="F551" s="194"/>
      <c r="G551" s="194"/>
      <c r="H551" s="194"/>
      <c r="I551" s="194"/>
    </row>
    <row r="552" spans="1:9">
      <c r="A552" s="248" t="s">
        <v>8</v>
      </c>
      <c r="B552" s="248"/>
      <c r="C552" s="248"/>
      <c r="D552" s="248" t="s">
        <v>9</v>
      </c>
      <c r="E552" s="260"/>
      <c r="F552" s="260"/>
      <c r="G552" s="260"/>
      <c r="H552" s="260"/>
      <c r="I552" s="140"/>
    </row>
    <row r="553" spans="1:9">
      <c r="A553" s="257"/>
      <c r="B553" s="257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5" t="s">
        <v>84</v>
      </c>
      <c r="B554" s="205"/>
      <c r="C554" s="144" t="s">
        <v>85</v>
      </c>
      <c r="D554" s="257" t="s">
        <v>86</v>
      </c>
      <c r="E554" s="144" t="s">
        <v>87</v>
      </c>
      <c r="F554" s="144" t="s">
        <v>89</v>
      </c>
      <c r="G554" s="257" t="s">
        <v>91</v>
      </c>
      <c r="H554" s="257" t="s">
        <v>38</v>
      </c>
      <c r="I554" s="257" t="s">
        <v>92</v>
      </c>
    </row>
    <row r="555" spans="1:9" ht="14.25">
      <c r="A555" s="205"/>
      <c r="B555" s="205"/>
      <c r="C555" s="141" t="s">
        <v>37</v>
      </c>
      <c r="D555" s="249"/>
      <c r="E555" s="141" t="s">
        <v>88</v>
      </c>
      <c r="F555" s="141" t="s">
        <v>90</v>
      </c>
      <c r="G555" s="249"/>
      <c r="H555" s="249"/>
      <c r="I555" s="249"/>
    </row>
    <row r="556" spans="1:9">
      <c r="A556" s="206"/>
      <c r="B556" s="206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6"/>
      <c r="B557" s="206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8"/>
      <c r="B558" s="258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9" t="s">
        <v>95</v>
      </c>
      <c r="B559" s="143" t="s">
        <v>203</v>
      </c>
      <c r="C559" s="89">
        <f>'4A_DOC'!$B$39*$L$31</f>
        <v>3.0739766848247814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9"/>
      <c r="B560" s="143" t="s">
        <v>204</v>
      </c>
      <c r="C560" s="89">
        <f>'4A_DOC'!$B$40*$L$31</f>
        <v>0.59497816538632986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5.2384257593274027E-3</v>
      </c>
    </row>
    <row r="561" spans="1:9">
      <c r="A561" s="259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9"/>
      <c r="B562" s="143" t="s">
        <v>47</v>
      </c>
      <c r="C562" s="89">
        <f>'4A_DOC'!$B$42*$L$31</f>
        <v>3.7504460230577998E-2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6.3807588338956698E-3</v>
      </c>
    </row>
    <row r="563" spans="1:9">
      <c r="A563" s="259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9"/>
      <c r="B564" s="143" t="s">
        <v>207</v>
      </c>
      <c r="C564" s="89">
        <f>'4A_DOC'!$B$44*$L$31</f>
        <v>0.49589230749319796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0.79094823045165064</v>
      </c>
    </row>
    <row r="565" spans="1:9">
      <c r="A565" s="259"/>
      <c r="B565" s="143" t="s">
        <v>208</v>
      </c>
      <c r="C565" s="89">
        <f>'4A_DOC'!$B$45*$L$31</f>
        <v>8.1954190874225979E-2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9"/>
      <c r="B566" s="143" t="s">
        <v>209</v>
      </c>
      <c r="C566" s="89">
        <f>'4A_DOC'!$B$46*$L$31</f>
        <v>6.1581397662553994E-2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9"/>
      <c r="B567" s="143" t="s">
        <v>210</v>
      </c>
      <c r="C567" s="89">
        <f>'4A_DOC'!$B$47*$L$31</f>
        <v>0.28753419510109796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9" t="s">
        <v>48</v>
      </c>
      <c r="B568" s="259"/>
      <c r="C568" s="7"/>
      <c r="D568" s="143"/>
      <c r="E568" s="143"/>
      <c r="F568" s="143"/>
      <c r="G568" s="143"/>
      <c r="H568" s="143"/>
      <c r="I568" s="143"/>
    </row>
    <row r="569" spans="1:9">
      <c r="A569" s="196" t="s">
        <v>288</v>
      </c>
      <c r="B569" s="197"/>
      <c r="C569" s="197"/>
      <c r="D569" s="197"/>
      <c r="E569" s="197"/>
      <c r="F569" s="197"/>
      <c r="G569" s="197"/>
      <c r="H569" s="198"/>
      <c r="I569" s="96">
        <f>SUM(I559:I568)</f>
        <v>0.80256741504487372</v>
      </c>
    </row>
    <row r="570" spans="1:9">
      <c r="A570" s="251" t="s">
        <v>53</v>
      </c>
      <c r="B570" s="252"/>
      <c r="C570" s="252"/>
      <c r="D570" s="252"/>
      <c r="E570" s="252"/>
      <c r="F570" s="252"/>
      <c r="G570" s="252"/>
      <c r="H570" s="252"/>
      <c r="I570" s="252"/>
    </row>
    <row r="571" spans="1:9">
      <c r="A571" s="253" t="s">
        <v>54</v>
      </c>
      <c r="B571" s="254"/>
      <c r="C571" s="254"/>
      <c r="D571" s="254"/>
      <c r="E571" s="254"/>
      <c r="F571" s="254"/>
      <c r="G571" s="254"/>
      <c r="H571" s="254"/>
      <c r="I571" s="254"/>
    </row>
    <row r="572" spans="1:9">
      <c r="A572" s="253" t="s">
        <v>55</v>
      </c>
      <c r="B572" s="254"/>
      <c r="C572" s="254"/>
      <c r="D572" s="254"/>
      <c r="E572" s="254"/>
      <c r="F572" s="254"/>
      <c r="G572" s="254"/>
      <c r="H572" s="254"/>
      <c r="I572" s="254"/>
    </row>
    <row r="573" spans="1:9">
      <c r="A573" s="253" t="s">
        <v>96</v>
      </c>
      <c r="B573" s="254"/>
      <c r="C573" s="254"/>
      <c r="D573" s="254"/>
      <c r="E573" s="254"/>
      <c r="F573" s="254"/>
      <c r="G573" s="254"/>
      <c r="H573" s="254"/>
      <c r="I573" s="254"/>
    </row>
    <row r="574" spans="1:9">
      <c r="A574" s="253" t="s">
        <v>97</v>
      </c>
      <c r="B574" s="254"/>
      <c r="C574" s="254"/>
      <c r="D574" s="254"/>
      <c r="E574" s="254"/>
      <c r="F574" s="254"/>
      <c r="G574" s="254"/>
      <c r="H574" s="254"/>
      <c r="I574" s="254"/>
    </row>
    <row r="575" spans="1:9">
      <c r="A575" s="255" t="s">
        <v>200</v>
      </c>
      <c r="B575" s="256"/>
      <c r="C575" s="256"/>
      <c r="D575" s="256"/>
      <c r="E575" s="256"/>
      <c r="F575" s="256"/>
      <c r="G575" s="256"/>
      <c r="H575" s="256"/>
      <c r="I575" s="256"/>
    </row>
    <row r="578" spans="1:9">
      <c r="A578" s="195" t="s">
        <v>0</v>
      </c>
      <c r="B578" s="195"/>
      <c r="C578" s="194" t="s">
        <v>1</v>
      </c>
      <c r="D578" s="194"/>
      <c r="E578" s="194"/>
      <c r="F578" s="194"/>
      <c r="G578" s="194"/>
      <c r="H578" s="194"/>
      <c r="I578" s="194"/>
    </row>
    <row r="579" spans="1:9">
      <c r="A579" s="195" t="s">
        <v>2</v>
      </c>
      <c r="B579" s="195"/>
      <c r="C579" s="194" t="s">
        <v>75</v>
      </c>
      <c r="D579" s="194"/>
      <c r="E579" s="194"/>
      <c r="F579" s="194"/>
      <c r="G579" s="194"/>
      <c r="H579" s="194"/>
      <c r="I579" s="194"/>
    </row>
    <row r="580" spans="1:9">
      <c r="A580" s="195" t="s">
        <v>4</v>
      </c>
      <c r="B580" s="195"/>
      <c r="C580" s="194" t="s">
        <v>76</v>
      </c>
      <c r="D580" s="194"/>
      <c r="E580" s="194"/>
      <c r="F580" s="194"/>
      <c r="G580" s="194"/>
      <c r="H580" s="194"/>
      <c r="I580" s="194"/>
    </row>
    <row r="581" spans="1:9">
      <c r="A581" s="195" t="s">
        <v>6</v>
      </c>
      <c r="B581" s="195"/>
      <c r="C581" s="194" t="s">
        <v>77</v>
      </c>
      <c r="D581" s="194"/>
      <c r="E581" s="194"/>
      <c r="F581" s="194"/>
      <c r="G581" s="194"/>
      <c r="H581" s="194"/>
      <c r="I581" s="194"/>
    </row>
    <row r="582" spans="1:9">
      <c r="A582" s="248" t="s">
        <v>8</v>
      </c>
      <c r="B582" s="248"/>
      <c r="C582" s="248"/>
      <c r="D582" s="248" t="s">
        <v>9</v>
      </c>
      <c r="E582" s="260"/>
      <c r="F582" s="260"/>
      <c r="G582" s="260"/>
      <c r="H582" s="260"/>
      <c r="I582" s="140"/>
    </row>
    <row r="583" spans="1:9">
      <c r="A583" s="257"/>
      <c r="B583" s="257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5" t="s">
        <v>84</v>
      </c>
      <c r="B584" s="205"/>
      <c r="C584" s="144" t="s">
        <v>85</v>
      </c>
      <c r="D584" s="257" t="s">
        <v>86</v>
      </c>
      <c r="E584" s="144" t="s">
        <v>87</v>
      </c>
      <c r="F584" s="144" t="s">
        <v>89</v>
      </c>
      <c r="G584" s="257" t="s">
        <v>91</v>
      </c>
      <c r="H584" s="257" t="s">
        <v>38</v>
      </c>
      <c r="I584" s="257" t="s">
        <v>92</v>
      </c>
    </row>
    <row r="585" spans="1:9" ht="14.25">
      <c r="A585" s="205"/>
      <c r="B585" s="205"/>
      <c r="C585" s="141" t="s">
        <v>37</v>
      </c>
      <c r="D585" s="249"/>
      <c r="E585" s="141" t="s">
        <v>88</v>
      </c>
      <c r="F585" s="141" t="s">
        <v>90</v>
      </c>
      <c r="G585" s="249"/>
      <c r="H585" s="249"/>
      <c r="I585" s="249"/>
    </row>
    <row r="586" spans="1:9">
      <c r="A586" s="206"/>
      <c r="B586" s="206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6"/>
      <c r="B587" s="206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8"/>
      <c r="B588" s="258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9" t="s">
        <v>95</v>
      </c>
      <c r="B589" s="143" t="s">
        <v>203</v>
      </c>
      <c r="C589" s="89">
        <f>'4A_DOC'!$B$39*$L$32</f>
        <v>3.1374634052896235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9"/>
      <c r="B590" s="143" t="s">
        <v>204</v>
      </c>
      <c r="C590" s="89">
        <f>'4A_DOC'!$B$40*$L$32</f>
        <v>0.60726622620833948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5.3466147620287036E-3</v>
      </c>
    </row>
    <row r="591" spans="1:9">
      <c r="A591" s="259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9"/>
      <c r="B592" s="143" t="s">
        <v>47</v>
      </c>
      <c r="C592" s="89">
        <f>'4A_DOC'!$B$42*$L$32</f>
        <v>3.8279038383560705E-2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6.512540396989795E-3</v>
      </c>
    </row>
    <row r="593" spans="1:9">
      <c r="A593" s="259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9"/>
      <c r="B594" s="143" t="s">
        <v>207</v>
      </c>
      <c r="C594" s="89">
        <f>'4A_DOC'!$B$44*$L$32</f>
        <v>0.50613395196041377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0.80728365337685992</v>
      </c>
    </row>
    <row r="595" spans="1:9">
      <c r="A595" s="259"/>
      <c r="B595" s="143" t="s">
        <v>208</v>
      </c>
      <c r="C595" s="89">
        <f>'4A_DOC'!$B$45*$L$32</f>
        <v>8.3646787578891893E-2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9"/>
      <c r="B596" s="143" t="s">
        <v>209</v>
      </c>
      <c r="C596" s="89">
        <f>'4A_DOC'!$B$46*$L$32</f>
        <v>6.2853235864365101E-2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9"/>
      <c r="B597" s="143" t="s">
        <v>210</v>
      </c>
      <c r="C597" s="89">
        <f>'4A_DOC'!$B$47*$L$32</f>
        <v>0.2934726276072987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9" t="s">
        <v>48</v>
      </c>
      <c r="B598" s="259"/>
      <c r="C598" s="7"/>
      <c r="D598" s="143"/>
      <c r="E598" s="143"/>
      <c r="F598" s="143"/>
      <c r="G598" s="143"/>
      <c r="H598" s="143"/>
      <c r="I598" s="143"/>
    </row>
    <row r="599" spans="1:9">
      <c r="A599" s="196" t="s">
        <v>289</v>
      </c>
      <c r="B599" s="197"/>
      <c r="C599" s="197"/>
      <c r="D599" s="197"/>
      <c r="E599" s="197"/>
      <c r="F599" s="197"/>
      <c r="G599" s="197"/>
      <c r="H599" s="198"/>
      <c r="I599" s="96">
        <f>SUM(I589:I598)</f>
        <v>0.8191428085358784</v>
      </c>
    </row>
    <row r="600" spans="1:9">
      <c r="A600" s="251" t="s">
        <v>53</v>
      </c>
      <c r="B600" s="252"/>
      <c r="C600" s="252"/>
      <c r="D600" s="252"/>
      <c r="E600" s="252"/>
      <c r="F600" s="252"/>
      <c r="G600" s="252"/>
      <c r="H600" s="252"/>
      <c r="I600" s="252"/>
    </row>
    <row r="601" spans="1:9">
      <c r="A601" s="253" t="s">
        <v>54</v>
      </c>
      <c r="B601" s="254"/>
      <c r="C601" s="254"/>
      <c r="D601" s="254"/>
      <c r="E601" s="254"/>
      <c r="F601" s="254"/>
      <c r="G601" s="254"/>
      <c r="H601" s="254"/>
      <c r="I601" s="254"/>
    </row>
    <row r="602" spans="1:9">
      <c r="A602" s="253" t="s">
        <v>55</v>
      </c>
      <c r="B602" s="254"/>
      <c r="C602" s="254"/>
      <c r="D602" s="254"/>
      <c r="E602" s="254"/>
      <c r="F602" s="254"/>
      <c r="G602" s="254"/>
      <c r="H602" s="254"/>
      <c r="I602" s="254"/>
    </row>
    <row r="603" spans="1:9">
      <c r="A603" s="253" t="s">
        <v>96</v>
      </c>
      <c r="B603" s="254"/>
      <c r="C603" s="254"/>
      <c r="D603" s="254"/>
      <c r="E603" s="254"/>
      <c r="F603" s="254"/>
      <c r="G603" s="254"/>
      <c r="H603" s="254"/>
      <c r="I603" s="254"/>
    </row>
    <row r="604" spans="1:9">
      <c r="A604" s="253" t="s">
        <v>97</v>
      </c>
      <c r="B604" s="254"/>
      <c r="C604" s="254"/>
      <c r="D604" s="254"/>
      <c r="E604" s="254"/>
      <c r="F604" s="254"/>
      <c r="G604" s="254"/>
      <c r="H604" s="254"/>
      <c r="I604" s="254"/>
    </row>
    <row r="605" spans="1:9">
      <c r="A605" s="255" t="s">
        <v>200</v>
      </c>
      <c r="B605" s="256"/>
      <c r="C605" s="256"/>
      <c r="D605" s="256"/>
      <c r="E605" s="256"/>
      <c r="F605" s="256"/>
      <c r="G605" s="256"/>
      <c r="H605" s="256"/>
      <c r="I605" s="256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4" t="s">
        <v>1</v>
      </c>
      <c r="C2" s="194"/>
      <c r="D2" s="194"/>
    </row>
    <row r="3" spans="1:9">
      <c r="A3" s="75" t="s">
        <v>2</v>
      </c>
      <c r="B3" s="194" t="s">
        <v>75</v>
      </c>
      <c r="C3" s="194"/>
      <c r="D3" s="194"/>
    </row>
    <row r="4" spans="1:9">
      <c r="A4" s="75" t="s">
        <v>4</v>
      </c>
      <c r="B4" s="194" t="s">
        <v>76</v>
      </c>
      <c r="C4" s="194"/>
      <c r="D4" s="194"/>
    </row>
    <row r="5" spans="1:9">
      <c r="A5" s="75" t="s">
        <v>6</v>
      </c>
      <c r="B5" s="194" t="s">
        <v>100</v>
      </c>
      <c r="C5" s="194"/>
      <c r="D5" s="194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6"/>
      <c r="B9" s="8" t="s">
        <v>43</v>
      </c>
      <c r="C9" s="8" t="s">
        <v>102</v>
      </c>
      <c r="D9" s="8" t="s">
        <v>99</v>
      </c>
    </row>
    <row r="10" spans="1:9" ht="15" thickBot="1">
      <c r="A10" s="206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2.9137552485800002</v>
      </c>
      <c r="C11" s="79">
        <f>$H$11</f>
        <v>6500</v>
      </c>
      <c r="D11" s="100">
        <f>B11*C11/(10^6)</f>
        <v>1.8939409115770002E-2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3.0013311512799996</v>
      </c>
      <c r="C12" s="53">
        <f t="shared" ref="C12:C31" si="0">$H$11</f>
        <v>6500</v>
      </c>
      <c r="D12" s="90">
        <f t="shared" ref="D12:D31" si="1">B12*C12/(10^6)</f>
        <v>1.950865248332E-2</v>
      </c>
    </row>
    <row r="13" spans="1:9">
      <c r="A13" s="7">
        <f>'4B_N2O emission'!B14</f>
        <v>2013</v>
      </c>
      <c r="B13" s="103">
        <f>'4C1_Amount_Waste_OpenBurned'!G14</f>
        <v>3.0923850236400003</v>
      </c>
      <c r="C13" s="53">
        <f t="shared" si="0"/>
        <v>6500</v>
      </c>
      <c r="D13" s="90">
        <f t="shared" si="1"/>
        <v>2.010050265366E-2</v>
      </c>
    </row>
    <row r="14" spans="1:9">
      <c r="A14" s="7">
        <f>'4B_N2O emission'!B15</f>
        <v>2014</v>
      </c>
      <c r="B14" s="103">
        <f>'4C1_Amount_Waste_OpenBurned'!G15</f>
        <v>3.1837992261900006</v>
      </c>
      <c r="C14" s="53">
        <f t="shared" si="0"/>
        <v>6500</v>
      </c>
      <c r="D14" s="90">
        <f t="shared" si="1"/>
        <v>2.0694694970235003E-2</v>
      </c>
    </row>
    <row r="15" spans="1:9">
      <c r="A15" s="7">
        <f>'4B_N2O emission'!B16</f>
        <v>2015</v>
      </c>
      <c r="B15" s="103">
        <f>'4C1_Amount_Waste_OpenBurned'!G16</f>
        <v>3.2726284512900006</v>
      </c>
      <c r="C15" s="53">
        <f t="shared" si="0"/>
        <v>6500</v>
      </c>
      <c r="D15" s="90">
        <f t="shared" si="1"/>
        <v>2.1272084933385001E-2</v>
      </c>
    </row>
    <row r="16" spans="1:9">
      <c r="A16" s="7">
        <f>'4B_N2O emission'!B17</f>
        <v>2016</v>
      </c>
      <c r="B16" s="103">
        <f>'4C1_Amount_Waste_OpenBurned'!G17</f>
        <v>3.3656093068399997</v>
      </c>
      <c r="C16" s="53">
        <f t="shared" si="0"/>
        <v>6500</v>
      </c>
      <c r="D16" s="90">
        <f t="shared" si="1"/>
        <v>2.1876460494460001E-2</v>
      </c>
    </row>
    <row r="17" spans="1:4">
      <c r="A17" s="7">
        <f>'4B_N2O emission'!B18</f>
        <v>2017</v>
      </c>
      <c r="B17" s="103">
        <f>'4C1_Amount_Waste_OpenBurned'!G18</f>
        <v>3.4826570857760006</v>
      </c>
      <c r="C17" s="53">
        <f t="shared" si="0"/>
        <v>6500</v>
      </c>
      <c r="D17" s="90">
        <f t="shared" si="1"/>
        <v>2.2637271057544005E-2</v>
      </c>
    </row>
    <row r="18" spans="1:4">
      <c r="A18" s="7">
        <f>'4B_N2O emission'!B19</f>
        <v>2018</v>
      </c>
      <c r="B18" s="103">
        <f>'4C1_Amount_Waste_OpenBurned'!G19</f>
        <v>3.5782840182429996</v>
      </c>
      <c r="C18" s="53">
        <f t="shared" si="0"/>
        <v>6500</v>
      </c>
      <c r="D18" s="90">
        <f t="shared" si="1"/>
        <v>2.32588461185795E-2</v>
      </c>
    </row>
    <row r="19" spans="1:4">
      <c r="A19" s="7">
        <f>'4B_N2O emission'!B20</f>
        <v>2019</v>
      </c>
      <c r="B19" s="103">
        <f>'4C1_Amount_Waste_OpenBurned'!G20</f>
        <v>3.6739109507099994</v>
      </c>
      <c r="C19" s="53">
        <f t="shared" si="0"/>
        <v>6500</v>
      </c>
      <c r="D19" s="90">
        <f t="shared" si="1"/>
        <v>2.3880421179614999E-2</v>
      </c>
    </row>
    <row r="20" spans="1:4">
      <c r="A20" s="7">
        <f>'4B_N2O emission'!B21</f>
        <v>2020</v>
      </c>
      <c r="B20" s="103">
        <f>'4C1_Amount_Waste_OpenBurned'!G21</f>
        <v>3.7695378831769997</v>
      </c>
      <c r="C20" s="53">
        <f>$H$11</f>
        <v>6500</v>
      </c>
      <c r="D20" s="90">
        <f t="shared" si="1"/>
        <v>2.4501996240650498E-2</v>
      </c>
    </row>
    <row r="21" spans="1:4">
      <c r="A21" s="7">
        <f>'4B_N2O emission'!B22</f>
        <v>2021</v>
      </c>
      <c r="B21" s="103">
        <f>'4C1_Amount_Waste_OpenBurned'!G22</f>
        <v>3.8651648156439995</v>
      </c>
      <c r="C21" s="53">
        <f t="shared" si="0"/>
        <v>6500</v>
      </c>
      <c r="D21" s="90">
        <f t="shared" si="1"/>
        <v>2.5123571301685996E-2</v>
      </c>
    </row>
    <row r="22" spans="1:4">
      <c r="A22" s="7">
        <f>'4B_N2O emission'!B23</f>
        <v>2022</v>
      </c>
      <c r="B22" s="103">
        <f>'4C1_Amount_Waste_OpenBurned'!G23</f>
        <v>3.9607917481109998</v>
      </c>
      <c r="C22" s="53">
        <f t="shared" si="0"/>
        <v>6500</v>
      </c>
      <c r="D22" s="90">
        <f t="shared" si="1"/>
        <v>2.5745146362721499E-2</v>
      </c>
    </row>
    <row r="23" spans="1:4">
      <c r="A23" s="7">
        <f>'4B_N2O emission'!B24</f>
        <v>2023</v>
      </c>
      <c r="B23" s="103">
        <f>'4C1_Amount_Waste_OpenBurned'!G24</f>
        <v>4.0564186805779991</v>
      </c>
      <c r="C23" s="53">
        <f t="shared" si="0"/>
        <v>6500</v>
      </c>
      <c r="D23" s="90">
        <f t="shared" si="1"/>
        <v>2.6366721423756994E-2</v>
      </c>
    </row>
    <row r="24" spans="1:4">
      <c r="A24" s="7">
        <f>'4B_N2O emission'!B25</f>
        <v>2024</v>
      </c>
      <c r="B24" s="103">
        <f>'4C1_Amount_Waste_OpenBurned'!G25</f>
        <v>4.1520456130449999</v>
      </c>
      <c r="C24" s="53">
        <f t="shared" si="0"/>
        <v>6500</v>
      </c>
      <c r="D24" s="90">
        <f t="shared" si="1"/>
        <v>2.69882964847925E-2</v>
      </c>
    </row>
    <row r="25" spans="1:4">
      <c r="A25" s="7">
        <f>'4B_N2O emission'!B26</f>
        <v>2025</v>
      </c>
      <c r="B25" s="103">
        <f>'4C1_Amount_Waste_OpenBurned'!G26</f>
        <v>4.2476725455120015</v>
      </c>
      <c r="C25" s="53">
        <f t="shared" si="0"/>
        <v>6500</v>
      </c>
      <c r="D25" s="90">
        <f t="shared" si="1"/>
        <v>2.7609871545828009E-2</v>
      </c>
    </row>
    <row r="26" spans="1:4">
      <c r="A26" s="7">
        <f>'4B_N2O emission'!B27</f>
        <v>2026</v>
      </c>
      <c r="B26" s="103">
        <f>'4C1_Amount_Waste_OpenBurned'!G27</f>
        <v>4.3432994779790004</v>
      </c>
      <c r="C26" s="53">
        <f t="shared" si="0"/>
        <v>6500</v>
      </c>
      <c r="D26" s="90">
        <f t="shared" si="1"/>
        <v>2.8231446606863501E-2</v>
      </c>
    </row>
    <row r="27" spans="1:4">
      <c r="A27" s="7">
        <f>'4B_N2O emission'!B28</f>
        <v>2027</v>
      </c>
      <c r="B27" s="103">
        <f>'4C1_Amount_Waste_OpenBurned'!G28</f>
        <v>4.4389264104459993</v>
      </c>
      <c r="C27" s="53">
        <f t="shared" si="0"/>
        <v>6500</v>
      </c>
      <c r="D27" s="90">
        <f t="shared" si="1"/>
        <v>2.8853021667898996E-2</v>
      </c>
    </row>
    <row r="28" spans="1:4">
      <c r="A28" s="7">
        <f>'4B_N2O emission'!B29</f>
        <v>2028</v>
      </c>
      <c r="B28" s="103">
        <f>'4C1_Amount_Waste_OpenBurned'!G29</f>
        <v>4.5345533429130001</v>
      </c>
      <c r="C28" s="53">
        <f t="shared" si="0"/>
        <v>6500</v>
      </c>
      <c r="D28" s="90">
        <f t="shared" si="1"/>
        <v>2.9474596728934498E-2</v>
      </c>
    </row>
    <row r="29" spans="1:4">
      <c r="A29" s="7">
        <f>'4B_N2O emission'!B30</f>
        <v>2029</v>
      </c>
      <c r="B29" s="103">
        <f>'4C1_Amount_Waste_OpenBurned'!G30</f>
        <v>4.630180275379999</v>
      </c>
      <c r="C29" s="53">
        <f t="shared" si="0"/>
        <v>6500</v>
      </c>
      <c r="D29" s="90">
        <f t="shared" si="1"/>
        <v>3.0096171789969994E-2</v>
      </c>
    </row>
    <row r="30" spans="1:4">
      <c r="A30" s="7">
        <f>'4B_N2O emission'!B31</f>
        <v>2030</v>
      </c>
      <c r="B30" s="103">
        <f>'4C1_Amount_Waste_OpenBurned'!G31</f>
        <v>4.7258072078469997</v>
      </c>
      <c r="C30" s="53">
        <f t="shared" si="0"/>
        <v>6500</v>
      </c>
      <c r="D30" s="90">
        <f t="shared" si="1"/>
        <v>3.0717746851005496E-2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1" t="s">
        <v>104</v>
      </c>
      <c r="B32" s="252"/>
      <c r="C32" s="252"/>
      <c r="D32" s="252"/>
    </row>
    <row r="33" spans="1:4">
      <c r="A33" s="253" t="s">
        <v>105</v>
      </c>
      <c r="B33" s="254"/>
      <c r="C33" s="254"/>
      <c r="D33" s="254"/>
    </row>
    <row r="34" spans="1:4">
      <c r="A34" s="255" t="s">
        <v>106</v>
      </c>
      <c r="B34" s="256"/>
      <c r="C34" s="256"/>
      <c r="D34" s="256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4" t="s">
        <v>1</v>
      </c>
      <c r="C2" s="194"/>
      <c r="D2" s="194"/>
    </row>
    <row r="3" spans="1:9" ht="14.25" customHeight="1">
      <c r="A3" s="75" t="s">
        <v>2</v>
      </c>
      <c r="B3" s="194" t="s">
        <v>75</v>
      </c>
      <c r="C3" s="194"/>
      <c r="D3" s="194"/>
    </row>
    <row r="4" spans="1:9" ht="14.25" customHeight="1">
      <c r="A4" s="75" t="s">
        <v>4</v>
      </c>
      <c r="B4" s="194" t="s">
        <v>76</v>
      </c>
      <c r="C4" s="194"/>
      <c r="D4" s="194"/>
    </row>
    <row r="5" spans="1:9" ht="14.25" customHeight="1">
      <c r="A5" s="75" t="s">
        <v>6</v>
      </c>
      <c r="B5" s="194" t="s">
        <v>111</v>
      </c>
      <c r="C5" s="194"/>
      <c r="D5" s="194"/>
    </row>
    <row r="6" spans="1:9">
      <c r="A6" s="248"/>
      <c r="B6" s="248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2.9137552485800002</v>
      </c>
      <c r="C12" s="53">
        <f>$H$11*1000</f>
        <v>150</v>
      </c>
      <c r="D12" s="147">
        <f>B12*C12/(10^6)</f>
        <v>4.3706328728700003E-4</v>
      </c>
    </row>
    <row r="13" spans="1:9" ht="13.5" customHeight="1">
      <c r="A13" s="8">
        <f>'4B_N2O emission'!B13</f>
        <v>2012</v>
      </c>
      <c r="B13" s="103">
        <f>'4C1_Amount_Waste_OpenBurned'!G13</f>
        <v>3.0013311512799996</v>
      </c>
      <c r="C13" s="53">
        <f t="shared" ref="C13:C32" si="0">$H$11*1000</f>
        <v>150</v>
      </c>
      <c r="D13" s="147">
        <f t="shared" ref="D13:D32" si="1">B13*C13/(10^6)</f>
        <v>4.501996726919999E-4</v>
      </c>
    </row>
    <row r="14" spans="1:9" ht="13.5" customHeight="1">
      <c r="A14" s="8">
        <f>'4B_N2O emission'!B14</f>
        <v>2013</v>
      </c>
      <c r="B14" s="103">
        <f>'4C1_Amount_Waste_OpenBurned'!G14</f>
        <v>3.0923850236400003</v>
      </c>
      <c r="C14" s="53">
        <f t="shared" si="0"/>
        <v>150</v>
      </c>
      <c r="D14" s="147">
        <f t="shared" si="1"/>
        <v>4.6385775354600004E-4</v>
      </c>
    </row>
    <row r="15" spans="1:9" ht="13.5" customHeight="1">
      <c r="A15" s="8">
        <f>'4B_N2O emission'!B15</f>
        <v>2014</v>
      </c>
      <c r="B15" s="103">
        <f>'4C1_Amount_Waste_OpenBurned'!G15</f>
        <v>3.1837992261900006</v>
      </c>
      <c r="C15" s="53">
        <f t="shared" si="0"/>
        <v>150</v>
      </c>
      <c r="D15" s="147">
        <f t="shared" si="1"/>
        <v>4.7756988392850006E-4</v>
      </c>
    </row>
    <row r="16" spans="1:9" ht="13.5" customHeight="1">
      <c r="A16" s="8">
        <f>'4B_N2O emission'!B16</f>
        <v>2015</v>
      </c>
      <c r="B16" s="103">
        <f>'4C1_Amount_Waste_OpenBurned'!G16</f>
        <v>3.2726284512900006</v>
      </c>
      <c r="C16" s="53">
        <f t="shared" si="0"/>
        <v>150</v>
      </c>
      <c r="D16" s="147">
        <f t="shared" si="1"/>
        <v>4.9089426769350004E-4</v>
      </c>
    </row>
    <row r="17" spans="1:4" ht="13.5" customHeight="1">
      <c r="A17" s="8">
        <f>'4B_N2O emission'!B17</f>
        <v>2016</v>
      </c>
      <c r="B17" s="103">
        <f>'4C1_Amount_Waste_OpenBurned'!G17</f>
        <v>3.3656093068399997</v>
      </c>
      <c r="C17" s="53">
        <f t="shared" si="0"/>
        <v>150</v>
      </c>
      <c r="D17" s="147">
        <f t="shared" si="1"/>
        <v>5.0484139602599998E-4</v>
      </c>
    </row>
    <row r="18" spans="1:4" ht="13.5" customHeight="1">
      <c r="A18" s="8">
        <f>'4B_N2O emission'!B18</f>
        <v>2017</v>
      </c>
      <c r="B18" s="103">
        <f>'4C1_Amount_Waste_OpenBurned'!G18</f>
        <v>3.4826570857760006</v>
      </c>
      <c r="C18" s="53">
        <f t="shared" si="0"/>
        <v>150</v>
      </c>
      <c r="D18" s="147">
        <f t="shared" si="1"/>
        <v>5.2239856286640006E-4</v>
      </c>
    </row>
    <row r="19" spans="1:4" ht="13.5" customHeight="1">
      <c r="A19" s="8">
        <f>'4B_N2O emission'!B19</f>
        <v>2018</v>
      </c>
      <c r="B19" s="103">
        <f>'4C1_Amount_Waste_OpenBurned'!G19</f>
        <v>3.5782840182429996</v>
      </c>
      <c r="C19" s="53">
        <f t="shared" si="0"/>
        <v>150</v>
      </c>
      <c r="D19" s="147">
        <f t="shared" si="1"/>
        <v>5.3674260273644993E-4</v>
      </c>
    </row>
    <row r="20" spans="1:4" ht="13.5" customHeight="1">
      <c r="A20" s="8">
        <f>'4B_N2O emission'!B20</f>
        <v>2019</v>
      </c>
      <c r="B20" s="103">
        <f>'4C1_Amount_Waste_OpenBurned'!G20</f>
        <v>3.6739109507099994</v>
      </c>
      <c r="C20" s="53">
        <f t="shared" si="0"/>
        <v>150</v>
      </c>
      <c r="D20" s="147">
        <f t="shared" si="1"/>
        <v>5.5108664260649992E-4</v>
      </c>
    </row>
    <row r="21" spans="1:4" ht="13.5" customHeight="1">
      <c r="A21" s="8">
        <f>'4B_N2O emission'!B21</f>
        <v>2020</v>
      </c>
      <c r="B21" s="103">
        <f>'4C1_Amount_Waste_OpenBurned'!G21</f>
        <v>3.7695378831769997</v>
      </c>
      <c r="C21" s="53">
        <f t="shared" si="0"/>
        <v>150</v>
      </c>
      <c r="D21" s="147">
        <f t="shared" si="1"/>
        <v>5.654306824765499E-4</v>
      </c>
    </row>
    <row r="22" spans="1:4" ht="13.5" customHeight="1">
      <c r="A22" s="8">
        <f>'4B_N2O emission'!B22</f>
        <v>2021</v>
      </c>
      <c r="B22" s="103">
        <f>'4C1_Amount_Waste_OpenBurned'!G22</f>
        <v>3.8651648156439995</v>
      </c>
      <c r="C22" s="53">
        <f t="shared" si="0"/>
        <v>150</v>
      </c>
      <c r="D22" s="147">
        <f t="shared" si="1"/>
        <v>5.7977472234659988E-4</v>
      </c>
    </row>
    <row r="23" spans="1:4" ht="13.5" customHeight="1">
      <c r="A23" s="8">
        <f>'4B_N2O emission'!B23</f>
        <v>2022</v>
      </c>
      <c r="B23" s="103">
        <f>'4C1_Amount_Waste_OpenBurned'!G23</f>
        <v>3.9607917481109998</v>
      </c>
      <c r="C23" s="53">
        <f t="shared" si="0"/>
        <v>150</v>
      </c>
      <c r="D23" s="147">
        <f t="shared" si="1"/>
        <v>5.9411876221664996E-4</v>
      </c>
    </row>
    <row r="24" spans="1:4" ht="13.5" customHeight="1">
      <c r="A24" s="8">
        <f>'4B_N2O emission'!B24</f>
        <v>2023</v>
      </c>
      <c r="B24" s="103">
        <f>'4C1_Amount_Waste_OpenBurned'!G24</f>
        <v>4.0564186805779991</v>
      </c>
      <c r="C24" s="53">
        <f t="shared" si="0"/>
        <v>150</v>
      </c>
      <c r="D24" s="147">
        <f t="shared" si="1"/>
        <v>6.0846280208669984E-4</v>
      </c>
    </row>
    <row r="25" spans="1:4" ht="13.5" customHeight="1">
      <c r="A25" s="8">
        <f>'4B_N2O emission'!B25</f>
        <v>2024</v>
      </c>
      <c r="B25" s="103">
        <f>'4C1_Amount_Waste_OpenBurned'!G25</f>
        <v>4.1520456130449999</v>
      </c>
      <c r="C25" s="53">
        <f t="shared" si="0"/>
        <v>150</v>
      </c>
      <c r="D25" s="147">
        <f t="shared" si="1"/>
        <v>6.2280684195674992E-4</v>
      </c>
    </row>
    <row r="26" spans="1:4" ht="13.5" customHeight="1">
      <c r="A26" s="8">
        <f>'4B_N2O emission'!B26</f>
        <v>2025</v>
      </c>
      <c r="B26" s="103">
        <f>'4C1_Amount_Waste_OpenBurned'!G26</f>
        <v>4.2476725455120015</v>
      </c>
      <c r="C26" s="53">
        <f t="shared" si="0"/>
        <v>150</v>
      </c>
      <c r="D26" s="147">
        <f t="shared" si="1"/>
        <v>6.3715088182680012E-4</v>
      </c>
    </row>
    <row r="27" spans="1:4" ht="13.5" customHeight="1">
      <c r="A27" s="8">
        <f>'4B_N2O emission'!B27</f>
        <v>2026</v>
      </c>
      <c r="B27" s="103">
        <f>'4C1_Amount_Waste_OpenBurned'!G27</f>
        <v>4.3432994779790004</v>
      </c>
      <c r="C27" s="53">
        <f t="shared" si="0"/>
        <v>150</v>
      </c>
      <c r="D27" s="147">
        <f t="shared" si="1"/>
        <v>6.5149492169684999E-4</v>
      </c>
    </row>
    <row r="28" spans="1:4" ht="13.5" customHeight="1">
      <c r="A28" s="8">
        <f>'4B_N2O emission'!B28</f>
        <v>2027</v>
      </c>
      <c r="B28" s="103">
        <f>'4C1_Amount_Waste_OpenBurned'!G28</f>
        <v>4.4389264104459993</v>
      </c>
      <c r="C28" s="53">
        <f t="shared" si="0"/>
        <v>150</v>
      </c>
      <c r="D28" s="147">
        <f t="shared" si="1"/>
        <v>6.6583896156689987E-4</v>
      </c>
    </row>
    <row r="29" spans="1:4" ht="13.5" customHeight="1">
      <c r="A29" s="8">
        <f>'4B_N2O emission'!B29</f>
        <v>2028</v>
      </c>
      <c r="B29" s="103">
        <f>'4C1_Amount_Waste_OpenBurned'!G29</f>
        <v>4.5345533429130001</v>
      </c>
      <c r="C29" s="53">
        <f t="shared" si="0"/>
        <v>150</v>
      </c>
      <c r="D29" s="147">
        <f t="shared" si="1"/>
        <v>6.8018300143694995E-4</v>
      </c>
    </row>
    <row r="30" spans="1:4" ht="13.5" customHeight="1">
      <c r="A30" s="8">
        <f>'4B_N2O emission'!B30</f>
        <v>2029</v>
      </c>
      <c r="B30" s="103">
        <f>'4C1_Amount_Waste_OpenBurned'!G30</f>
        <v>4.630180275379999</v>
      </c>
      <c r="C30" s="53">
        <f t="shared" si="0"/>
        <v>150</v>
      </c>
      <c r="D30" s="147">
        <f t="shared" si="1"/>
        <v>6.9452704130699983E-4</v>
      </c>
    </row>
    <row r="31" spans="1:4" ht="13.5" customHeight="1">
      <c r="A31" s="8">
        <f>'4B_N2O emission'!B31</f>
        <v>2030</v>
      </c>
      <c r="B31" s="103">
        <f>'4C1_Amount_Waste_OpenBurned'!G31</f>
        <v>4.7258072078469997</v>
      </c>
      <c r="C31" s="53">
        <f t="shared" si="0"/>
        <v>150</v>
      </c>
      <c r="D31" s="147">
        <f t="shared" si="1"/>
        <v>7.0887108117705002E-4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1" t="s">
        <v>104</v>
      </c>
      <c r="B33" s="252"/>
      <c r="C33" s="252"/>
      <c r="D33" s="252"/>
    </row>
    <row r="34" spans="1:4" ht="15" customHeight="1">
      <c r="A34" s="253" t="s">
        <v>115</v>
      </c>
      <c r="B34" s="254"/>
      <c r="C34" s="254"/>
      <c r="D34" s="254"/>
    </row>
    <row r="35" spans="1:4" ht="12.75" customHeight="1">
      <c r="A35" s="255" t="s">
        <v>106</v>
      </c>
      <c r="B35" s="256"/>
      <c r="C35" s="256"/>
      <c r="D35" s="256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0" zoomScaleNormal="100" workbookViewId="0">
      <selection activeCell="E12" sqref="E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4" t="s">
        <v>1</v>
      </c>
      <c r="C2" s="194"/>
      <c r="D2" s="194"/>
      <c r="E2" s="194"/>
    </row>
    <row r="3" spans="1:10" ht="14.25" customHeight="1">
      <c r="A3" s="105" t="s">
        <v>2</v>
      </c>
      <c r="B3" s="194" t="s">
        <v>117</v>
      </c>
      <c r="C3" s="194"/>
      <c r="D3" s="194"/>
      <c r="E3" s="194"/>
    </row>
    <row r="4" spans="1:10" ht="14.25" customHeight="1">
      <c r="A4" s="105" t="s">
        <v>4</v>
      </c>
      <c r="B4" s="194" t="s">
        <v>118</v>
      </c>
      <c r="C4" s="194"/>
      <c r="D4" s="194"/>
      <c r="E4" s="194"/>
    </row>
    <row r="5" spans="1:10" ht="14.25" customHeight="1">
      <c r="A5" s="105" t="s">
        <v>6</v>
      </c>
      <c r="B5" s="194" t="s">
        <v>119</v>
      </c>
      <c r="C5" s="194"/>
      <c r="D5" s="194"/>
      <c r="E5" s="194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4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185986</v>
      </c>
      <c r="C12" s="55">
        <f>$I$12*365/1000</f>
        <v>14.6</v>
      </c>
      <c r="D12" s="106">
        <v>1</v>
      </c>
      <c r="E12" s="107">
        <f>B12*C12*D12</f>
        <v>2715395.6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191576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2797009.6</v>
      </c>
    </row>
    <row r="14" spans="1:10">
      <c r="A14" s="7">
        <f>'4B_N2O emission'!B14</f>
        <v>2013</v>
      </c>
      <c r="B14" s="108">
        <f>'4C1_Amount_Waste_OpenBurned'!B14</f>
        <v>197388</v>
      </c>
      <c r="C14" s="55">
        <f t="shared" si="0"/>
        <v>14.6</v>
      </c>
      <c r="D14" s="106">
        <v>1</v>
      </c>
      <c r="E14" s="107">
        <f t="shared" si="1"/>
        <v>2881864.8</v>
      </c>
    </row>
    <row r="15" spans="1:10">
      <c r="A15" s="7">
        <f>'4B_N2O emission'!B15</f>
        <v>2014</v>
      </c>
      <c r="B15" s="108">
        <f>'4C1_Amount_Waste_OpenBurned'!B15</f>
        <v>203223</v>
      </c>
      <c r="C15" s="55">
        <f t="shared" si="0"/>
        <v>14.6</v>
      </c>
      <c r="D15" s="106">
        <v>1</v>
      </c>
      <c r="E15" s="107">
        <f t="shared" si="1"/>
        <v>2967055.8</v>
      </c>
    </row>
    <row r="16" spans="1:10">
      <c r="A16" s="7">
        <f>'4B_N2O emission'!B16</f>
        <v>2015</v>
      </c>
      <c r="B16" s="108">
        <f>'4C1_Amount_Waste_OpenBurned'!B16</f>
        <v>208893</v>
      </c>
      <c r="C16" s="55">
        <f t="shared" si="0"/>
        <v>14.6</v>
      </c>
      <c r="D16" s="106">
        <v>1</v>
      </c>
      <c r="E16" s="107">
        <f t="shared" si="1"/>
        <v>3049837.8</v>
      </c>
    </row>
    <row r="17" spans="1:5">
      <c r="A17" s="7">
        <f>'4B_N2O emission'!B17</f>
        <v>2016</v>
      </c>
      <c r="B17" s="108">
        <f>'4C1_Amount_Waste_OpenBurned'!B17</f>
        <v>214828</v>
      </c>
      <c r="C17" s="55">
        <f t="shared" si="0"/>
        <v>14.6</v>
      </c>
      <c r="D17" s="106">
        <v>1</v>
      </c>
      <c r="E17" s="107">
        <f t="shared" si="1"/>
        <v>3136488.8</v>
      </c>
    </row>
    <row r="18" spans="1:5">
      <c r="A18" s="7">
        <f>'4B_N2O emission'!B18</f>
        <v>2017</v>
      </c>
      <c r="B18" s="108">
        <f>'4C1_Amount_Waste_OpenBurned'!B18</f>
        <v>222299.2</v>
      </c>
      <c r="C18" s="55">
        <f t="shared" si="0"/>
        <v>14.6</v>
      </c>
      <c r="D18" s="106">
        <v>1</v>
      </c>
      <c r="E18" s="107">
        <f t="shared" si="1"/>
        <v>3245568.3200000003</v>
      </c>
    </row>
    <row r="19" spans="1:5">
      <c r="A19" s="7">
        <f>'4B_N2O emission'!B19</f>
        <v>2018</v>
      </c>
      <c r="B19" s="108">
        <f>'4C1_Amount_Waste_OpenBurned'!B19</f>
        <v>228403.09999999998</v>
      </c>
      <c r="C19" s="55">
        <f t="shared" si="0"/>
        <v>14.6</v>
      </c>
      <c r="D19" s="106">
        <v>1</v>
      </c>
      <c r="E19" s="107">
        <f t="shared" si="1"/>
        <v>3334685.26</v>
      </c>
    </row>
    <row r="20" spans="1:5">
      <c r="A20" s="7">
        <f>'4B_N2O emission'!B20</f>
        <v>2019</v>
      </c>
      <c r="B20" s="108">
        <f>'4C1_Amount_Waste_OpenBurned'!B20</f>
        <v>234507</v>
      </c>
      <c r="C20" s="55">
        <f t="shared" si="0"/>
        <v>14.6</v>
      </c>
      <c r="D20" s="106">
        <v>1</v>
      </c>
      <c r="E20" s="107">
        <f t="shared" si="1"/>
        <v>3423802.1999999997</v>
      </c>
    </row>
    <row r="21" spans="1:5">
      <c r="A21" s="7">
        <f>'4B_N2O emission'!B21</f>
        <v>2020</v>
      </c>
      <c r="B21" s="108">
        <f>'4C1_Amount_Waste_OpenBurned'!B21</f>
        <v>240610.9</v>
      </c>
      <c r="C21" s="55">
        <f t="shared" si="0"/>
        <v>14.6</v>
      </c>
      <c r="D21" s="106">
        <v>1</v>
      </c>
      <c r="E21" s="107">
        <f t="shared" si="1"/>
        <v>3512919.1399999997</v>
      </c>
    </row>
    <row r="22" spans="1:5">
      <c r="A22" s="7">
        <f>'4B_N2O emission'!B22</f>
        <v>2021</v>
      </c>
      <c r="B22" s="108">
        <f>'4C1_Amount_Waste_OpenBurned'!B22</f>
        <v>246714.8</v>
      </c>
      <c r="C22" s="55">
        <f t="shared" si="0"/>
        <v>14.6</v>
      </c>
      <c r="D22" s="106">
        <v>1</v>
      </c>
      <c r="E22" s="107">
        <f t="shared" si="1"/>
        <v>3602036.0799999996</v>
      </c>
    </row>
    <row r="23" spans="1:5">
      <c r="A23" s="7">
        <f>'4B_N2O emission'!B23</f>
        <v>2022</v>
      </c>
      <c r="B23" s="108">
        <f>'4C1_Amount_Waste_OpenBurned'!B23</f>
        <v>252818.69999999998</v>
      </c>
      <c r="C23" s="55">
        <f t="shared" si="0"/>
        <v>14.6</v>
      </c>
      <c r="D23" s="106">
        <v>1</v>
      </c>
      <c r="E23" s="107">
        <f t="shared" si="1"/>
        <v>3691153.0199999996</v>
      </c>
    </row>
    <row r="24" spans="1:5">
      <c r="A24" s="7">
        <f>'4B_N2O emission'!B24</f>
        <v>2023</v>
      </c>
      <c r="B24" s="108">
        <f>'4C1_Amount_Waste_OpenBurned'!B24</f>
        <v>258922.59999999998</v>
      </c>
      <c r="C24" s="55">
        <f t="shared" si="0"/>
        <v>14.6</v>
      </c>
      <c r="D24" s="106">
        <v>1</v>
      </c>
      <c r="E24" s="107">
        <f t="shared" si="1"/>
        <v>3780269.9599999995</v>
      </c>
    </row>
    <row r="25" spans="1:5">
      <c r="A25" s="7">
        <f>'4B_N2O emission'!B25</f>
        <v>2024</v>
      </c>
      <c r="B25" s="108">
        <f>'4C1_Amount_Waste_OpenBurned'!B25</f>
        <v>265026.5</v>
      </c>
      <c r="C25" s="55">
        <f t="shared" si="0"/>
        <v>14.6</v>
      </c>
      <c r="D25" s="106">
        <v>1</v>
      </c>
      <c r="E25" s="107">
        <f t="shared" si="1"/>
        <v>3869386.9</v>
      </c>
    </row>
    <row r="26" spans="1:5">
      <c r="A26" s="7">
        <f>'4B_N2O emission'!B26</f>
        <v>2025</v>
      </c>
      <c r="B26" s="108">
        <f>'4C1_Amount_Waste_OpenBurned'!B26</f>
        <v>271130.40000000002</v>
      </c>
      <c r="C26" s="55">
        <f t="shared" si="0"/>
        <v>14.6</v>
      </c>
      <c r="D26" s="106">
        <v>1</v>
      </c>
      <c r="E26" s="107">
        <f t="shared" si="1"/>
        <v>3958503.8400000003</v>
      </c>
    </row>
    <row r="27" spans="1:5">
      <c r="A27" s="7">
        <f>'4B_N2O emission'!B27</f>
        <v>2026</v>
      </c>
      <c r="B27" s="108">
        <f>'4C1_Amount_Waste_OpenBurned'!B27</f>
        <v>277234.3</v>
      </c>
      <c r="C27" s="55">
        <f t="shared" si="0"/>
        <v>14.6</v>
      </c>
      <c r="D27" s="106">
        <v>1</v>
      </c>
      <c r="E27" s="107">
        <f t="shared" si="1"/>
        <v>4047620.78</v>
      </c>
    </row>
    <row r="28" spans="1:5">
      <c r="A28" s="7">
        <f>'4B_N2O emission'!B28</f>
        <v>2027</v>
      </c>
      <c r="B28" s="108">
        <f>'4C1_Amount_Waste_OpenBurned'!B28</f>
        <v>283338.19999999995</v>
      </c>
      <c r="C28" s="55">
        <f t="shared" si="0"/>
        <v>14.6</v>
      </c>
      <c r="D28" s="106">
        <v>1</v>
      </c>
      <c r="E28" s="107">
        <f t="shared" si="1"/>
        <v>4136737.7199999993</v>
      </c>
    </row>
    <row r="29" spans="1:5">
      <c r="A29" s="7">
        <f>'4B_N2O emission'!B29</f>
        <v>2028</v>
      </c>
      <c r="B29" s="108">
        <f>'4C1_Amount_Waste_OpenBurned'!B29</f>
        <v>289442.09999999998</v>
      </c>
      <c r="C29" s="55">
        <f t="shared" si="0"/>
        <v>14.6</v>
      </c>
      <c r="D29" s="106">
        <v>1</v>
      </c>
      <c r="E29" s="107">
        <f t="shared" si="1"/>
        <v>4225854.6599999992</v>
      </c>
    </row>
    <row r="30" spans="1:5">
      <c r="A30" s="7">
        <f>'4B_N2O emission'!B30</f>
        <v>2029</v>
      </c>
      <c r="B30" s="108">
        <f>'4C1_Amount_Waste_OpenBurned'!B30</f>
        <v>295546</v>
      </c>
      <c r="C30" s="55">
        <f t="shared" si="0"/>
        <v>14.6</v>
      </c>
      <c r="D30" s="106">
        <v>1</v>
      </c>
      <c r="E30" s="107">
        <f t="shared" si="1"/>
        <v>4314971.5999999996</v>
      </c>
    </row>
    <row r="31" spans="1:5">
      <c r="A31" s="7">
        <f>'4B_N2O emission'!B31</f>
        <v>2030</v>
      </c>
      <c r="B31" s="108">
        <f>'4C1_Amount_Waste_OpenBurned'!B31</f>
        <v>301649.90000000002</v>
      </c>
      <c r="C31" s="55">
        <f t="shared" si="0"/>
        <v>14.6</v>
      </c>
      <c r="D31" s="106">
        <v>1</v>
      </c>
      <c r="E31" s="107">
        <f t="shared" si="1"/>
        <v>4404088.54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1" t="s">
        <v>132</v>
      </c>
      <c r="B33" s="262"/>
      <c r="C33" s="262"/>
      <c r="D33" s="262"/>
      <c r="E33" s="262"/>
    </row>
    <row r="34" spans="1:5" ht="12" customHeight="1">
      <c r="A34" s="255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4" t="s">
        <v>1</v>
      </c>
      <c r="C2" s="264"/>
      <c r="D2" s="264"/>
    </row>
    <row r="3" spans="1:4" ht="14.25" customHeight="1">
      <c r="A3" s="105" t="s">
        <v>2</v>
      </c>
      <c r="B3" s="194" t="s">
        <v>117</v>
      </c>
      <c r="C3" s="264"/>
      <c r="D3" s="264"/>
    </row>
    <row r="4" spans="1:4" ht="14.25" customHeight="1">
      <c r="A4" s="105" t="s">
        <v>4</v>
      </c>
      <c r="B4" s="194" t="s">
        <v>118</v>
      </c>
      <c r="C4" s="264"/>
      <c r="D4" s="264"/>
    </row>
    <row r="5" spans="1:4" ht="14.25" customHeight="1">
      <c r="A5" s="105" t="s">
        <v>6</v>
      </c>
      <c r="B5" s="194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6"/>
      <c r="B9" s="76" t="s">
        <v>138</v>
      </c>
      <c r="C9" s="76" t="s">
        <v>139</v>
      </c>
      <c r="D9" s="76" t="s">
        <v>140</v>
      </c>
    </row>
    <row r="10" spans="1:4" ht="15.75">
      <c r="A10" s="206"/>
      <c r="B10" s="8" t="s">
        <v>141</v>
      </c>
      <c r="C10" s="8"/>
      <c r="D10" s="8" t="s">
        <v>142</v>
      </c>
    </row>
    <row r="11" spans="1:4" ht="13.5" thickBot="1">
      <c r="A11" s="207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REKAPITULASI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2017-09-13T16:18:51Z</dcterms:modified>
</cp:coreProperties>
</file>