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ontang\"/>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7" i="4" l="1"/>
  <c r="E18" i="4"/>
  <c r="E19" i="4"/>
  <c r="E20" i="4"/>
  <c r="E21" i="4"/>
  <c r="E22" i="4"/>
  <c r="E23" i="4"/>
  <c r="E24" i="4"/>
  <c r="E25"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G82" i="7" s="1"/>
  <c r="P87" i="34" s="1"/>
  <c r="I80" i="6"/>
  <c r="G81" i="7" s="1"/>
  <c r="P86" i="34" s="1"/>
  <c r="I79" i="6"/>
  <c r="I78" i="6"/>
  <c r="I77" i="6"/>
  <c r="I76" i="6"/>
  <c r="I75" i="6"/>
  <c r="I74" i="6"/>
  <c r="I73" i="6"/>
  <c r="I72" i="6"/>
  <c r="I71" i="6"/>
  <c r="G72" i="7" s="1"/>
  <c r="P77" i="34" s="1"/>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M82" i="6"/>
  <c r="N82" i="6"/>
  <c r="M83" i="6"/>
  <c r="N83" i="6"/>
  <c r="M84" i="6"/>
  <c r="N84" i="6"/>
  <c r="M85" i="6"/>
  <c r="N85" i="6"/>
  <c r="L86" i="7" s="1"/>
  <c r="M86" i="6"/>
  <c r="N86" i="6"/>
  <c r="M87" i="6"/>
  <c r="N87" i="6"/>
  <c r="M88" i="6"/>
  <c r="K89" i="7" s="1"/>
  <c r="N88" i="6"/>
  <c r="M89" i="6"/>
  <c r="N89" i="6"/>
  <c r="M90" i="6"/>
  <c r="N90" i="6"/>
  <c r="M91" i="6"/>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L89" i="6"/>
  <c r="K38" i="6"/>
  <c r="K28" i="6"/>
  <c r="L38" i="6"/>
  <c r="E38" i="6"/>
  <c r="F38" i="6"/>
  <c r="H38" i="6"/>
  <c r="J38" i="6"/>
  <c r="K17" i="6"/>
  <c r="F91" i="6"/>
  <c r="K42" i="6"/>
  <c r="L93" i="6"/>
  <c r="L54" i="6"/>
  <c r="K23" i="6"/>
  <c r="K88" i="6"/>
  <c r="I89" i="7" s="1"/>
  <c r="L40" i="6"/>
  <c r="L24" i="6"/>
  <c r="L42" i="6"/>
  <c r="K65" i="6"/>
  <c r="F18" i="6"/>
  <c r="K26" i="6"/>
  <c r="O54" i="7"/>
  <c r="L34" i="6"/>
  <c r="F41" i="6"/>
  <c r="F93" i="6"/>
  <c r="F20" i="6"/>
  <c r="L71" i="6"/>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K48" i="6"/>
  <c r="L46" i="6"/>
  <c r="O68" i="7"/>
  <c r="I47" i="7"/>
  <c r="O65" i="7"/>
  <c r="E79" i="7"/>
  <c r="P84" i="35" s="1"/>
  <c r="F19" i="6"/>
  <c r="L68" i="6"/>
  <c r="L39" i="6"/>
  <c r="L29" i="6"/>
  <c r="K77" i="6"/>
  <c r="K55" i="6"/>
  <c r="I56" i="7" s="1"/>
  <c r="K81" i="6"/>
  <c r="K59" i="6"/>
  <c r="K74" i="6"/>
  <c r="I75" i="7" s="1"/>
  <c r="L64" i="7"/>
  <c r="E71" i="7"/>
  <c r="P76" i="35" s="1"/>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H75" i="7" s="1"/>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46" i="7"/>
  <c r="P51" i="35" s="1"/>
  <c r="E35" i="7"/>
  <c r="P40" i="35" s="1"/>
  <c r="O46" i="4"/>
  <c r="K7" i="34"/>
  <c r="W7" i="34"/>
  <c r="K13" i="34"/>
  <c r="W13" i="34"/>
  <c r="K7" i="35"/>
  <c r="K13" i="35"/>
  <c r="O73" i="7"/>
  <c r="P78" i="37" s="1"/>
  <c r="J48" i="7"/>
  <c r="O52" i="7"/>
  <c r="C57" i="37" s="1"/>
  <c r="L77" i="7"/>
  <c r="O89" i="7"/>
  <c r="P94" i="37" s="1"/>
  <c r="O79" i="7"/>
  <c r="C84" i="37" s="1"/>
  <c r="O46" i="7"/>
  <c r="C51" i="37" s="1"/>
  <c r="H35" i="7"/>
  <c r="P40" i="33" s="1"/>
  <c r="C75" i="7"/>
  <c r="C80" i="18" s="1"/>
  <c r="L74" i="7"/>
  <c r="O45" i="7"/>
  <c r="L72" i="7"/>
  <c r="I85" i="7"/>
  <c r="D92" i="7"/>
  <c r="C97" i="35" s="1"/>
  <c r="K92" i="7"/>
  <c r="O92" i="7"/>
  <c r="P97" i="37" s="1"/>
  <c r="I49" i="7"/>
  <c r="D81" i="7"/>
  <c r="C86" i="31" s="1"/>
  <c r="C83"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61" i="33" s="1"/>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C83" i="34" s="1"/>
  <c r="J39" i="7"/>
  <c r="H83" i="7"/>
  <c r="C88" i="33" s="1"/>
  <c r="H42" i="7"/>
  <c r="C47" i="33" s="1"/>
  <c r="C71" i="7"/>
  <c r="P76" i="18" s="1"/>
  <c r="L78" i="7"/>
  <c r="K83" i="7"/>
  <c r="O72" i="7"/>
  <c r="C77" i="37" s="1"/>
  <c r="C70" i="32"/>
  <c r="J71" i="7"/>
  <c r="C39" i="7"/>
  <c r="P44" i="18" s="1"/>
  <c r="H68" i="7"/>
  <c r="J47" i="7"/>
  <c r="E47" i="7"/>
  <c r="P52" i="35" s="1"/>
  <c r="I71" i="7"/>
  <c r="F47" i="7"/>
  <c r="C52" i="32" s="1"/>
  <c r="H60" i="7"/>
  <c r="C65" i="33" s="1"/>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P83" i="32"/>
  <c r="C67" i="32"/>
  <c r="P67" i="32"/>
  <c r="C67" i="34"/>
  <c r="P52" i="32"/>
  <c r="C42" i="34"/>
  <c r="F46" i="7"/>
  <c r="E56" i="7"/>
  <c r="P61" i="35" s="1"/>
  <c r="O62" i="6"/>
  <c r="M63" i="7" s="1"/>
  <c r="O74" i="6"/>
  <c r="M75" i="7" s="1"/>
  <c r="O23" i="6"/>
  <c r="P61" i="33"/>
  <c r="P82" i="33"/>
  <c r="C82" i="33"/>
  <c r="F82" i="33" s="1"/>
  <c r="P88" i="33"/>
  <c r="O89" i="6"/>
  <c r="M90" i="7" s="1"/>
  <c r="O76" i="6"/>
  <c r="M77" i="7" s="1"/>
  <c r="O82" i="6"/>
  <c r="M83" i="7" s="1"/>
  <c r="O30" i="6"/>
  <c r="O24" i="6"/>
  <c r="P24" i="6" s="1"/>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P23" i="6"/>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84" i="31"/>
  <c r="C84" i="35"/>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E83" i="37"/>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K71" i="7"/>
  <c r="F71" i="7"/>
  <c r="P76" i="32" s="1"/>
  <c r="G69" i="7"/>
  <c r="P74" i="34" s="1"/>
  <c r="J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93" i="32"/>
  <c r="P86" i="31"/>
  <c r="C71" i="35"/>
  <c r="C88" i="32"/>
  <c r="C83" i="32"/>
  <c r="P88" i="18"/>
  <c r="C86" i="35"/>
  <c r="C97" i="18"/>
  <c r="C64" i="33"/>
  <c r="C93" i="34"/>
  <c r="C68" i="18"/>
  <c r="P90" i="32"/>
  <c r="C94" i="31"/>
  <c r="P85" i="32"/>
  <c r="C63" i="37"/>
  <c r="P78" i="31"/>
  <c r="P68" i="32"/>
  <c r="C82" i="35"/>
  <c r="P94" i="31"/>
  <c r="P41" i="31"/>
  <c r="C41" i="35"/>
  <c r="P63" i="32"/>
  <c r="M94" i="7" l="1"/>
  <c r="P82" i="18"/>
  <c r="C78" i="18"/>
  <c r="P55" i="33"/>
  <c r="M37" i="7"/>
  <c r="C77" i="33"/>
  <c r="C62" i="34"/>
  <c r="C90" i="34"/>
  <c r="C58" i="33"/>
  <c r="C67" i="18"/>
  <c r="P78" i="33"/>
  <c r="C63" i="32"/>
  <c r="C89" i="33"/>
  <c r="C53" i="31"/>
  <c r="C82" i="31"/>
  <c r="F82" i="31" s="1"/>
  <c r="G82" i="31" s="1"/>
  <c r="C55" i="31"/>
  <c r="M69" i="7"/>
  <c r="P53" i="31"/>
  <c r="C95" i="32"/>
  <c r="C76" i="18"/>
  <c r="F76" i="18" s="1"/>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F50" i="33" s="1"/>
  <c r="G50" i="33" s="1"/>
  <c r="C44" i="18"/>
  <c r="C39" i="32"/>
  <c r="P63" i="33"/>
  <c r="C59" i="33"/>
  <c r="C73" i="18"/>
  <c r="P51" i="33"/>
  <c r="C50" i="34"/>
  <c r="P41" i="33"/>
  <c r="P77" i="18"/>
  <c r="C48" i="35"/>
  <c r="H69" i="39"/>
  <c r="P67" i="37"/>
  <c r="P44" i="33"/>
  <c r="C39" i="35"/>
  <c r="P80" i="32"/>
  <c r="C68" i="37"/>
  <c r="C52" i="31"/>
  <c r="P76" i="33"/>
  <c r="R76" i="33" s="1"/>
  <c r="T76" i="33" s="1"/>
  <c r="C82" i="37"/>
  <c r="F88" i="31"/>
  <c r="H88" i="31" s="1"/>
  <c r="K19" i="39"/>
  <c r="K51" i="39"/>
  <c r="K83" i="39"/>
  <c r="K42" i="39"/>
  <c r="K74" i="39"/>
  <c r="E99" i="36"/>
  <c r="J98" i="39" s="1"/>
  <c r="Q61" i="35"/>
  <c r="C80" i="34"/>
  <c r="M76" i="7"/>
  <c r="P55" i="31"/>
  <c r="P82" i="6"/>
  <c r="C79" i="18"/>
  <c r="C52" i="35"/>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76" i="6"/>
  <c r="C79" i="33"/>
  <c r="Q92" i="34"/>
  <c r="Q82" i="35"/>
  <c r="Q58" i="37"/>
  <c r="R76" i="18"/>
  <c r="Q82" i="34"/>
  <c r="Q82" i="33"/>
  <c r="D75" i="39"/>
  <c r="E32" i="36"/>
  <c r="J31" i="39" s="1"/>
  <c r="P79" i="37"/>
  <c r="C79" i="37"/>
  <c r="D10" i="39"/>
  <c r="W6" i="37"/>
  <c r="P73" i="33"/>
  <c r="C73" i="33"/>
  <c r="P68" i="31"/>
  <c r="F82" i="34"/>
  <c r="H82" i="34" s="1"/>
  <c r="C52" i="34"/>
  <c r="F52" i="34" s="1"/>
  <c r="C52" i="37"/>
  <c r="P52" i="37"/>
  <c r="R52" i="37" s="1"/>
  <c r="C69" i="18"/>
  <c r="C68" i="31"/>
  <c r="F68" i="31" s="1"/>
  <c r="G68" i="31" s="1"/>
  <c r="P44" i="31"/>
  <c r="P96" i="32"/>
  <c r="C61" i="34"/>
  <c r="C43" i="32"/>
  <c r="C61" i="31"/>
  <c r="C92" i="33"/>
  <c r="C56" i="34"/>
  <c r="C90" i="37"/>
  <c r="C56" i="32"/>
  <c r="P52" i="33"/>
  <c r="R52" i="33" s="1"/>
  <c r="T52" i="33" s="1"/>
  <c r="P42" i="33"/>
  <c r="C68" i="34"/>
  <c r="F68" i="34" s="1"/>
  <c r="P57" i="31"/>
  <c r="P44" i="37"/>
  <c r="P59" i="31"/>
  <c r="C44" i="35"/>
  <c r="C92" i="34"/>
  <c r="C82" i="32"/>
  <c r="F82" i="32" s="1"/>
  <c r="C39" i="31"/>
  <c r="C77" i="31"/>
  <c r="C55" i="32"/>
  <c r="H51" i="39"/>
  <c r="C83" i="37"/>
  <c r="P83" i="37"/>
  <c r="R82" i="37"/>
  <c r="P98" i="32"/>
  <c r="P49" i="33"/>
  <c r="C45" i="37"/>
  <c r="C76" i="37"/>
  <c r="Q35" i="33"/>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Q35" i="35"/>
  <c r="E68" i="31"/>
  <c r="E35" i="35"/>
  <c r="Q96" i="36"/>
  <c r="R96" i="36" s="1"/>
  <c r="Q35" i="31"/>
  <c r="Q96" i="18"/>
  <c r="R96" i="18" s="1"/>
  <c r="S96" i="18" s="1"/>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Q61" i="37"/>
  <c r="E52" i="40"/>
  <c r="F52" i="40" s="1"/>
  <c r="Q32" i="32"/>
  <c r="E61" i="35"/>
  <c r="E32" i="18"/>
  <c r="E61" i="34"/>
  <c r="Q32" i="18"/>
  <c r="E68" i="40"/>
  <c r="E32" i="37"/>
  <c r="Q32" i="40"/>
  <c r="R32" i="40" s="1"/>
  <c r="Q76" i="40"/>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Q94" i="31"/>
  <c r="R94" i="31" s="1"/>
  <c r="T94" i="31" s="1"/>
  <c r="Q52" i="34"/>
  <c r="Q68" i="32"/>
  <c r="Q68" i="31"/>
  <c r="Q68" i="34"/>
  <c r="R68" i="34" s="1"/>
  <c r="E76" i="37"/>
  <c r="Q76" i="31"/>
  <c r="R76" i="31" s="1"/>
  <c r="E76" i="34"/>
  <c r="G75" i="39" s="1"/>
  <c r="Q22" i="35"/>
  <c r="E20" i="36"/>
  <c r="J19" i="39" s="1"/>
  <c r="E52" i="36"/>
  <c r="Q20" i="34"/>
  <c r="E20" i="35"/>
  <c r="Q76" i="34"/>
  <c r="E76" i="33"/>
  <c r="Q76" i="37"/>
  <c r="R76" i="37" s="1"/>
  <c r="S76" i="37" s="1"/>
  <c r="E22" i="31"/>
  <c r="Q52" i="31"/>
  <c r="R52" i="31" s="1"/>
  <c r="Q20" i="18"/>
  <c r="Q20" i="35"/>
  <c r="F83" i="32"/>
  <c r="F76" i="40"/>
  <c r="E72" i="34"/>
  <c r="G71" i="39" s="1"/>
  <c r="E22" i="36"/>
  <c r="J21" i="39" s="1"/>
  <c r="E22" i="37"/>
  <c r="Q22" i="40"/>
  <c r="R22" i="40" s="1"/>
  <c r="Q68" i="40"/>
  <c r="R68" i="40" s="1"/>
  <c r="Q38" i="40"/>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E24" i="36"/>
  <c r="J23" i="39" s="1"/>
  <c r="Q24" i="18"/>
  <c r="E24" i="35"/>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68" i="36"/>
  <c r="R96"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F54" i="31" s="1"/>
  <c r="H54" i="31" s="1"/>
  <c r="C95" i="34"/>
  <c r="C61" i="35"/>
  <c r="P82" i="32"/>
  <c r="C96" i="34"/>
  <c r="P62" i="33"/>
  <c r="F61" i="35"/>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Q40" i="36"/>
  <c r="R40" i="36" s="1"/>
  <c r="Q40" i="18"/>
  <c r="R40" i="18" s="1"/>
  <c r="Q40" i="33"/>
  <c r="R40" i="33" s="1"/>
  <c r="S40" i="33" s="1"/>
  <c r="Q40" i="34"/>
  <c r="R40" i="34" s="1"/>
  <c r="E40" i="34"/>
  <c r="Q40" i="40"/>
  <c r="E40" i="32"/>
  <c r="F40" i="32" s="1"/>
  <c r="E26" i="34"/>
  <c r="E26" i="36"/>
  <c r="J25" i="39" s="1"/>
  <c r="Q26" i="37"/>
  <c r="Q26" i="35"/>
  <c r="Q26" i="33"/>
  <c r="E26" i="37"/>
  <c r="E26" i="40"/>
  <c r="F26" i="40" s="1"/>
  <c r="Q26" i="34"/>
  <c r="Q26" i="40"/>
  <c r="R26" i="40" s="1"/>
  <c r="E26" i="31"/>
  <c r="Q26" i="18"/>
  <c r="Q26" i="32"/>
  <c r="Q26" i="31"/>
  <c r="E26" i="18"/>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E99" i="33"/>
  <c r="Q58" i="33"/>
  <c r="R58" i="33" s="1"/>
  <c r="T58" i="33" s="1"/>
  <c r="E58" i="33"/>
  <c r="H57" i="39" s="1"/>
  <c r="Q34" i="34"/>
  <c r="E34" i="35"/>
  <c r="Q34" i="18"/>
  <c r="E34" i="33"/>
  <c r="Q34" i="37"/>
  <c r="Q34" i="35"/>
  <c r="Q69" i="18"/>
  <c r="R69" i="18" s="1"/>
  <c r="Q69" i="34"/>
  <c r="R69" i="34" s="1"/>
  <c r="Q69" i="36"/>
  <c r="R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R80" i="31"/>
  <c r="F96" i="34"/>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F52" i="33"/>
  <c r="Q62" i="34"/>
  <c r="R62" i="34" s="1"/>
  <c r="Q62" i="32"/>
  <c r="E88" i="18"/>
  <c r="D87" i="39" s="1"/>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F72" i="34"/>
  <c r="G72" i="34"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R70" i="31" s="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H98" i="39"/>
  <c r="C49" i="31"/>
  <c r="P49" i="31"/>
  <c r="C49" i="35"/>
  <c r="C42" i="37"/>
  <c r="P42" i="37"/>
  <c r="P95" i="37"/>
  <c r="C95" i="37"/>
  <c r="P47" i="37"/>
  <c r="C47" i="37"/>
  <c r="C72" i="37"/>
  <c r="P72" i="37"/>
  <c r="C72" i="35"/>
  <c r="P72" i="31"/>
  <c r="C72" i="31"/>
  <c r="F72" i="31" s="1"/>
  <c r="H72" i="31" s="1"/>
  <c r="C64" i="37"/>
  <c r="F64" i="37" s="1"/>
  <c r="H64" i="37" s="1"/>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F66" i="18" s="1"/>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F76" i="36"/>
  <c r="F68" i="18"/>
  <c r="H68" i="18" s="1"/>
  <c r="F52" i="37"/>
  <c r="H52" i="37" s="1"/>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D71" i="39"/>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E63" i="31"/>
  <c r="F62" i="39" s="1"/>
  <c r="E63" i="18"/>
  <c r="D62" i="39" s="1"/>
  <c r="E63" i="37"/>
  <c r="E63" i="36"/>
  <c r="Q63" i="35"/>
  <c r="R63" i="35" s="1"/>
  <c r="T63" i="35" s="1"/>
  <c r="Q63" i="33"/>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60" i="39"/>
  <c r="I95" i="39"/>
  <c r="I81" i="39"/>
  <c r="I55" i="39"/>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L82" i="39"/>
  <c r="L33" i="39"/>
  <c r="F67" i="39"/>
  <c r="L34" i="39"/>
  <c r="L26" i="39"/>
  <c r="F82"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78" i="35"/>
  <c r="S78" i="35" s="1"/>
  <c r="R45" i="35"/>
  <c r="S45" i="35" s="1"/>
  <c r="R80" i="35"/>
  <c r="S80" i="35" s="1"/>
  <c r="R58" i="35"/>
  <c r="S58" i="35" s="1"/>
  <c r="F99" i="37"/>
  <c r="H99" i="37" s="1"/>
  <c r="F84" i="31"/>
  <c r="G84" i="31" s="1"/>
  <c r="T69" i="36"/>
  <c r="H82" i="33"/>
  <c r="G82" i="33"/>
  <c r="M53" i="39"/>
  <c r="M37" i="39"/>
  <c r="M33" i="39"/>
  <c r="G98" i="39"/>
  <c r="G84" i="39"/>
  <c r="G51" i="39"/>
  <c r="G89" i="39"/>
  <c r="M75" i="39"/>
  <c r="M59" i="39"/>
  <c r="G63" i="39"/>
  <c r="G57" i="39"/>
  <c r="G49" i="39"/>
  <c r="M34" i="39"/>
  <c r="M19" i="39"/>
  <c r="G67" i="39"/>
  <c r="M71" i="39"/>
  <c r="M35" i="39"/>
  <c r="G44" i="39"/>
  <c r="G95" i="39"/>
  <c r="M82" i="39"/>
  <c r="M60" i="39"/>
  <c r="M31" i="39"/>
  <c r="M95" i="39"/>
  <c r="M67" i="39"/>
  <c r="M39" i="39"/>
  <c r="G81" i="39"/>
  <c r="R76" i="34"/>
  <c r="R58" i="34"/>
  <c r="R98" i="34"/>
  <c r="R52" i="34"/>
  <c r="R96" i="34"/>
  <c r="R82" i="34"/>
  <c r="R61" i="34"/>
  <c r="R83" i="34"/>
  <c r="R92" i="34"/>
  <c r="T52" i="31"/>
  <c r="R42" i="31" l="1"/>
  <c r="R73" i="33"/>
  <c r="S73" i="33" s="1"/>
  <c r="R77" i="18"/>
  <c r="S77" i="18" s="1"/>
  <c r="R63" i="33"/>
  <c r="S63" i="33" s="1"/>
  <c r="F97" i="32"/>
  <c r="F79" i="32"/>
  <c r="R57" i="31"/>
  <c r="T57" i="31" s="1"/>
  <c r="G82" i="34"/>
  <c r="F50" i="32"/>
  <c r="F63" i="32"/>
  <c r="F55" i="32"/>
  <c r="R78" i="33"/>
  <c r="T78" i="33" s="1"/>
  <c r="R62" i="33"/>
  <c r="T62" i="33" s="1"/>
  <c r="F44" i="35"/>
  <c r="G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G68" i="34"/>
  <c r="H68" i="34"/>
  <c r="M81" i="39"/>
  <c r="E75" i="38" s="1"/>
  <c r="F53" i="31"/>
  <c r="H53" i="31" s="1"/>
  <c r="F86" i="36"/>
  <c r="G86" i="36" s="1"/>
  <c r="F90" i="36"/>
  <c r="G90" i="36" s="1"/>
  <c r="F48" i="34"/>
  <c r="G48" i="34" s="1"/>
  <c r="F80" i="31"/>
  <c r="H80" i="31" s="1"/>
  <c r="C50" i="39"/>
  <c r="R47" i="37"/>
  <c r="S47" i="37" s="1"/>
  <c r="R71" i="37"/>
  <c r="T71" i="37" s="1"/>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G84" i="34" s="1"/>
  <c r="C74" i="39"/>
  <c r="R57" i="33"/>
  <c r="T57" i="33" s="1"/>
  <c r="S44" i="18"/>
  <c r="T97" i="36"/>
  <c r="C96" i="39"/>
  <c r="C62" i="39"/>
  <c r="C79" i="39"/>
  <c r="R93" i="37"/>
  <c r="S93" i="37" s="1"/>
  <c r="G76" i="36"/>
  <c r="T54" i="31"/>
  <c r="T74" i="31"/>
  <c r="C59" i="39"/>
  <c r="S78" i="31"/>
  <c r="S88" i="31"/>
  <c r="S62" i="18"/>
  <c r="T96" i="31"/>
  <c r="C63" i="39"/>
  <c r="R61" i="37"/>
  <c r="S80" i="36"/>
  <c r="L57" i="39"/>
  <c r="S41" i="36"/>
  <c r="H36" i="36"/>
  <c r="L81" i="39"/>
  <c r="D75" i="38" s="1"/>
  <c r="R81" i="37"/>
  <c r="T81" i="37" s="1"/>
  <c r="F57" i="35"/>
  <c r="H57" i="35" s="1"/>
  <c r="C45" i="39"/>
  <c r="C43" i="39"/>
  <c r="S39" i="36"/>
  <c r="T97" i="18"/>
  <c r="C84" i="39"/>
  <c r="T85" i="36"/>
  <c r="C86" i="39"/>
  <c r="T45" i="36"/>
  <c r="T41" i="36"/>
  <c r="R55" i="18"/>
  <c r="S55" i="18" s="1"/>
  <c r="F96" i="33"/>
  <c r="H96" i="33" s="1"/>
  <c r="T64" i="31"/>
  <c r="T90" i="18"/>
  <c r="T82" i="18"/>
  <c r="C93" i="39"/>
  <c r="R88" i="37"/>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R81" i="31"/>
  <c r="T81" i="31" s="1"/>
  <c r="R79" i="31"/>
  <c r="S79" i="31" s="1"/>
  <c r="F57" i="32"/>
  <c r="R46" i="31"/>
  <c r="S46" i="31" s="1"/>
  <c r="R65" i="37"/>
  <c r="T65" i="37" s="1"/>
  <c r="F58" i="18"/>
  <c r="G58" i="18" s="1"/>
  <c r="R81" i="32"/>
  <c r="R55" i="37"/>
  <c r="T55" i="37" s="1"/>
  <c r="F56" i="32"/>
  <c r="G83" i="37"/>
  <c r="F22" i="36"/>
  <c r="H22" i="36" s="1"/>
  <c r="I87" i="39"/>
  <c r="T76" i="37"/>
  <c r="F69" i="34"/>
  <c r="H69" i="34" s="1"/>
  <c r="G68" i="18"/>
  <c r="F69" i="18"/>
  <c r="G69" i="18" s="1"/>
  <c r="L52" i="39"/>
  <c r="D46" i="38" s="1"/>
  <c r="F66" i="35"/>
  <c r="H66" i="35" s="1"/>
  <c r="F64" i="35"/>
  <c r="H64" i="35" s="1"/>
  <c r="T88" i="33"/>
  <c r="M52" i="39"/>
  <c r="L39" i="39"/>
  <c r="D33" i="38" s="1"/>
  <c r="L71" i="39"/>
  <c r="D65" i="38" s="1"/>
  <c r="F61" i="18"/>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G41" i="39"/>
  <c r="E35" i="38" s="1"/>
  <c r="M57" i="39"/>
  <c r="E51" i="38" s="1"/>
  <c r="S88" i="35"/>
  <c r="F88" i="36"/>
  <c r="G88" i="36" s="1"/>
  <c r="F20" i="36"/>
  <c r="G20" i="36" s="1"/>
  <c r="L51" i="39"/>
  <c r="F53" i="18"/>
  <c r="H53" i="18" s="1"/>
  <c r="R74" i="37"/>
  <c r="T74" i="37" s="1"/>
  <c r="F80" i="35"/>
  <c r="G80" i="35" s="1"/>
  <c r="F98" i="18"/>
  <c r="H98" i="18" s="1"/>
  <c r="R60" i="33"/>
  <c r="T60" i="33" s="1"/>
  <c r="F74" i="34"/>
  <c r="F80" i="34"/>
  <c r="H80" i="34" s="1"/>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H92" i="34"/>
  <c r="I67" i="39"/>
  <c r="F40" i="33"/>
  <c r="H40" i="33" s="1"/>
  <c r="S92" i="33"/>
  <c r="T92" i="33"/>
  <c r="F52" i="35"/>
  <c r="H52" i="35" s="1"/>
  <c r="I51" i="39"/>
  <c r="F65" i="39"/>
  <c r="F66" i="31"/>
  <c r="G66" i="31" s="1"/>
  <c r="S52" i="33"/>
  <c r="S74" i="31"/>
  <c r="G69" i="39"/>
  <c r="E63" i="38" s="1"/>
  <c r="T72" i="33"/>
  <c r="F97" i="31"/>
  <c r="H97" i="31" s="1"/>
  <c r="F19" i="36"/>
  <c r="G19" i="36" s="1"/>
  <c r="I19" i="36" s="1"/>
  <c r="F84" i="18"/>
  <c r="G84" i="18" s="1"/>
  <c r="F74" i="36"/>
  <c r="H74" i="36" s="1"/>
  <c r="S54" i="37"/>
  <c r="L32" i="39"/>
  <c r="T93" i="33"/>
  <c r="S93" i="33"/>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61" i="33"/>
  <c r="F94" i="36"/>
  <c r="G94" i="36" s="1"/>
  <c r="F79" i="36"/>
  <c r="H79" i="36" s="1"/>
  <c r="F92" i="39"/>
  <c r="F93" i="31"/>
  <c r="G93" i="31" s="1"/>
  <c r="F48" i="40"/>
  <c r="M47" i="39"/>
  <c r="F44" i="40"/>
  <c r="L43" i="39"/>
  <c r="D37" i="38" s="1"/>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H63" i="18" s="1"/>
  <c r="L65" i="39"/>
  <c r="D59" i="3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S40" i="37"/>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62" i="33"/>
  <c r="S94" i="31"/>
  <c r="S45" i="37"/>
  <c r="S51" i="37"/>
  <c r="F81" i="32"/>
  <c r="F71" i="34"/>
  <c r="H71" i="34" s="1"/>
  <c r="G22" i="36"/>
  <c r="H82" i="31"/>
  <c r="G52" i="37"/>
  <c r="H50" i="18"/>
  <c r="G50" i="18"/>
  <c r="T88" i="31"/>
  <c r="T51" i="33"/>
  <c r="S86" i="33"/>
  <c r="T69" i="18"/>
  <c r="S54" i="31"/>
  <c r="G97" i="39"/>
  <c r="M80" i="39"/>
  <c r="M89" i="39"/>
  <c r="E83" i="38" s="1"/>
  <c r="S53" i="35"/>
  <c r="H51" i="31"/>
  <c r="F45" i="18"/>
  <c r="G45" i="18" s="1"/>
  <c r="S55" i="37"/>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T93" i="37"/>
  <c r="F48" i="36"/>
  <c r="H48" i="36" s="1"/>
  <c r="F45" i="36"/>
  <c r="G45" i="36" s="1"/>
  <c r="F94" i="18"/>
  <c r="G94" i="18" s="1"/>
  <c r="F50" i="35"/>
  <c r="G50" i="35" s="1"/>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G56" i="34"/>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62" i="37"/>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D76" i="38"/>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S88" i="37"/>
  <c r="T88" i="37"/>
  <c r="H94" i="37"/>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J69" i="39"/>
  <c r="F70" i="36"/>
  <c r="H70" i="36" s="1"/>
  <c r="F74" i="40"/>
  <c r="L73" i="39"/>
  <c r="D67" i="38" s="1"/>
  <c r="F60" i="31"/>
  <c r="H60" i="31" s="1"/>
  <c r="F59" i="39"/>
  <c r="D53" i="38" s="1"/>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D89" i="38"/>
  <c r="L44" i="39"/>
  <c r="D38" i="38" s="1"/>
  <c r="L56" i="39"/>
  <c r="D50" i="38" s="1"/>
  <c r="I41" i="39"/>
  <c r="I90" i="39"/>
  <c r="G92" i="39"/>
  <c r="F21" i="36"/>
  <c r="G21" i="36" s="1"/>
  <c r="F85" i="37"/>
  <c r="T81" i="35"/>
  <c r="S81" i="35"/>
  <c r="F46" i="37"/>
  <c r="H46" i="37" s="1"/>
  <c r="L22" i="39"/>
  <c r="F40" i="39"/>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D51" i="38"/>
  <c r="F43" i="31"/>
  <c r="G43" i="31" s="1"/>
  <c r="F51" i="32"/>
  <c r="F46" i="32"/>
  <c r="F97" i="34"/>
  <c r="G97" i="34" s="1"/>
  <c r="F51" i="34"/>
  <c r="H51" i="34" s="1"/>
  <c r="T54" i="35"/>
  <c r="S93" i="35"/>
  <c r="S83" i="35"/>
  <c r="T58" i="35"/>
  <c r="S87" i="35"/>
  <c r="S44" i="35"/>
  <c r="S47" i="35"/>
  <c r="T62" i="35"/>
  <c r="T59" i="33"/>
  <c r="G70" i="33"/>
  <c r="R95" i="33"/>
  <c r="S95" i="33" s="1"/>
  <c r="R71" i="33"/>
  <c r="H68" i="31"/>
  <c r="G44" i="31"/>
  <c r="G41" i="31"/>
  <c r="F49" i="35"/>
  <c r="F47" i="35"/>
  <c r="G47" i="35" s="1"/>
  <c r="S64" i="31"/>
  <c r="G62" i="31"/>
  <c r="G66" i="35"/>
  <c r="H84" i="31"/>
  <c r="F49" i="31"/>
  <c r="F89" i="31"/>
  <c r="F95" i="35"/>
  <c r="G95" i="35" s="1"/>
  <c r="G76" i="18"/>
  <c r="T48" i="33"/>
  <c r="S48" i="33"/>
  <c r="T45" i="33"/>
  <c r="T73" i="33"/>
  <c r="T79" i="37"/>
  <c r="S79" i="37"/>
  <c r="R46" i="18"/>
  <c r="T46" i="18" s="1"/>
  <c r="T81" i="33"/>
  <c r="S70" i="34"/>
  <c r="T67" i="35"/>
  <c r="H68" i="37"/>
  <c r="G68" i="37"/>
  <c r="T97" i="37"/>
  <c r="S41" i="37"/>
  <c r="G56" i="31"/>
  <c r="H56" i="31"/>
  <c r="T43" i="33"/>
  <c r="T67" i="37"/>
  <c r="R75" i="18"/>
  <c r="S75" i="18" s="1"/>
  <c r="S41" i="35"/>
  <c r="T78" i="35"/>
  <c r="G96" i="31"/>
  <c r="H69" i="31"/>
  <c r="S81" i="37"/>
  <c r="S73" i="37"/>
  <c r="G72" i="18"/>
  <c r="H72" i="18"/>
  <c r="R91" i="33"/>
  <c r="F71" i="31"/>
  <c r="G96" i="35"/>
  <c r="H96" i="35"/>
  <c r="F81" i="35"/>
  <c r="H81" i="35" s="1"/>
  <c r="F46" i="34"/>
  <c r="H46" i="34" s="1"/>
  <c r="R49" i="37"/>
  <c r="R43" i="18"/>
  <c r="S43" i="18" s="1"/>
  <c r="R95" i="37"/>
  <c r="F89" i="35"/>
  <c r="G64" i="34"/>
  <c r="H64" i="34"/>
  <c r="H87" i="31"/>
  <c r="S61" i="35"/>
  <c r="S77" i="35"/>
  <c r="F46" i="35"/>
  <c r="R42" i="37"/>
  <c r="R39" i="18"/>
  <c r="F51" i="35"/>
  <c r="H51" i="35" s="1"/>
  <c r="R47" i="18"/>
  <c r="R71" i="18"/>
  <c r="S71" i="18" s="1"/>
  <c r="R71" i="31"/>
  <c r="R89" i="37"/>
  <c r="S72" i="37"/>
  <c r="G58" i="31"/>
  <c r="G36" i="36"/>
  <c r="G96" i="37"/>
  <c r="G93" i="34"/>
  <c r="H93" i="34"/>
  <c r="T59" i="31"/>
  <c r="S59" i="31"/>
  <c r="H48" i="35"/>
  <c r="G48" i="35"/>
  <c r="H85" i="34"/>
  <c r="G85" i="34"/>
  <c r="S41" i="31"/>
  <c r="T41" i="31"/>
  <c r="S86" i="31"/>
  <c r="T78" i="31"/>
  <c r="R63" i="32"/>
  <c r="R93" i="32"/>
  <c r="R74" i="32"/>
  <c r="T56" i="36"/>
  <c r="S78" i="36"/>
  <c r="S64" i="36"/>
  <c r="S34" i="36"/>
  <c r="T46" i="36"/>
  <c r="R96" i="32"/>
  <c r="R90" i="32"/>
  <c r="R68" i="32"/>
  <c r="R85" i="32"/>
  <c r="R49" i="32"/>
  <c r="T32" i="36"/>
  <c r="T50" i="36"/>
  <c r="S89" i="36"/>
  <c r="H84" i="34"/>
  <c r="L58" i="39"/>
  <c r="F59" i="40"/>
  <c r="D58" i="39"/>
  <c r="F59" i="18"/>
  <c r="F81" i="33"/>
  <c r="H80" i="39"/>
  <c r="H67" i="34"/>
  <c r="G67" i="34"/>
  <c r="F79" i="33"/>
  <c r="H78" i="39"/>
  <c r="D74" i="39"/>
  <c r="F75" i="18"/>
  <c r="S48" i="37"/>
  <c r="T48" i="37"/>
  <c r="H42" i="34"/>
  <c r="G42" i="34"/>
  <c r="F42" i="37"/>
  <c r="C41" i="39"/>
  <c r="F42" i="33"/>
  <c r="H41" i="39"/>
  <c r="R46" i="33"/>
  <c r="G73" i="34"/>
  <c r="F97" i="18"/>
  <c r="R97" i="33"/>
  <c r="G58" i="34"/>
  <c r="H58" i="34"/>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T63" i="31"/>
  <c r="S63" i="31"/>
  <c r="H87" i="36"/>
  <c r="G87" i="36"/>
  <c r="G35" i="36"/>
  <c r="H35" i="36"/>
  <c r="G58" i="36"/>
  <c r="H58" i="36"/>
  <c r="G61" i="36"/>
  <c r="H61" i="36"/>
  <c r="T96" i="35"/>
  <c r="S96" i="35"/>
  <c r="T42" i="35"/>
  <c r="S42" i="35"/>
  <c r="S90" i="35"/>
  <c r="T90" i="35"/>
  <c r="K10" i="32"/>
  <c r="K9" i="32"/>
  <c r="K12" i="32"/>
  <c r="S55" i="31"/>
  <c r="T55" i="31"/>
  <c r="T76" i="31"/>
  <c r="S76" i="31"/>
  <c r="S59" i="18"/>
  <c r="T89" i="18"/>
  <c r="T59" i="18"/>
  <c r="S86" i="18"/>
  <c r="S98" i="18"/>
  <c r="T86" i="18"/>
  <c r="S97" i="18"/>
  <c r="G48" i="36"/>
  <c r="G59" i="36"/>
  <c r="H19" i="36"/>
  <c r="J19" i="36" s="1"/>
  <c r="K19" i="36" s="1"/>
  <c r="I17" i="17" s="1"/>
  <c r="S43" i="35"/>
  <c r="T43" i="35"/>
  <c r="T97" i="35"/>
  <c r="S97" i="35"/>
  <c r="T40" i="35"/>
  <c r="S40" i="35"/>
  <c r="G52" i="18"/>
  <c r="H52" i="18"/>
  <c r="G61" i="18"/>
  <c r="H61"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24" i="36"/>
  <c r="G83" i="36"/>
  <c r="H69" i="36"/>
  <c r="G69" i="36"/>
  <c r="T84" i="35"/>
  <c r="S84" i="35"/>
  <c r="T72" i="35"/>
  <c r="S72" i="35"/>
  <c r="S57" i="35"/>
  <c r="T57" i="35"/>
  <c r="T85" i="35"/>
  <c r="S85" i="35"/>
  <c r="G63" i="18"/>
  <c r="G82" i="18"/>
  <c r="H82" i="18"/>
  <c r="S91" i="35"/>
  <c r="S76" i="35"/>
  <c r="T73" i="35"/>
  <c r="S59" i="35"/>
  <c r="D40" i="38"/>
  <c r="S79" i="18"/>
  <c r="T67" i="18"/>
  <c r="T73" i="18"/>
  <c r="T87" i="18"/>
  <c r="S76" i="18"/>
  <c r="T96" i="18"/>
  <c r="T81" i="18"/>
  <c r="S82" i="18"/>
  <c r="G64" i="37"/>
  <c r="S54" i="18"/>
  <c r="T52" i="18"/>
  <c r="T56" i="35"/>
  <c r="T88" i="18"/>
  <c r="T68" i="18"/>
  <c r="S72" i="18"/>
  <c r="G54" i="31"/>
  <c r="G76" i="31"/>
  <c r="E90" i="38"/>
  <c r="E45" i="38"/>
  <c r="T49" i="35"/>
  <c r="S50" i="35"/>
  <c r="T61" i="18"/>
  <c r="S51" i="18"/>
  <c r="S56" i="36"/>
  <c r="T78" i="36"/>
  <c r="T64" i="36"/>
  <c r="T34" i="36"/>
  <c r="T74" i="36"/>
  <c r="T33" i="36"/>
  <c r="D70" i="38"/>
  <c r="S38" i="36"/>
  <c r="S50" i="36"/>
  <c r="T89" i="36"/>
  <c r="T74" i="35"/>
  <c r="S74" i="35"/>
  <c r="S69" i="31"/>
  <c r="T69" i="31"/>
  <c r="G96" i="36"/>
  <c r="H96" i="36"/>
  <c r="H94" i="36"/>
  <c r="G99" i="36"/>
  <c r="H99" i="36"/>
  <c r="T82" i="35"/>
  <c r="S82" i="35"/>
  <c r="S65" i="35"/>
  <c r="T65" i="35"/>
  <c r="T39" i="35"/>
  <c r="S39" i="35"/>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G34" i="36"/>
  <c r="G84" i="36"/>
  <c r="S55" i="35"/>
  <c r="T55" i="35"/>
  <c r="S98" i="40"/>
  <c r="S93" i="40"/>
  <c r="T95" i="40"/>
  <c r="T99" i="40"/>
  <c r="T86" i="35"/>
  <c r="S86" i="35"/>
  <c r="S70" i="31"/>
  <c r="T70" i="31"/>
  <c r="S48" i="31"/>
  <c r="T48" i="31"/>
  <c r="S90" i="31"/>
  <c r="T39" i="31"/>
  <c r="S39" i="31"/>
  <c r="S42" i="31"/>
  <c r="T4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H90"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G98" i="18"/>
  <c r="G86" i="18"/>
  <c r="H99" i="18"/>
  <c r="G99" i="18"/>
  <c r="K9" i="40"/>
  <c r="K12" i="40"/>
  <c r="K10" i="40"/>
  <c r="G72" i="31"/>
  <c r="S89" i="18"/>
  <c r="T79" i="18"/>
  <c r="S67" i="18"/>
  <c r="S73" i="18"/>
  <c r="S87" i="18"/>
  <c r="T76" i="18"/>
  <c r="S53" i="18"/>
  <c r="T54" i="18"/>
  <c r="S52" i="18"/>
  <c r="S80" i="18"/>
  <c r="H75" i="31"/>
  <c r="E71" i="38"/>
  <c r="S61" i="1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H89" i="34" l="1"/>
  <c r="H37" i="36"/>
  <c r="G53" i="31"/>
  <c r="G78" i="36"/>
  <c r="H51" i="36"/>
  <c r="H86" i="36"/>
  <c r="H44" i="36"/>
  <c r="G53" i="36"/>
  <c r="G84" i="37"/>
  <c r="H82" i="37"/>
  <c r="H53" i="37"/>
  <c r="G58" i="37"/>
  <c r="H92" i="37"/>
  <c r="G60" i="37"/>
  <c r="H44" i="35"/>
  <c r="G80" i="31"/>
  <c r="S81" i="31"/>
  <c r="H69" i="18"/>
  <c r="T77" i="18"/>
  <c r="S42" i="18"/>
  <c r="G60" i="18"/>
  <c r="H67" i="31"/>
  <c r="T55" i="18"/>
  <c r="H61" i="34"/>
  <c r="H99" i="34"/>
  <c r="G70" i="18"/>
  <c r="S57" i="31"/>
  <c r="H48" i="34"/>
  <c r="G69" i="34"/>
  <c r="H83" i="34"/>
  <c r="H65" i="18"/>
  <c r="H52" i="31"/>
  <c r="T60" i="18"/>
  <c r="G50" i="34"/>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I22" i="36" s="1"/>
  <c r="J23" i="36" s="1"/>
  <c r="K23" i="36" s="1"/>
  <c r="I21" i="17" s="1"/>
  <c r="H64" i="33"/>
  <c r="G64" i="33"/>
  <c r="H56" i="18"/>
  <c r="H21" i="36"/>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J20" i="36"/>
  <c r="K20" i="36" s="1"/>
  <c r="I18" i="17" s="1"/>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J21" i="36" l="1"/>
  <c r="K21" i="36" s="1"/>
  <c r="I19"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J21" i="40"/>
  <c r="K21" i="40" s="1"/>
  <c r="K19" i="17" s="1"/>
  <c r="U20" i="40"/>
  <c r="V21" i="40" s="1"/>
  <c r="W21" i="40" s="1"/>
  <c r="AB19" i="17" s="1"/>
  <c r="U21" i="36"/>
  <c r="V21" i="36"/>
  <c r="W21" i="36" s="1"/>
  <c r="Z19" i="17" s="1"/>
  <c r="I21" i="40"/>
  <c r="J22" i="40" s="1"/>
  <c r="K22" i="40" s="1"/>
  <c r="K20" i="17" s="1"/>
  <c r="V20" i="40"/>
  <c r="W20" i="40" s="1"/>
  <c r="AB18" i="17" s="1"/>
  <c r="B25" i="33" l="1"/>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c r="K29" i="36" s="1"/>
  <c r="I27" i="17" s="1"/>
  <c r="B30" i="35" l="1"/>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J16" i="38" s="1"/>
  <c r="U22" i="35"/>
  <c r="V23" i="35" s="1"/>
  <c r="W23" i="35" s="1"/>
  <c r="V21" i="17" s="1"/>
  <c r="U22" i="34"/>
  <c r="U23" i="34" s="1"/>
  <c r="V24" i="34" s="1"/>
  <c r="W24" i="34" s="1"/>
  <c r="X22"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K23" i="32"/>
  <c r="F21" i="17" s="1"/>
  <c r="U22" i="18"/>
  <c r="V22" i="18"/>
  <c r="W22" i="18" s="1"/>
  <c r="T20" i="17" s="1"/>
  <c r="I22" i="37"/>
  <c r="J22" i="37"/>
  <c r="K22" i="37" s="1"/>
  <c r="J20" i="17" s="1"/>
  <c r="K22" i="32"/>
  <c r="F20" i="17" s="1"/>
  <c r="J15" i="38"/>
  <c r="U22" i="33"/>
  <c r="L18" i="17"/>
  <c r="I22" i="35"/>
  <c r="K14" i="38"/>
  <c r="K21" i="31"/>
  <c r="D19" i="17" s="1"/>
  <c r="V23" i="34" l="1"/>
  <c r="W23" i="34" s="1"/>
  <c r="X21" i="17" s="1"/>
  <c r="I23" i="32"/>
  <c r="J24" i="32" s="1"/>
  <c r="K24" i="32" s="1"/>
  <c r="F22" i="17" s="1"/>
  <c r="U23" i="32"/>
  <c r="V24" i="32" s="1"/>
  <c r="W24" i="32" s="1"/>
  <c r="W22" i="17" s="1"/>
  <c r="U23" i="35"/>
  <c r="U24" i="35" s="1"/>
  <c r="V25" i="35" s="1"/>
  <c r="W25" i="35" s="1"/>
  <c r="V23" i="17" s="1"/>
  <c r="U24" i="34"/>
  <c r="V25" i="34" s="1"/>
  <c r="W25" i="34" s="1"/>
  <c r="X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5" i="34" l="1"/>
  <c r="V26" i="34" s="1"/>
  <c r="W26" i="34" s="1"/>
  <c r="X24" i="17" s="1"/>
  <c r="J17" i="38"/>
  <c r="U24" i="32"/>
  <c r="V25" i="32" s="1"/>
  <c r="W25" i="32" s="1"/>
  <c r="W23" i="17" s="1"/>
  <c r="I24" i="32"/>
  <c r="J25" i="32" s="1"/>
  <c r="U25" i="35"/>
  <c r="U26" i="35"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U26" i="34"/>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U25" i="32" l="1"/>
  <c r="I25" i="32"/>
  <c r="J26" i="32" s="1"/>
  <c r="V26" i="35"/>
  <c r="W26" i="35" s="1"/>
  <c r="V24" i="17" s="1"/>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V27" i="34"/>
  <c r="W27" i="34" s="1"/>
  <c r="X25" i="17" s="1"/>
  <c r="U27" i="34"/>
  <c r="J25" i="34"/>
  <c r="I25" i="34"/>
  <c r="J25" i="33"/>
  <c r="K25" i="33" s="1"/>
  <c r="H23" i="17" s="1"/>
  <c r="I25" i="33"/>
  <c r="V25" i="33"/>
  <c r="W25" i="33" s="1"/>
  <c r="Y23" i="17" s="1"/>
  <c r="U25" i="33"/>
  <c r="J25" i="35"/>
  <c r="K25" i="35" s="1"/>
  <c r="E23" i="17" s="1"/>
  <c r="I25" i="35"/>
  <c r="V26" i="32"/>
  <c r="W26" i="32" s="1"/>
  <c r="W24" i="17" s="1"/>
  <c r="U26" i="32"/>
  <c r="I26" i="32" l="1"/>
  <c r="I27" i="32" s="1"/>
  <c r="L22" i="17"/>
  <c r="E17" i="28" s="1"/>
  <c r="M17" i="38" s="1"/>
  <c r="E16" i="28"/>
  <c r="M16" i="38" s="1"/>
  <c r="J26" i="18"/>
  <c r="K26" i="18" s="1"/>
  <c r="C24" i="17" s="1"/>
  <c r="I26" i="18"/>
  <c r="U26" i="37"/>
  <c r="V26" i="37"/>
  <c r="W26" i="37" s="1"/>
  <c r="AA24" i="17" s="1"/>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V28" i="34"/>
  <c r="W28" i="34" s="1"/>
  <c r="X26" i="17" s="1"/>
  <c r="U28" i="34"/>
  <c r="J26" i="31"/>
  <c r="I26" i="31"/>
  <c r="V28" i="35"/>
  <c r="W28" i="35" s="1"/>
  <c r="V26" i="17" s="1"/>
  <c r="U28" i="35"/>
  <c r="K18" i="38"/>
  <c r="K25" i="31"/>
  <c r="D23" i="17" s="1"/>
  <c r="J27" i="32" l="1"/>
  <c r="J20" i="38" s="1"/>
  <c r="O22" i="17"/>
  <c r="L23" i="17"/>
  <c r="O23" i="17" s="1"/>
  <c r="N16" i="38"/>
  <c r="O16" i="38"/>
  <c r="I27" i="18"/>
  <c r="J27" i="18"/>
  <c r="K27" i="18" s="1"/>
  <c r="C25" i="17" s="1"/>
  <c r="J28" i="32"/>
  <c r="I28" i="32"/>
  <c r="N17" i="38"/>
  <c r="O17" i="38"/>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9" i="34"/>
  <c r="W29" i="34" s="1"/>
  <c r="X27" i="17" s="1"/>
  <c r="U29" i="34"/>
  <c r="V27" i="33"/>
  <c r="W27" i="33" s="1"/>
  <c r="Y25" i="17" s="1"/>
  <c r="U27" i="33"/>
  <c r="V27" i="31"/>
  <c r="W27" i="31" s="1"/>
  <c r="U25" i="17" s="1"/>
  <c r="U27" i="31"/>
  <c r="V29" i="35"/>
  <c r="W29" i="35" s="1"/>
  <c r="V27" i="17" s="1"/>
  <c r="U29" i="35"/>
  <c r="K27" i="32" l="1"/>
  <c r="F25" i="17" s="1"/>
  <c r="E18" i="28"/>
  <c r="M18" i="38" s="1"/>
  <c r="L24" i="17"/>
  <c r="O24" i="17" s="1"/>
  <c r="J28" i="18"/>
  <c r="K28" i="18" s="1"/>
  <c r="C26" i="17" s="1"/>
  <c r="I28" i="18"/>
  <c r="V28" i="37"/>
  <c r="W28" i="37" s="1"/>
  <c r="AA26" i="17" s="1"/>
  <c r="U28" i="37"/>
  <c r="J29" i="32"/>
  <c r="I29" i="32"/>
  <c r="J21" i="38"/>
  <c r="K28" i="32"/>
  <c r="F26" i="17" s="1"/>
  <c r="V30" i="34"/>
  <c r="W30" i="34" s="1"/>
  <c r="X28" i="17" s="1"/>
  <c r="U30" i="34"/>
  <c r="V28" i="31"/>
  <c r="W28" i="31" s="1"/>
  <c r="U26" i="17" s="1"/>
  <c r="U28" i="31"/>
  <c r="K27" i="34"/>
  <c r="G25" i="17" s="1"/>
  <c r="L20" i="38"/>
  <c r="J28" i="33"/>
  <c r="K28" i="33" s="1"/>
  <c r="H26" i="17" s="1"/>
  <c r="I28" i="33"/>
  <c r="V29" i="32"/>
  <c r="W29" i="32" s="1"/>
  <c r="W27" i="17" s="1"/>
  <c r="U29" i="32"/>
  <c r="AC25" i="17"/>
  <c r="AF25" i="17" s="1"/>
  <c r="J28" i="31"/>
  <c r="I28" i="31"/>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O18" i="38" l="1"/>
  <c r="N18" i="38"/>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V31" i="34"/>
  <c r="W31" i="34" s="1"/>
  <c r="X29" i="17" s="1"/>
  <c r="U31" i="34"/>
  <c r="L25" i="17"/>
  <c r="K28" i="31"/>
  <c r="D26" i="17" s="1"/>
  <c r="K21" i="38"/>
  <c r="L26" i="17" l="1"/>
  <c r="O26" i="17" s="1"/>
  <c r="N19" i="38"/>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2" i="34"/>
  <c r="W32" i="34" s="1"/>
  <c r="X30" i="17" s="1"/>
  <c r="U32" i="34"/>
  <c r="V30" i="31"/>
  <c r="W30" i="31" s="1"/>
  <c r="U28" i="17" s="1"/>
  <c r="U30" i="31"/>
  <c r="O25" i="17"/>
  <c r="E20" i="28"/>
  <c r="V32" i="35"/>
  <c r="W32" i="35" s="1"/>
  <c r="V30" i="17" s="1"/>
  <c r="U32" i="35"/>
  <c r="V30" i="18"/>
  <c r="W30" i="18" s="1"/>
  <c r="T28" i="17" s="1"/>
  <c r="U30" i="18"/>
  <c r="E21" i="28" l="1"/>
  <c r="M21" i="38" s="1"/>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3" i="34"/>
  <c r="W33" i="34" s="1"/>
  <c r="X31" i="17" s="1"/>
  <c r="U33" i="34"/>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N21" i="38" l="1"/>
  <c r="O21" i="38"/>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V34" i="34"/>
  <c r="W34" i="34" s="1"/>
  <c r="X32" i="17" s="1"/>
  <c r="U34" i="34"/>
  <c r="K24" i="38"/>
  <c r="K31" i="31"/>
  <c r="D29" i="17" s="1"/>
  <c r="E23" i="28" l="1"/>
  <c r="M23" i="38" s="1"/>
  <c r="I33" i="18"/>
  <c r="J33" i="18"/>
  <c r="K33" i="18" s="1"/>
  <c r="C31" i="17" s="1"/>
  <c r="L29" i="17"/>
  <c r="E24" i="28" s="1"/>
  <c r="M24" i="38" s="1"/>
  <c r="J34" i="32"/>
  <c r="I34" i="32"/>
  <c r="K33" i="32"/>
  <c r="F31" i="17" s="1"/>
  <c r="J26" i="38"/>
  <c r="V33" i="37"/>
  <c r="W33" i="37" s="1"/>
  <c r="AA31" i="17" s="1"/>
  <c r="U33" i="37"/>
  <c r="V35" i="34"/>
  <c r="W35" i="34" s="1"/>
  <c r="X33" i="17" s="1"/>
  <c r="U35" i="34"/>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O23" i="38" l="1"/>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V36" i="34"/>
  <c r="W36" i="34" s="1"/>
  <c r="X34" i="17" s="1"/>
  <c r="U36" i="34"/>
  <c r="O24" i="38"/>
  <c r="L26" i="38"/>
  <c r="K33" i="34"/>
  <c r="G31" i="17" s="1"/>
  <c r="N24" i="38"/>
  <c r="J34" i="31"/>
  <c r="I34" i="31"/>
  <c r="I35" i="18" l="1"/>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V37" i="34"/>
  <c r="W37" i="34" s="1"/>
  <c r="X35" i="17" s="1"/>
  <c r="U37" i="34"/>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I36" i="18" l="1"/>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V38" i="34"/>
  <c r="W38" i="34" s="1"/>
  <c r="X36" i="17" s="1"/>
  <c r="U38" i="34"/>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I37" i="18" l="1"/>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9" i="34"/>
  <c r="W39" i="34" s="1"/>
  <c r="X37" i="17" s="1"/>
  <c r="U39" i="34"/>
  <c r="J38" i="18" l="1"/>
  <c r="K38" i="18" s="1"/>
  <c r="C36" i="17" s="1"/>
  <c r="I38" i="18"/>
  <c r="J31" i="38"/>
  <c r="K38" i="32"/>
  <c r="F36" i="17" s="1"/>
  <c r="J39" i="32"/>
  <c r="I39" i="32"/>
  <c r="V38" i="37"/>
  <c r="W38" i="37" s="1"/>
  <c r="AA36" i="17" s="1"/>
  <c r="U38" i="37"/>
  <c r="J38" i="35"/>
  <c r="K38" i="35" s="1"/>
  <c r="E36" i="17" s="1"/>
  <c r="I38" i="35"/>
  <c r="J38" i="34"/>
  <c r="I38" i="34"/>
  <c r="V40" i="34"/>
  <c r="W40" i="34" s="1"/>
  <c r="X38" i="17" s="1"/>
  <c r="U40"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I39" i="18" l="1"/>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V41" i="34"/>
  <c r="W41" i="34" s="1"/>
  <c r="X39" i="17" s="1"/>
  <c r="U41" i="34"/>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L36" i="17" l="1"/>
  <c r="E31" i="28" s="1"/>
  <c r="M31" i="38"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U42" i="34"/>
  <c r="V42" i="34"/>
  <c r="W42" i="34" s="1"/>
  <c r="X40" i="17" s="1"/>
  <c r="V42" i="35"/>
  <c r="W42" i="35" s="1"/>
  <c r="V40" i="17" s="1"/>
  <c r="U42" i="35"/>
  <c r="V40" i="18"/>
  <c r="W40" i="18" s="1"/>
  <c r="T38" i="17" s="1"/>
  <c r="U40" i="18"/>
  <c r="J40" i="33"/>
  <c r="K40" i="33" s="1"/>
  <c r="H38" i="17" s="1"/>
  <c r="I40" i="33"/>
  <c r="M29" i="38"/>
  <c r="N29" i="38"/>
  <c r="O29" i="38"/>
  <c r="O36" i="17" l="1"/>
  <c r="L37" i="17"/>
  <c r="O37" i="17" s="1"/>
  <c r="I41" i="18"/>
  <c r="J41" i="18"/>
  <c r="K41" i="18" s="1"/>
  <c r="C39" i="17" s="1"/>
  <c r="N31" i="38"/>
  <c r="O31" i="38"/>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U43" i="34"/>
  <c r="V43" i="34"/>
  <c r="W43" i="34" s="1"/>
  <c r="X41"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E32" i="28" l="1"/>
  <c r="M32" i="38" s="1"/>
  <c r="L38" i="17"/>
  <c r="E33" i="28" s="1"/>
  <c r="M33" i="38" s="1"/>
  <c r="J42" i="18"/>
  <c r="K42" i="18" s="1"/>
  <c r="C40" i="17" s="1"/>
  <c r="I42" i="18"/>
  <c r="I43" i="32"/>
  <c r="J43" i="32"/>
  <c r="J35" i="38"/>
  <c r="K42" i="32"/>
  <c r="F40" i="17" s="1"/>
  <c r="V42" i="37"/>
  <c r="W42" i="37" s="1"/>
  <c r="AA40" i="17" s="1"/>
  <c r="U42" i="37"/>
  <c r="AC39" i="17"/>
  <c r="AF39" i="17" s="1"/>
  <c r="V44" i="34"/>
  <c r="W44" i="34" s="1"/>
  <c r="X42" i="17" s="1"/>
  <c r="U44" i="34"/>
  <c r="V42" i="33"/>
  <c r="W42" i="33" s="1"/>
  <c r="Y40" i="17" s="1"/>
  <c r="U42" i="33"/>
  <c r="U43" i="32"/>
  <c r="V43" i="32"/>
  <c r="W43" i="32" s="1"/>
  <c r="W41" i="17" s="1"/>
  <c r="K41" i="34"/>
  <c r="G39" i="17" s="1"/>
  <c r="L34" i="38"/>
  <c r="J42" i="33"/>
  <c r="K42" i="33" s="1"/>
  <c r="H40" i="17" s="1"/>
  <c r="I42" i="33"/>
  <c r="V44" i="35"/>
  <c r="W44" i="35" s="1"/>
  <c r="V42" i="17" s="1"/>
  <c r="U44" i="35"/>
  <c r="I42" i="34"/>
  <c r="J42" i="34"/>
  <c r="J42" i="31"/>
  <c r="I42" i="31"/>
  <c r="K34" i="38"/>
  <c r="K41" i="31"/>
  <c r="D39" i="17" s="1"/>
  <c r="J42" i="37"/>
  <c r="K42" i="37" s="1"/>
  <c r="J40" i="17" s="1"/>
  <c r="I42" i="37"/>
  <c r="U42" i="31"/>
  <c r="V42" i="31"/>
  <c r="W42" i="31" s="1"/>
  <c r="U40" i="17" s="1"/>
  <c r="J42" i="35"/>
  <c r="K42" i="35" s="1"/>
  <c r="E40" i="17" s="1"/>
  <c r="I42" i="35"/>
  <c r="U42" i="18"/>
  <c r="V42" i="18"/>
  <c r="W42" i="18" s="1"/>
  <c r="T40" i="17" s="1"/>
  <c r="O38" i="17"/>
  <c r="O32" i="38" l="1"/>
  <c r="N32" i="38"/>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U45" i="34"/>
  <c r="V45" i="34"/>
  <c r="W45" i="34" s="1"/>
  <c r="X43" i="17" s="1"/>
  <c r="J43" i="35"/>
  <c r="K43" i="35" s="1"/>
  <c r="E41" i="17" s="1"/>
  <c r="I43" i="35"/>
  <c r="L35" i="38"/>
  <c r="K42" i="34"/>
  <c r="G40" i="17" s="1"/>
  <c r="J44" i="18" l="1"/>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V46" i="34"/>
  <c r="W46" i="34" s="1"/>
  <c r="X44" i="17" s="1"/>
  <c r="U46" i="34"/>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I45" i="18" l="1"/>
  <c r="J45" i="18"/>
  <c r="K45" i="18" s="1"/>
  <c r="C43" i="17" s="1"/>
  <c r="U45" i="37"/>
  <c r="V45" i="37"/>
  <c r="W45" i="37" s="1"/>
  <c r="AA43" i="17" s="1"/>
  <c r="J38" i="38"/>
  <c r="K45" i="32"/>
  <c r="F43" i="17" s="1"/>
  <c r="I46" i="32"/>
  <c r="J46" i="32"/>
  <c r="U45" i="33"/>
  <c r="V45" i="33"/>
  <c r="W45" i="33" s="1"/>
  <c r="Y43" i="17" s="1"/>
  <c r="V45" i="31"/>
  <c r="W45" i="31" s="1"/>
  <c r="U43" i="17" s="1"/>
  <c r="U45" i="31"/>
  <c r="U47" i="34"/>
  <c r="V47" i="34"/>
  <c r="W47" i="34" s="1"/>
  <c r="X45" i="17" s="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L42" i="17" l="1"/>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V48" i="34"/>
  <c r="W48" i="34" s="1"/>
  <c r="X46" i="17" s="1"/>
  <c r="U48" i="34"/>
  <c r="K45" i="34"/>
  <c r="G43" i="17" s="1"/>
  <c r="L38" i="38"/>
  <c r="J46" i="31"/>
  <c r="I46" i="31"/>
  <c r="U46" i="31"/>
  <c r="V46" i="31"/>
  <c r="W46" i="31" s="1"/>
  <c r="U44" i="17" s="1"/>
  <c r="M35" i="38"/>
  <c r="O35" i="38"/>
  <c r="N35" i="38"/>
  <c r="E36" i="28"/>
  <c r="O41" i="17"/>
  <c r="K45" i="31"/>
  <c r="D43" i="17" s="1"/>
  <c r="K38" i="38"/>
  <c r="V46" i="33"/>
  <c r="W46" i="33" s="1"/>
  <c r="Y44" i="17" s="1"/>
  <c r="U46" i="33"/>
  <c r="E37" i="28" l="1"/>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U49" i="34"/>
  <c r="V49" i="34"/>
  <c r="W49" i="34" s="1"/>
  <c r="X47" i="17" s="1"/>
  <c r="I47" i="34"/>
  <c r="J47" i="34"/>
  <c r="U47" i="31"/>
  <c r="V47" i="31"/>
  <c r="W47" i="31" s="1"/>
  <c r="U45" i="17" s="1"/>
  <c r="V47" i="33"/>
  <c r="W47" i="33" s="1"/>
  <c r="Y45" i="17" s="1"/>
  <c r="U47" i="33"/>
  <c r="L43" i="17"/>
  <c r="L39" i="38"/>
  <c r="K46" i="34"/>
  <c r="G44" i="17" s="1"/>
  <c r="J47" i="33"/>
  <c r="K47" i="33" s="1"/>
  <c r="H45" i="17" s="1"/>
  <c r="I47" i="33"/>
  <c r="N37" i="38" l="1"/>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U50" i="34"/>
  <c r="V50" i="34"/>
  <c r="W50" i="34" s="1"/>
  <c r="X48" i="17" s="1"/>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L45" i="17" l="1"/>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1" i="34"/>
  <c r="V51" i="34"/>
  <c r="W51" i="34" s="1"/>
  <c r="X49" i="17" s="1"/>
  <c r="U50" i="32"/>
  <c r="V50" i="32"/>
  <c r="W50" i="32" s="1"/>
  <c r="W48" i="17" s="1"/>
  <c r="V49" i="33"/>
  <c r="W49" i="33" s="1"/>
  <c r="Y47" i="17" s="1"/>
  <c r="U49" i="33"/>
  <c r="K48" i="34"/>
  <c r="G46" i="17" s="1"/>
  <c r="L41" i="38"/>
  <c r="V49" i="31"/>
  <c r="W49" i="31" s="1"/>
  <c r="U47" i="17" s="1"/>
  <c r="U49" i="31"/>
  <c r="M38" i="38"/>
  <c r="N38" i="38"/>
  <c r="O38" i="38"/>
  <c r="J49" i="37"/>
  <c r="K49" i="37" s="1"/>
  <c r="J47" i="17" s="1"/>
  <c r="I49" i="37"/>
  <c r="O45" i="17" l="1"/>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2" i="34"/>
  <c r="V52" i="34"/>
  <c r="W52" i="34" s="1"/>
  <c r="X50" i="17" s="1"/>
  <c r="U50" i="33"/>
  <c r="V50" i="33"/>
  <c r="W50" i="33" s="1"/>
  <c r="Y48" i="17" s="1"/>
  <c r="M39" i="38"/>
  <c r="O39" i="38"/>
  <c r="N39" i="38"/>
  <c r="O40" i="38"/>
  <c r="K49" i="31"/>
  <c r="D47" i="17" s="1"/>
  <c r="K42" i="38"/>
  <c r="I51" i="18" l="1"/>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U53" i="34"/>
  <c r="V53" i="34"/>
  <c r="W53" i="34" s="1"/>
  <c r="X51" i="17" s="1"/>
  <c r="L43" i="38"/>
  <c r="K50" i="34"/>
  <c r="G48" i="17" s="1"/>
  <c r="I52" i="18" l="1"/>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U54" i="34"/>
  <c r="V54" i="34"/>
  <c r="W54" i="34" s="1"/>
  <c r="X52" i="17" s="1"/>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J53" i="18" l="1"/>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5" i="34"/>
  <c r="V55" i="34"/>
  <c r="W55" i="34" s="1"/>
  <c r="X53" i="17" s="1"/>
  <c r="O49" i="17" l="1"/>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V56" i="34"/>
  <c r="W56" i="34" s="1"/>
  <c r="X54" i="17" s="1"/>
  <c r="U56" i="34"/>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J55" i="18"/>
  <c r="K55" i="18" s="1"/>
  <c r="C53" i="17" s="1"/>
  <c r="I55" i="18"/>
  <c r="L51" i="17"/>
  <c r="O51" i="17" s="1"/>
  <c r="J56" i="32"/>
  <c r="I56" i="32"/>
  <c r="K55" i="32"/>
  <c r="F53" i="17" s="1"/>
  <c r="J48" i="38"/>
  <c r="V55" i="37"/>
  <c r="W55" i="37" s="1"/>
  <c r="AA53" i="17" s="1"/>
  <c r="U55" i="37"/>
  <c r="K54" i="34"/>
  <c r="G52" i="17" s="1"/>
  <c r="L47" i="38"/>
  <c r="AC52" i="17"/>
  <c r="AF52" i="17" s="1"/>
  <c r="V57" i="34"/>
  <c r="W57" i="34" s="1"/>
  <c r="X55" i="17" s="1"/>
  <c r="U57" i="34"/>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O45" i="38" l="1"/>
  <c r="N45" i="38"/>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8" i="34"/>
  <c r="W58" i="34" s="1"/>
  <c r="X56" i="17" s="1"/>
  <c r="U58"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O52" i="17"/>
  <c r="V56" i="31"/>
  <c r="W56" i="31" s="1"/>
  <c r="U54" i="17" s="1"/>
  <c r="U56" i="31"/>
  <c r="O46" i="38" l="1"/>
  <c r="N46" i="38"/>
  <c r="L53" i="17"/>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U59" i="34"/>
  <c r="V59" i="34"/>
  <c r="W59" i="34" s="1"/>
  <c r="X57" i="17" s="1"/>
  <c r="I57" i="35"/>
  <c r="J57" i="35"/>
  <c r="K57" i="35" s="1"/>
  <c r="E55" i="17" s="1"/>
  <c r="L49" i="38"/>
  <c r="K56" i="34"/>
  <c r="G54" i="17" s="1"/>
  <c r="E48" i="28"/>
  <c r="M48" i="38" s="1"/>
  <c r="O53" i="17"/>
  <c r="J57" i="31"/>
  <c r="I57" i="31"/>
  <c r="V59" i="35"/>
  <c r="W59" i="35" s="1"/>
  <c r="V57" i="17" s="1"/>
  <c r="U59" i="35"/>
  <c r="I57" i="34"/>
  <c r="J57" i="34"/>
  <c r="I58" i="18" l="1"/>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60" i="34"/>
  <c r="V60" i="34"/>
  <c r="W60" i="34" s="1"/>
  <c r="X58" i="17" s="1"/>
  <c r="U58" i="18"/>
  <c r="V58" i="18"/>
  <c r="W58" i="18" s="1"/>
  <c r="T56" i="17" s="1"/>
  <c r="J58" i="31"/>
  <c r="I58" i="31"/>
  <c r="V58" i="31"/>
  <c r="W58" i="31" s="1"/>
  <c r="U56" i="17" s="1"/>
  <c r="U58" i="31"/>
  <c r="L50" i="38"/>
  <c r="K57" i="34"/>
  <c r="G55" i="17" s="1"/>
  <c r="I58" i="35"/>
  <c r="J58" i="35"/>
  <c r="K58" i="35" s="1"/>
  <c r="E56" i="17" s="1"/>
  <c r="J59" i="18" l="1"/>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U61" i="34"/>
  <c r="V61" i="34"/>
  <c r="W61" i="34" s="1"/>
  <c r="X59" i="17" s="1"/>
  <c r="V59" i="31"/>
  <c r="W59" i="31" s="1"/>
  <c r="U57" i="17" s="1"/>
  <c r="U59" i="31"/>
  <c r="U61" i="35"/>
  <c r="V61" i="35"/>
  <c r="W61" i="35" s="1"/>
  <c r="V59" i="17" s="1"/>
  <c r="J60" i="18" l="1"/>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U62" i="34"/>
  <c r="V62" i="34"/>
  <c r="W62" i="34" s="1"/>
  <c r="X60" i="17" s="1"/>
  <c r="K59" i="34"/>
  <c r="G57" i="17" s="1"/>
  <c r="L52" i="38"/>
  <c r="J60" i="35"/>
  <c r="K60" i="35" s="1"/>
  <c r="E58" i="17" s="1"/>
  <c r="I60" i="35"/>
  <c r="V60" i="33"/>
  <c r="W60" i="33" s="1"/>
  <c r="Y58" i="17" s="1"/>
  <c r="U60" i="33"/>
  <c r="E51" i="28" l="1"/>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V63" i="34"/>
  <c r="W63" i="34" s="1"/>
  <c r="X61" i="17" s="1"/>
  <c r="U63" i="34"/>
  <c r="K53" i="38"/>
  <c r="K60" i="31"/>
  <c r="D58" i="17" s="1"/>
  <c r="M50" i="38"/>
  <c r="O50" i="38"/>
  <c r="N50" i="38"/>
  <c r="U62" i="32"/>
  <c r="V62" i="32"/>
  <c r="W62" i="32" s="1"/>
  <c r="W60" i="17" s="1"/>
  <c r="J61" i="37"/>
  <c r="K61" i="37" s="1"/>
  <c r="J59" i="17" s="1"/>
  <c r="I61" i="37"/>
  <c r="K60" i="34"/>
  <c r="G58" i="17" s="1"/>
  <c r="L53" i="38"/>
  <c r="V63" i="35"/>
  <c r="W63" i="35" s="1"/>
  <c r="V61" i="17" s="1"/>
  <c r="U63" i="35"/>
  <c r="O51" i="38" l="1"/>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4" i="34"/>
  <c r="W64" i="34" s="1"/>
  <c r="X62" i="17" s="1"/>
  <c r="U64" i="34"/>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I63" i="18" l="1"/>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U65" i="34"/>
  <c r="V65" i="34"/>
  <c r="W65" i="34" s="1"/>
  <c r="X63" i="17" s="1"/>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J64" i="18" l="1"/>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V66" i="34"/>
  <c r="W66" i="34" s="1"/>
  <c r="X64" i="17" s="1"/>
  <c r="U66" i="34"/>
  <c r="O54" i="38" l="1"/>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7" i="34"/>
  <c r="W67" i="34" s="1"/>
  <c r="X65" i="17" s="1"/>
  <c r="U67" i="34"/>
  <c r="V65" i="33"/>
  <c r="W65" i="33" s="1"/>
  <c r="Y63" i="17" s="1"/>
  <c r="U65" i="33"/>
  <c r="U67" i="35"/>
  <c r="V67" i="35"/>
  <c r="W67" i="35" s="1"/>
  <c r="V65" i="17" s="1"/>
  <c r="I65" i="34"/>
  <c r="J65" i="34"/>
  <c r="I66" i="18" l="1"/>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U68" i="34"/>
  <c r="V68" i="34"/>
  <c r="W68" i="34" s="1"/>
  <c r="X66" i="17" s="1"/>
  <c r="K65" i="31"/>
  <c r="D63" i="17" s="1"/>
  <c r="K58" i="38"/>
  <c r="J67" i="18" l="1"/>
  <c r="K67" i="18" s="1"/>
  <c r="C65" i="17" s="1"/>
  <c r="I67" i="18"/>
  <c r="L63" i="17"/>
  <c r="O63" i="17" s="1"/>
  <c r="I68" i="32"/>
  <c r="J68" i="32"/>
  <c r="K67" i="32"/>
  <c r="F65" i="17" s="1"/>
  <c r="J60" i="38"/>
  <c r="AC64" i="17"/>
  <c r="AF64" i="17" s="1"/>
  <c r="V67" i="37"/>
  <c r="W67" i="37" s="1"/>
  <c r="AA65" i="17" s="1"/>
  <c r="U67" i="37"/>
  <c r="U69" i="34"/>
  <c r="V69" i="34"/>
  <c r="W69" i="34" s="1"/>
  <c r="X67" i="17" s="1"/>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E58" i="28"/>
  <c r="M58" i="38" s="1"/>
  <c r="I67" i="33"/>
  <c r="J67" i="33"/>
  <c r="K67" i="33" s="1"/>
  <c r="H65" i="17" s="1"/>
  <c r="E57" i="28"/>
  <c r="O62" i="17"/>
  <c r="J68" i="18" l="1"/>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O58" i="38"/>
  <c r="J68" i="34"/>
  <c r="I68" i="34"/>
  <c r="V70" i="34"/>
  <c r="W70" i="34" s="1"/>
  <c r="X68" i="17" s="1"/>
  <c r="U70" i="34"/>
  <c r="V70" i="35"/>
  <c r="W70" i="35" s="1"/>
  <c r="V68" i="17" s="1"/>
  <c r="U70" i="35"/>
  <c r="I68" i="33"/>
  <c r="J68" i="33"/>
  <c r="K68" i="33" s="1"/>
  <c r="H66" i="17" s="1"/>
  <c r="I68" i="35"/>
  <c r="J68" i="35"/>
  <c r="K68" i="35" s="1"/>
  <c r="E66" i="17" s="1"/>
  <c r="V69" i="32"/>
  <c r="W69" i="32" s="1"/>
  <c r="W67" i="17" s="1"/>
  <c r="U69" i="32"/>
  <c r="N58" i="38"/>
  <c r="J69" i="18" l="1"/>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U71" i="34"/>
  <c r="V71" i="34"/>
  <c r="W71" i="34" s="1"/>
  <c r="X69" i="17" s="1"/>
  <c r="AC66" i="17"/>
  <c r="AF66" i="17" s="1"/>
  <c r="E60" i="28" l="1"/>
  <c r="M60" i="38" s="1"/>
  <c r="I70" i="18"/>
  <c r="J70" i="18"/>
  <c r="K70" i="18" s="1"/>
  <c r="C68" i="17" s="1"/>
  <c r="V70" i="37"/>
  <c r="W70" i="37" s="1"/>
  <c r="AA68" i="17" s="1"/>
  <c r="U70" i="37"/>
  <c r="J63" i="38"/>
  <c r="K70" i="32"/>
  <c r="F68" i="17" s="1"/>
  <c r="I71" i="32"/>
  <c r="J71" i="32"/>
  <c r="L66" i="17"/>
  <c r="E61" i="28" s="1"/>
  <c r="U72" i="34"/>
  <c r="V72" i="34"/>
  <c r="W72" i="34" s="1"/>
  <c r="X70" i="17"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N60" i="38"/>
  <c r="V72" i="35"/>
  <c r="W72" i="35" s="1"/>
  <c r="V70" i="17" s="1"/>
  <c r="U72" i="35"/>
  <c r="O60" i="38" l="1"/>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3" i="34"/>
  <c r="V73" i="34"/>
  <c r="W73" i="34" s="1"/>
  <c r="X71" i="17" s="1"/>
  <c r="L68" i="17" l="1"/>
  <c r="E63" i="28" s="1"/>
  <c r="M63" i="38" s="1"/>
  <c r="I72" i="18"/>
  <c r="J72" i="18"/>
  <c r="K72" i="18" s="1"/>
  <c r="C70" i="17" s="1"/>
  <c r="J73" i="32"/>
  <c r="I73" i="32"/>
  <c r="J65" i="38"/>
  <c r="K72" i="32"/>
  <c r="F70" i="17" s="1"/>
  <c r="U72" i="37"/>
  <c r="V72" i="37"/>
  <c r="W72" i="37" s="1"/>
  <c r="AA70" i="17" s="1"/>
  <c r="U72" i="33"/>
  <c r="V72" i="33"/>
  <c r="W72" i="33" s="1"/>
  <c r="Y70" i="17" s="1"/>
  <c r="K64" i="38"/>
  <c r="K71" i="31"/>
  <c r="D69" i="17" s="1"/>
  <c r="V74" i="34"/>
  <c r="W74" i="34" s="1"/>
  <c r="X72" i="17" s="1"/>
  <c r="U74" i="34"/>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O68" i="17" l="1"/>
  <c r="J73" i="18"/>
  <c r="K73" i="18" s="1"/>
  <c r="C71" i="17" s="1"/>
  <c r="I73" i="18"/>
  <c r="V73" i="37"/>
  <c r="W73" i="37" s="1"/>
  <c r="AA71" i="17" s="1"/>
  <c r="U73" i="37"/>
  <c r="O63" i="38"/>
  <c r="AC70" i="17"/>
  <c r="AF70" i="17" s="1"/>
  <c r="N63" i="38"/>
  <c r="I74" i="32"/>
  <c r="J74" i="32"/>
  <c r="J66" i="38"/>
  <c r="K73" i="32"/>
  <c r="F71" i="17" s="1"/>
  <c r="I73" i="31"/>
  <c r="J73" i="31"/>
  <c r="U75" i="34"/>
  <c r="V75" i="34"/>
  <c r="W75" i="34" s="1"/>
  <c r="X73" i="17" s="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I74" i="18" l="1"/>
  <c r="J74" i="18"/>
  <c r="K74" i="18" s="1"/>
  <c r="C72" i="17" s="1"/>
  <c r="J67" i="38"/>
  <c r="K74" i="32"/>
  <c r="F72" i="17" s="1"/>
  <c r="J75" i="32"/>
  <c r="I75" i="32"/>
  <c r="V74" i="37"/>
  <c r="W74" i="37" s="1"/>
  <c r="AA72" i="17" s="1"/>
  <c r="U74" i="37"/>
  <c r="V74" i="33"/>
  <c r="W74" i="33" s="1"/>
  <c r="Y72" i="17" s="1"/>
  <c r="U74" i="33"/>
  <c r="J74" i="33"/>
  <c r="K74" i="33" s="1"/>
  <c r="H72" i="17" s="1"/>
  <c r="I74" i="33"/>
  <c r="U76" i="34"/>
  <c r="V76" i="34"/>
  <c r="W76" i="34" s="1"/>
  <c r="X74" i="17" s="1"/>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I75" i="18" l="1"/>
  <c r="J75" i="18"/>
  <c r="K75" i="18" s="1"/>
  <c r="C73" i="17" s="1"/>
  <c r="L71" i="17"/>
  <c r="E66" i="28" s="1"/>
  <c r="M66" i="38" s="1"/>
  <c r="V75" i="37"/>
  <c r="W75" i="37" s="1"/>
  <c r="AA73" i="17" s="1"/>
  <c r="U75" i="37"/>
  <c r="I76" i="32"/>
  <c r="J76" i="32"/>
  <c r="AC72" i="17"/>
  <c r="AF72" i="17" s="1"/>
  <c r="J68" i="38"/>
  <c r="K75" i="32"/>
  <c r="F73" i="17" s="1"/>
  <c r="I75" i="34"/>
  <c r="J75" i="34"/>
  <c r="U77" i="34"/>
  <c r="V77" i="34"/>
  <c r="W77" i="34" s="1"/>
  <c r="X75" i="17" s="1"/>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J76" i="18" l="1"/>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U78" i="34"/>
  <c r="V78" i="34"/>
  <c r="W78" i="34" s="1"/>
  <c r="X76" i="17" s="1"/>
  <c r="J76" i="34"/>
  <c r="I76" i="34"/>
  <c r="J77" i="18" l="1"/>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V79" i="34"/>
  <c r="W79" i="34" s="1"/>
  <c r="X77" i="17" s="1"/>
  <c r="U79" i="34"/>
  <c r="K69" i="38"/>
  <c r="K76" i="31"/>
  <c r="D74" i="17" s="1"/>
  <c r="I78" i="18" l="1"/>
  <c r="J78" i="18"/>
  <c r="K78" i="18" s="1"/>
  <c r="C76" i="17" s="1"/>
  <c r="J79" i="32"/>
  <c r="I79" i="32"/>
  <c r="J71" i="38"/>
  <c r="K78" i="32"/>
  <c r="F76" i="17" s="1"/>
  <c r="L74" i="17"/>
  <c r="E69" i="28" s="1"/>
  <c r="M69" i="38" s="1"/>
  <c r="V78" i="37"/>
  <c r="W78" i="37" s="1"/>
  <c r="AA76" i="17" s="1"/>
  <c r="U78" i="37"/>
  <c r="M67" i="38"/>
  <c r="N67" i="38"/>
  <c r="O67" i="38"/>
  <c r="K77" i="31"/>
  <c r="D75" i="17" s="1"/>
  <c r="K70" i="38"/>
  <c r="U80" i="34"/>
  <c r="V80" i="34"/>
  <c r="W80" i="34" s="1"/>
  <c r="X78" i="17" s="1"/>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J79" i="18" l="1"/>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U81" i="34"/>
  <c r="V81" i="34"/>
  <c r="W81" i="34" s="1"/>
  <c r="X79" i="17" s="1"/>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L76" i="17" l="1"/>
  <c r="O76" i="17"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E71" i="28"/>
  <c r="M71" i="38" s="1"/>
  <c r="I80" i="34"/>
  <c r="J80" i="34"/>
  <c r="U81" i="32"/>
  <c r="V81" i="32"/>
  <c r="W81" i="32" s="1"/>
  <c r="W79" i="17" s="1"/>
  <c r="J80" i="37"/>
  <c r="K80" i="37" s="1"/>
  <c r="J78" i="17" s="1"/>
  <c r="I80" i="37"/>
  <c r="I80" i="35"/>
  <c r="J80" i="35"/>
  <c r="K80" i="35" s="1"/>
  <c r="E78" i="17" s="1"/>
  <c r="V80" i="18"/>
  <c r="W80" i="18" s="1"/>
  <c r="T78" i="17" s="1"/>
  <c r="U80" i="18"/>
  <c r="V82" i="34"/>
  <c r="W82" i="34" s="1"/>
  <c r="X80" i="17" s="1"/>
  <c r="U82" i="34"/>
  <c r="U80" i="33"/>
  <c r="V80" i="33"/>
  <c r="W80" i="33" s="1"/>
  <c r="Y78" i="17" s="1"/>
  <c r="AC77" i="17"/>
  <c r="AF77" i="17" s="1"/>
  <c r="K72" i="38"/>
  <c r="K79" i="31"/>
  <c r="D77" i="17" s="1"/>
  <c r="I80" i="33"/>
  <c r="J80" i="33"/>
  <c r="K80" i="33" s="1"/>
  <c r="H78" i="17" s="1"/>
  <c r="I81" i="18" l="1"/>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V83" i="34"/>
  <c r="W83" i="34" s="1"/>
  <c r="X81" i="17" s="1"/>
  <c r="U83" i="34"/>
  <c r="N71" i="38"/>
  <c r="E72" i="28" l="1"/>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U84" i="34"/>
  <c r="V84" i="34"/>
  <c r="W84" i="34" s="1"/>
  <c r="X82" i="17" s="1"/>
  <c r="I82" i="34"/>
  <c r="J82" i="34"/>
  <c r="V82" i="31"/>
  <c r="W82" i="31" s="1"/>
  <c r="U80" i="17" s="1"/>
  <c r="U82" i="31"/>
  <c r="L78" i="17"/>
  <c r="J82" i="33"/>
  <c r="K82" i="33" s="1"/>
  <c r="H80" i="17" s="1"/>
  <c r="I82" i="33"/>
  <c r="O72" i="38" l="1"/>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U85" i="34"/>
  <c r="V85" i="34"/>
  <c r="W85" i="34" s="1"/>
  <c r="X83"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J84" i="18" l="1"/>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E75" i="28"/>
  <c r="M75" i="38" s="1"/>
  <c r="I84" i="31"/>
  <c r="J84" i="31"/>
  <c r="V86" i="35"/>
  <c r="W86" i="35" s="1"/>
  <c r="V84" i="17" s="1"/>
  <c r="U86" i="35"/>
  <c r="V86" i="34"/>
  <c r="W86" i="34" s="1"/>
  <c r="X84" i="17" s="1"/>
  <c r="U86" i="34"/>
  <c r="M73" i="38"/>
  <c r="O73" i="38"/>
  <c r="N73" i="38"/>
  <c r="U84" i="18"/>
  <c r="V84" i="18"/>
  <c r="W84" i="18" s="1"/>
  <c r="T82" i="17" s="1"/>
  <c r="E74" i="28"/>
  <c r="O79" i="17"/>
  <c r="J84" i="37"/>
  <c r="K84" i="37" s="1"/>
  <c r="J82" i="17" s="1"/>
  <c r="I84" i="37"/>
  <c r="N75" i="38" l="1"/>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U87" i="34"/>
  <c r="V87" i="34"/>
  <c r="W87" i="34" s="1"/>
  <c r="X85" i="17" s="1"/>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J86" i="18" l="1"/>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V88" i="34"/>
  <c r="W88" i="34" s="1"/>
  <c r="X86" i="17" s="1"/>
  <c r="U88" i="34"/>
  <c r="K85" i="31"/>
  <c r="D83" i="17" s="1"/>
  <c r="K78" i="38"/>
  <c r="U86" i="18"/>
  <c r="V86" i="18"/>
  <c r="W86" i="18" s="1"/>
  <c r="T84" i="17" s="1"/>
  <c r="U86" i="33"/>
  <c r="V86" i="33"/>
  <c r="W86" i="33" s="1"/>
  <c r="Y84" i="17" s="1"/>
  <c r="L82" i="17"/>
  <c r="J86" i="37"/>
  <c r="K86" i="37" s="1"/>
  <c r="J84" i="17" s="1"/>
  <c r="I86" i="37"/>
  <c r="J87" i="18" l="1"/>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U89" i="34"/>
  <c r="V89" i="34"/>
  <c r="W89" i="34" s="1"/>
  <c r="X87" i="17" s="1"/>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J88" i="18" l="1"/>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V90" i="34"/>
  <c r="W90" i="34" s="1"/>
  <c r="X88" i="17" s="1"/>
  <c r="U90" i="34"/>
  <c r="J88" i="34"/>
  <c r="I88" i="34"/>
  <c r="E78" i="28"/>
  <c r="O83" i="17"/>
  <c r="L84" i="17"/>
  <c r="I89" i="18" l="1"/>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U91" i="34"/>
  <c r="V91" i="34"/>
  <c r="W91" i="34" s="1"/>
  <c r="X89" i="17" s="1"/>
  <c r="J90" i="18" l="1"/>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V92" i="34"/>
  <c r="W92" i="34" s="1"/>
  <c r="X90" i="17" s="1"/>
  <c r="U92" i="34"/>
  <c r="U92" i="35"/>
  <c r="V92" i="35"/>
  <c r="W92" i="35" s="1"/>
  <c r="V90" i="17" s="1"/>
  <c r="O86" i="17" l="1"/>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3" i="34"/>
  <c r="W93" i="34" s="1"/>
  <c r="X91" i="17" s="1"/>
  <c r="U93" i="34"/>
  <c r="V91" i="18"/>
  <c r="W91" i="18" s="1"/>
  <c r="T89" i="17" s="1"/>
  <c r="U91" i="18"/>
  <c r="V91" i="33"/>
  <c r="W91" i="33" s="1"/>
  <c r="Y89" i="17" s="1"/>
  <c r="U91" i="33"/>
  <c r="O81" i="38"/>
  <c r="O87" i="17" l="1"/>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U94" i="34"/>
  <c r="V94" i="34"/>
  <c r="W94" i="34" s="1"/>
  <c r="X92" i="17" s="1"/>
  <c r="O82" i="38"/>
  <c r="L88" i="17"/>
  <c r="N82" i="38"/>
  <c r="I93" i="18" l="1"/>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V95" i="34"/>
  <c r="W95" i="34" s="1"/>
  <c r="X93" i="17" s="1"/>
  <c r="U95" i="34"/>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I94" i="18" l="1"/>
  <c r="J94" i="18"/>
  <c r="K94" i="18" s="1"/>
  <c r="C92" i="17" s="1"/>
  <c r="AC91" i="17"/>
  <c r="AF91" i="17" s="1"/>
  <c r="L90" i="17"/>
  <c r="E85" i="28" s="1"/>
  <c r="M85" i="38" s="1"/>
  <c r="V94" i="37"/>
  <c r="W94" i="37" s="1"/>
  <c r="AA92" i="17" s="1"/>
  <c r="U94" i="37"/>
  <c r="I95" i="32"/>
  <c r="J95" i="32"/>
  <c r="K94" i="32"/>
  <c r="F92" i="17" s="1"/>
  <c r="J87" i="38"/>
  <c r="U96" i="35"/>
  <c r="V96" i="35"/>
  <c r="W96" i="35" s="1"/>
  <c r="V94" i="17" s="1"/>
  <c r="V96" i="34"/>
  <c r="W96" i="34" s="1"/>
  <c r="X94" i="17" s="1"/>
  <c r="U96" i="34"/>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J95" i="18" l="1"/>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U97" i="34"/>
  <c r="V97" i="34"/>
  <c r="W97" i="34" s="1"/>
  <c r="X95" i="17" s="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I96" i="18" l="1"/>
  <c r="J96" i="18"/>
  <c r="K96" i="18" s="1"/>
  <c r="C94" i="17" s="1"/>
  <c r="V96" i="37"/>
  <c r="W96" i="37" s="1"/>
  <c r="AA94" i="17" s="1"/>
  <c r="U96" i="37"/>
  <c r="J89" i="38"/>
  <c r="K96" i="32"/>
  <c r="F94" i="17" s="1"/>
  <c r="J97" i="32"/>
  <c r="I97" i="32"/>
  <c r="V96" i="18"/>
  <c r="W96" i="18" s="1"/>
  <c r="T94" i="17" s="1"/>
  <c r="U96" i="18"/>
  <c r="AC93" i="17"/>
  <c r="AF93" i="17" s="1"/>
  <c r="V96" i="33"/>
  <c r="W96" i="33" s="1"/>
  <c r="Y94" i="17" s="1"/>
  <c r="U96" i="33"/>
  <c r="U98" i="34"/>
  <c r="V98" i="34"/>
  <c r="W98" i="34" s="1"/>
  <c r="X96" i="17" s="1"/>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I97" i="18" l="1"/>
  <c r="J97" i="18"/>
  <c r="K97" i="18" s="1"/>
  <c r="C95" i="17" s="1"/>
  <c r="J98" i="32"/>
  <c r="I98" i="32"/>
  <c r="J90" i="38"/>
  <c r="K97" i="32"/>
  <c r="F95" i="17" s="1"/>
  <c r="U97" i="37"/>
  <c r="V97" i="37"/>
  <c r="W97" i="37" s="1"/>
  <c r="AA95" i="17" s="1"/>
  <c r="V99" i="35"/>
  <c r="W99" i="35" s="1"/>
  <c r="V97" i="17" s="1"/>
  <c r="U99" i="35"/>
  <c r="V99" i="34"/>
  <c r="W99" i="34" s="1"/>
  <c r="X97" i="17" s="1"/>
  <c r="U99" i="34"/>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J98" i="18" l="1"/>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J99" i="18" l="1"/>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<sst xmlns="http://schemas.openxmlformats.org/spreadsheetml/2006/main" count="1446" uniqueCount="339">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</sst>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ontang/BONTANG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NTANG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B30">
            <v>6.9318770180000007</v>
          </cell>
        </row>
        <row r="31">
          <cell r="B31">
            <v>7.4279896460000003</v>
          </cell>
        </row>
        <row r="32">
          <cell r="B32">
            <v>7.3503112319999993</v>
          </cell>
        </row>
        <row r="33">
          <cell r="B33">
            <v>7.8770223400000008</v>
          </cell>
        </row>
        <row r="34">
          <cell r="B34">
            <v>8.0878736839999998</v>
          </cell>
        </row>
        <row r="35">
          <cell r="B35">
            <v>8.5054733940000009</v>
          </cell>
        </row>
        <row r="36">
          <cell r="B36">
            <v>8.7728623839999997</v>
          </cell>
        </row>
        <row r="37">
          <cell r="B37">
            <v>9.0449106879999999</v>
          </cell>
        </row>
        <row r="38">
          <cell r="B38">
            <v>9.3205056339999999</v>
          </cell>
        </row>
        <row r="39">
          <cell r="B39">
            <v>9.5982563819999989</v>
          </cell>
        </row>
        <row r="40">
          <cell r="B40">
            <v>9.992003185999998</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9.3825434200000011</v>
          </cell>
        </row>
        <row r="30">
          <cell r="B30">
            <v>9.6150665800000006</v>
          </cell>
        </row>
        <row r="31">
          <cell r="B31">
            <v>9.8547335999999994</v>
          </cell>
        </row>
        <row r="32">
          <cell r="B32">
            <v>10.09079708</v>
          </cell>
        </row>
        <row r="33">
          <cell r="B33">
            <v>10.325469719999999</v>
          </cell>
        </row>
        <row r="34">
          <cell r="B34">
            <v>10.549394959999999</v>
          </cell>
        </row>
        <row r="35">
          <cell r="B35">
            <v>10.931698944000001</v>
          </cell>
        </row>
        <row r="36">
          <cell r="B36">
            <v>11.202590321999999</v>
          </cell>
        </row>
        <row r="37">
          <cell r="B37">
            <v>11.473481699999999</v>
          </cell>
        </row>
        <row r="38">
          <cell r="B38">
            <v>11.744373078000001</v>
          </cell>
        </row>
        <row r="39">
          <cell r="B39">
            <v>12.015264455999999</v>
          </cell>
        </row>
        <row r="40">
          <cell r="B40">
            <v>12.286155834000001</v>
          </cell>
        </row>
        <row r="41">
          <cell r="B41">
            <v>12.557047211999999</v>
          </cell>
        </row>
        <row r="42">
          <cell r="B42">
            <v>12.82793859</v>
          </cell>
        </row>
        <row r="43">
          <cell r="B43">
            <v>13.098829968</v>
          </cell>
        </row>
        <row r="44">
          <cell r="B44">
            <v>13.369721345999999</v>
          </cell>
        </row>
        <row r="45">
          <cell r="B45">
            <v>13.640612723999999</v>
          </cell>
        </row>
        <row r="46">
          <cell r="B46">
            <v>13.911504101999999</v>
          </cell>
        </row>
        <row r="47">
          <cell r="B47">
            <v>14.182395480000002</v>
          </cell>
        </row>
        <row r="48">
          <cell r="B48">
            <v>14.453286857999998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Bontang</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0.22615248771224999</v>
      </c>
      <c r="E18" s="535">
        <f>Amnt_Deposited!F14*$F$11*(1-DOCF)*Garden!E19</f>
        <v>0</v>
      </c>
      <c r="F18" s="535">
        <f>Amnt_Deposited!D14*$D$11*(1-DOCF)*Paper!E19</f>
        <v>0.17884242706440001</v>
      </c>
      <c r="G18" s="535">
        <f>Amnt_Deposited!G14*$D$12*(1-DOCF)*Wood!E19</f>
        <v>0.14754500232813</v>
      </c>
      <c r="H18" s="535">
        <f>Amnt_Deposited!H14*$F$12*(1-DOCF)*Textiles!E19</f>
        <v>2.2459281538320001E-2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0.57499919864310001</v>
      </c>
      <c r="O18" s="473">
        <f t="shared" ref="O18:O81" si="1">O17+N18</f>
        <v>0.57499919864310001</v>
      </c>
    </row>
    <row r="19" spans="2:15">
      <c r="B19" s="470">
        <f>B18+1</f>
        <v>1951</v>
      </c>
      <c r="C19" s="533">
        <f>Amnt_Deposited!O15*$D$10*(1-DOCF)*MSW!E20</f>
        <v>0</v>
      </c>
      <c r="D19" s="534">
        <f>Amnt_Deposited!C15*$F$10*(1-DOCF)*Food!E20</f>
        <v>0.24233816220075</v>
      </c>
      <c r="E19" s="535">
        <f>Amnt_Deposited!F15*$F$11*(1-DOCF)*Garden!E20</f>
        <v>0</v>
      </c>
      <c r="F19" s="535">
        <f>Amnt_Deposited!D15*$D$11*(1-DOCF)*Paper!E20</f>
        <v>0.19164213286680001</v>
      </c>
      <c r="G19" s="535">
        <f>Amnt_Deposited!G15*$D$12*(1-DOCF)*Wood!E20</f>
        <v>0.15810475961511</v>
      </c>
      <c r="H19" s="535">
        <f>Amnt_Deposited!H15*$F$12*(1-DOCF)*Textiles!E20</f>
        <v>2.4066686453040002E-2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0.61615174113569993</v>
      </c>
      <c r="O19" s="473">
        <f t="shared" si="1"/>
        <v>1.1911509397788</v>
      </c>
    </row>
    <row r="20" spans="2:15">
      <c r="B20" s="470">
        <f t="shared" ref="B20:B83" si="2">B19+1</f>
        <v>1952</v>
      </c>
      <c r="C20" s="533">
        <f>Amnt_Deposited!O16*$D$10*(1-DOCF)*MSW!E21</f>
        <v>0</v>
      </c>
      <c r="D20" s="534">
        <f>Amnt_Deposited!C16*$F$10*(1-DOCF)*Food!E21</f>
        <v>0.23980390394399997</v>
      </c>
      <c r="E20" s="535">
        <f>Amnt_Deposited!F16*$F$11*(1-DOCF)*Garden!E21</f>
        <v>0</v>
      </c>
      <c r="F20" s="535">
        <f>Amnt_Deposited!D16*$D$11*(1-DOCF)*Paper!E21</f>
        <v>0.18963802978559999</v>
      </c>
      <c r="G20" s="535">
        <f>Amnt_Deposited!G16*$D$12*(1-DOCF)*Wood!E21</f>
        <v>0.15645137457311997</v>
      </c>
      <c r="H20" s="535">
        <f>Amnt_Deposited!H16*$F$12*(1-DOCF)*Textiles!E21</f>
        <v>2.3815008391679996E-2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0.60970831669439995</v>
      </c>
      <c r="O20" s="473">
        <f t="shared" si="1"/>
        <v>1.8008592564732</v>
      </c>
    </row>
    <row r="21" spans="2:15">
      <c r="B21" s="470">
        <f t="shared" si="2"/>
        <v>1953</v>
      </c>
      <c r="C21" s="533">
        <f>Amnt_Deposited!O17*$D$10*(1-DOCF)*MSW!E22</f>
        <v>0</v>
      </c>
      <c r="D21" s="534">
        <f>Amnt_Deposited!C17*$F$10*(1-DOCF)*Food!E22</f>
        <v>0.2569878538425</v>
      </c>
      <c r="E21" s="535">
        <f>Amnt_Deposited!F17*$F$11*(1-DOCF)*Garden!E22</f>
        <v>0</v>
      </c>
      <c r="F21" s="535">
        <f>Amnt_Deposited!D17*$D$11*(1-DOCF)*Paper!E22</f>
        <v>0.20322717637200005</v>
      </c>
      <c r="G21" s="535">
        <f>Amnt_Deposited!G17*$D$12*(1-DOCF)*Wood!E22</f>
        <v>0.1676624205069</v>
      </c>
      <c r="H21" s="535">
        <f>Amnt_Deposited!H17*$F$12*(1-DOCF)*Textiles!E22</f>
        <v>2.5521552381600001E-2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0.65339900310300003</v>
      </c>
      <c r="O21" s="473">
        <f t="shared" si="1"/>
        <v>2.4542582595761999</v>
      </c>
    </row>
    <row r="22" spans="2:15">
      <c r="B22" s="470">
        <f t="shared" si="2"/>
        <v>1954</v>
      </c>
      <c r="C22" s="533">
        <f>Amnt_Deposited!O18*$D$10*(1-DOCF)*MSW!E23</f>
        <v>0</v>
      </c>
      <c r="D22" s="534">
        <f>Amnt_Deposited!C18*$F$10*(1-DOCF)*Food!E23</f>
        <v>0.26386687894049998</v>
      </c>
      <c r="E22" s="535">
        <f>Amnt_Deposited!F18*$F$11*(1-DOCF)*Garden!E23</f>
        <v>0</v>
      </c>
      <c r="F22" s="535">
        <f>Amnt_Deposited!D18*$D$11*(1-DOCF)*Paper!E23</f>
        <v>0.20866714104719999</v>
      </c>
      <c r="G22" s="535">
        <f>Amnt_Deposited!G18*$D$12*(1-DOCF)*Wood!E23</f>
        <v>0.17215039136394</v>
      </c>
      <c r="H22" s="535">
        <f>Amnt_Deposited!H18*$F$12*(1-DOCF)*Textiles!E23</f>
        <v>2.620471073616E-2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0.67088912208779994</v>
      </c>
      <c r="O22" s="473">
        <f t="shared" si="1"/>
        <v>3.1251473816640001</v>
      </c>
    </row>
    <row r="23" spans="2:15">
      <c r="B23" s="470">
        <f t="shared" si="2"/>
        <v>1955</v>
      </c>
      <c r="C23" s="533">
        <f>Amnt_Deposited!O19*$D$10*(1-DOCF)*MSW!E24</f>
        <v>0</v>
      </c>
      <c r="D23" s="534">
        <f>Amnt_Deposited!C19*$F$10*(1-DOCF)*Food!E24</f>
        <v>0.27749106947925001</v>
      </c>
      <c r="E23" s="535">
        <f>Amnt_Deposited!F19*$F$11*(1-DOCF)*Garden!E24</f>
        <v>0</v>
      </c>
      <c r="F23" s="535">
        <f>Amnt_Deposited!D19*$D$11*(1-DOCF)*Paper!E24</f>
        <v>0.21944121356520002</v>
      </c>
      <c r="G23" s="535">
        <f>Amnt_Deposited!G19*$D$12*(1-DOCF)*Wood!E24</f>
        <v>0.18103900119129004</v>
      </c>
      <c r="H23" s="535">
        <f>Amnt_Deposited!H19*$F$12*(1-DOCF)*Textiles!E24</f>
        <v>2.7557733796559999E-2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0.70552901803230006</v>
      </c>
      <c r="O23" s="473">
        <f t="shared" si="1"/>
        <v>3.8306763996963</v>
      </c>
    </row>
    <row r="24" spans="2:15">
      <c r="B24" s="470">
        <f t="shared" si="2"/>
        <v>1956</v>
      </c>
      <c r="C24" s="533">
        <f>Amnt_Deposited!O20*$D$10*(1-DOCF)*MSW!E25</f>
        <v>0</v>
      </c>
      <c r="D24" s="534">
        <f>Amnt_Deposited!C20*$F$10*(1-DOCF)*Food!E25</f>
        <v>0.28621463527799995</v>
      </c>
      <c r="E24" s="535">
        <f>Amnt_Deposited!F20*$F$11*(1-DOCF)*Garden!E25</f>
        <v>0</v>
      </c>
      <c r="F24" s="535">
        <f>Amnt_Deposited!D20*$D$11*(1-DOCF)*Paper!E25</f>
        <v>0.22633984950719999</v>
      </c>
      <c r="G24" s="535">
        <f>Amnt_Deposited!G20*$D$12*(1-DOCF)*Wood!E25</f>
        <v>0.18673037584343999</v>
      </c>
      <c r="H24" s="535">
        <f>Amnt_Deposited!H20*$F$12*(1-DOCF)*Textiles!E25</f>
        <v>2.8424074124159999E-2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0.72770893475279996</v>
      </c>
      <c r="O24" s="473">
        <f t="shared" si="1"/>
        <v>4.5583853344490999</v>
      </c>
    </row>
    <row r="25" spans="2:15">
      <c r="B25" s="470">
        <f t="shared" si="2"/>
        <v>1957</v>
      </c>
      <c r="C25" s="533">
        <f>Amnt_Deposited!O21*$D$10*(1-DOCF)*MSW!E26</f>
        <v>0</v>
      </c>
      <c r="D25" s="534">
        <f>Amnt_Deposited!C21*$F$10*(1-DOCF)*Food!E26</f>
        <v>0.29509021119599999</v>
      </c>
      <c r="E25" s="535">
        <f>Amnt_Deposited!F21*$F$11*(1-DOCF)*Garden!E26</f>
        <v>0</v>
      </c>
      <c r="F25" s="535">
        <f>Amnt_Deposited!D21*$D$11*(1-DOCF)*Paper!E26</f>
        <v>0.23335869575040002</v>
      </c>
      <c r="G25" s="535">
        <f>Amnt_Deposited!G21*$D$12*(1-DOCF)*Wood!E26</f>
        <v>0.19252092399408</v>
      </c>
      <c r="H25" s="535">
        <f>Amnt_Deposited!H21*$F$12*(1-DOCF)*Textiles!E26</f>
        <v>2.9305510629119999E-2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0.75027534156959996</v>
      </c>
      <c r="O25" s="473">
        <f t="shared" si="1"/>
        <v>5.3086606760187003</v>
      </c>
    </row>
    <row r="26" spans="2:15">
      <c r="B26" s="470">
        <f t="shared" si="2"/>
        <v>1958</v>
      </c>
      <c r="C26" s="533">
        <f>Amnt_Deposited!O22*$D$10*(1-DOCF)*MSW!E27</f>
        <v>0</v>
      </c>
      <c r="D26" s="534">
        <f>Amnt_Deposited!C22*$F$10*(1-DOCF)*Food!E27</f>
        <v>0.30408149630924997</v>
      </c>
      <c r="E26" s="535">
        <f>Amnt_Deposited!F22*$F$11*(1-DOCF)*Garden!E27</f>
        <v>0</v>
      </c>
      <c r="F26" s="535">
        <f>Amnt_Deposited!D22*$D$11*(1-DOCF)*Paper!E27</f>
        <v>0.24046904535720001</v>
      </c>
      <c r="G26" s="535">
        <f>Amnt_Deposited!G22*$D$12*(1-DOCF)*Wood!E27</f>
        <v>0.19838696241969</v>
      </c>
      <c r="H26" s="535">
        <f>Amnt_Deposited!H22*$F$12*(1-DOCF)*Textiles!E27</f>
        <v>3.019843825416E-2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0.77313594234030003</v>
      </c>
      <c r="O26" s="473">
        <f t="shared" si="1"/>
        <v>6.0817966183590002</v>
      </c>
    </row>
    <row r="27" spans="2:15">
      <c r="B27" s="470">
        <f t="shared" si="2"/>
        <v>1959</v>
      </c>
      <c r="C27" s="533">
        <f>Amnt_Deposited!O23*$D$10*(1-DOCF)*MSW!E28</f>
        <v>0</v>
      </c>
      <c r="D27" s="534">
        <f>Amnt_Deposited!C23*$F$10*(1-DOCF)*Food!E28</f>
        <v>0.31314311446274995</v>
      </c>
      <c r="E27" s="535">
        <f>Amnt_Deposited!F23*$F$11*(1-DOCF)*Garden!E28</f>
        <v>0</v>
      </c>
      <c r="F27" s="535">
        <f>Amnt_Deposited!D23*$D$11*(1-DOCF)*Paper!E28</f>
        <v>0.24763501465560001</v>
      </c>
      <c r="G27" s="535">
        <f>Amnt_Deposited!G23*$D$12*(1-DOCF)*Wood!E28</f>
        <v>0.20429888709086999</v>
      </c>
      <c r="H27" s="535">
        <f>Amnt_Deposited!H23*$F$12*(1-DOCF)*Textiles!E28</f>
        <v>3.1098350677679992E-2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0.79617536688689994</v>
      </c>
      <c r="O27" s="473">
        <f t="shared" si="1"/>
        <v>6.8779719852459005</v>
      </c>
    </row>
    <row r="28" spans="2:15">
      <c r="B28" s="470">
        <f t="shared" si="2"/>
        <v>1960</v>
      </c>
      <c r="C28" s="533">
        <f>Amnt_Deposited!O24*$D$10*(1-DOCF)*MSW!E29</f>
        <v>0</v>
      </c>
      <c r="D28" s="534">
        <f>Amnt_Deposited!C24*$F$10*(1-DOCF)*Food!E29</f>
        <v>0.32598910394324992</v>
      </c>
      <c r="E28" s="535">
        <f>Amnt_Deposited!F24*$F$11*(1-DOCF)*Garden!E29</f>
        <v>0</v>
      </c>
      <c r="F28" s="535">
        <f>Amnt_Deposited!D24*$D$11*(1-DOCF)*Paper!E29</f>
        <v>0.2577936821988</v>
      </c>
      <c r="G28" s="535">
        <f>Amnt_Deposited!G24*$D$12*(1-DOCF)*Wood!E29</f>
        <v>0.21267978781400998</v>
      </c>
      <c r="H28" s="535">
        <f>Amnt_Deposited!H24*$F$12*(1-DOCF)*Textiles!E29</f>
        <v>3.2374090322639992E-2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0.82883666427869995</v>
      </c>
      <c r="O28" s="473">
        <f t="shared" si="1"/>
        <v>7.7068086495246</v>
      </c>
    </row>
    <row r="29" spans="2:15">
      <c r="B29" s="470">
        <f t="shared" si="2"/>
        <v>1961</v>
      </c>
      <c r="C29" s="533">
        <f>Amnt_Deposited!O25*$D$10*(1-DOCF)*MSW!E30</f>
        <v>0</v>
      </c>
      <c r="D29" s="534">
        <f>Amnt_Deposited!C25*$F$10*(1-DOCF)*Food!E30</f>
        <v>0.30610547907750002</v>
      </c>
      <c r="E29" s="535">
        <f>Amnt_Deposited!F25*$F$11*(1-DOCF)*Garden!E30</f>
        <v>0</v>
      </c>
      <c r="F29" s="535">
        <f>Amnt_Deposited!D25*$D$11*(1-DOCF)*Paper!E30</f>
        <v>0.24206962023600004</v>
      </c>
      <c r="G29" s="535">
        <f>Amnt_Deposited!G25*$D$12*(1-DOCF)*Wood!E30</f>
        <v>0.19970743669470004</v>
      </c>
      <c r="H29" s="535">
        <f>Amnt_Deposited!H25*$F$12*(1-DOCF)*Textiles!E30</f>
        <v>3.03994406808E-2</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0.77828197668900012</v>
      </c>
      <c r="O29" s="473">
        <f t="shared" si="1"/>
        <v>8.4850906262135997</v>
      </c>
    </row>
    <row r="30" spans="2:15">
      <c r="B30" s="470">
        <f t="shared" si="2"/>
        <v>1962</v>
      </c>
      <c r="C30" s="533">
        <f>Amnt_Deposited!O26*$D$10*(1-DOCF)*MSW!E31</f>
        <v>0</v>
      </c>
      <c r="D30" s="534">
        <f>Amnt_Deposited!C26*$F$10*(1-DOCF)*Food!E31</f>
        <v>0.31369154717249997</v>
      </c>
      <c r="E30" s="535">
        <f>Amnt_Deposited!F26*$F$11*(1-DOCF)*Garden!E31</f>
        <v>0</v>
      </c>
      <c r="F30" s="535">
        <f>Amnt_Deposited!D26*$D$11*(1-DOCF)*Paper!E31</f>
        <v>0.24806871776400002</v>
      </c>
      <c r="G30" s="535">
        <f>Amnt_Deposited!G26*$D$12*(1-DOCF)*Wood!E31</f>
        <v>0.20465669215530002</v>
      </c>
      <c r="H30" s="535">
        <f>Amnt_Deposited!H26*$F$12*(1-DOCF)*Textiles!E31</f>
        <v>3.1152815719199999E-2</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0.79756977281100006</v>
      </c>
      <c r="O30" s="473">
        <f t="shared" si="1"/>
        <v>9.2826603990245999</v>
      </c>
    </row>
    <row r="31" spans="2:15">
      <c r="B31" s="470">
        <f t="shared" si="2"/>
        <v>1963</v>
      </c>
      <c r="C31" s="533">
        <f>Amnt_Deposited!O27*$D$10*(1-DOCF)*MSW!E32</f>
        <v>0</v>
      </c>
      <c r="D31" s="534">
        <f>Amnt_Deposited!C27*$F$10*(1-DOCF)*Food!E32</f>
        <v>0.32151068369999997</v>
      </c>
      <c r="E31" s="535">
        <f>Amnt_Deposited!F27*$F$11*(1-DOCF)*Garden!E32</f>
        <v>0</v>
      </c>
      <c r="F31" s="535">
        <f>Amnt_Deposited!D27*$D$11*(1-DOCF)*Paper!E32</f>
        <v>0.25425212687999998</v>
      </c>
      <c r="G31" s="535">
        <f>Amnt_Deposited!G27*$D$12*(1-DOCF)*Wood!E32</f>
        <v>0.20975800467599998</v>
      </c>
      <c r="H31" s="535">
        <f>Amnt_Deposited!H27*$F$12*(1-DOCF)*Textiles!E32</f>
        <v>3.1929336863999992E-2</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0.81745015211999983</v>
      </c>
      <c r="O31" s="473">
        <f t="shared" si="1"/>
        <v>10.100110551144599</v>
      </c>
    </row>
    <row r="32" spans="2:15">
      <c r="B32" s="470">
        <f t="shared" si="2"/>
        <v>1964</v>
      </c>
      <c r="C32" s="533">
        <f>Amnt_Deposited!O28*$D$10*(1-DOCF)*MSW!E33</f>
        <v>0</v>
      </c>
      <c r="D32" s="534">
        <f>Amnt_Deposited!C28*$F$10*(1-DOCF)*Food!E33</f>
        <v>0.32921225473499999</v>
      </c>
      <c r="E32" s="535">
        <f>Amnt_Deposited!F28*$F$11*(1-DOCF)*Garden!E33</f>
        <v>0</v>
      </c>
      <c r="F32" s="535">
        <f>Amnt_Deposited!D28*$D$11*(1-DOCF)*Paper!E33</f>
        <v>0.26034256466400002</v>
      </c>
      <c r="G32" s="535">
        <f>Amnt_Deposited!G28*$D$12*(1-DOCF)*Wood!E33</f>
        <v>0.21478261584779998</v>
      </c>
      <c r="H32" s="535">
        <f>Amnt_Deposited!H28*$F$12*(1-DOCF)*Textiles!E33</f>
        <v>3.2694182539199999E-2</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0.83703161778599999</v>
      </c>
      <c r="O32" s="473">
        <f t="shared" si="1"/>
        <v>10.937142168930599</v>
      </c>
    </row>
    <row r="33" spans="2:15">
      <c r="B33" s="470">
        <f t="shared" si="2"/>
        <v>1965</v>
      </c>
      <c r="C33" s="533">
        <f>Amnt_Deposited!O29*$D$10*(1-DOCF)*MSW!E34</f>
        <v>0</v>
      </c>
      <c r="D33" s="534">
        <f>Amnt_Deposited!C29*$F$10*(1-DOCF)*Food!E34</f>
        <v>0.33686844961499995</v>
      </c>
      <c r="E33" s="535">
        <f>Amnt_Deposited!F29*$F$11*(1-DOCF)*Garden!E34</f>
        <v>0</v>
      </c>
      <c r="F33" s="535">
        <f>Amnt_Deposited!D29*$D$11*(1-DOCF)*Paper!E34</f>
        <v>0.26639711877600003</v>
      </c>
      <c r="G33" s="535">
        <f>Amnt_Deposited!G29*$D$12*(1-DOCF)*Wood!E34</f>
        <v>0.21977762299019996</v>
      </c>
      <c r="H33" s="535">
        <f>Amnt_Deposited!H29*$F$12*(1-DOCF)*Textiles!E34</f>
        <v>3.3454521892799995E-2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0.85649771327399993</v>
      </c>
      <c r="O33" s="473">
        <f t="shared" si="1"/>
        <v>11.793639882204598</v>
      </c>
    </row>
    <row r="34" spans="2:15">
      <c r="B34" s="470">
        <f t="shared" si="2"/>
        <v>1966</v>
      </c>
      <c r="C34" s="533">
        <f>Amnt_Deposited!O30*$D$10*(1-DOCF)*MSW!E35</f>
        <v>0</v>
      </c>
      <c r="D34" s="534">
        <f>Amnt_Deposited!C30*$F$10*(1-DOCF)*Food!E35</f>
        <v>0.34417401056999997</v>
      </c>
      <c r="E34" s="535">
        <f>Amnt_Deposited!F30*$F$11*(1-DOCF)*Garden!E35</f>
        <v>0</v>
      </c>
      <c r="F34" s="535">
        <f>Amnt_Deposited!D30*$D$11*(1-DOCF)*Paper!E35</f>
        <v>0.27217438996799997</v>
      </c>
      <c r="G34" s="535">
        <f>Amnt_Deposited!G30*$D$12*(1-DOCF)*Wood!E35</f>
        <v>0.22454387172359996</v>
      </c>
      <c r="H34" s="535">
        <f>Amnt_Deposited!H30*$F$12*(1-DOCF)*Textiles!E35</f>
        <v>3.4180039670399995E-2</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0.87507231193199986</v>
      </c>
      <c r="O34" s="473">
        <f t="shared" si="1"/>
        <v>12.668712194136598</v>
      </c>
    </row>
    <row r="35" spans="2:15">
      <c r="B35" s="470">
        <f t="shared" si="2"/>
        <v>1967</v>
      </c>
      <c r="C35" s="533">
        <f>Amnt_Deposited!O31*$D$10*(1-DOCF)*MSW!E36</f>
        <v>0</v>
      </c>
      <c r="D35" s="534">
        <f>Amnt_Deposited!C31*$F$10*(1-DOCF)*Food!E36</f>
        <v>0.35664667804799999</v>
      </c>
      <c r="E35" s="535">
        <f>Amnt_Deposited!F31*$F$11*(1-DOCF)*Garden!E36</f>
        <v>0</v>
      </c>
      <c r="F35" s="535">
        <f>Amnt_Deposited!D31*$D$11*(1-DOCF)*Paper!E36</f>
        <v>0.28203783275520006</v>
      </c>
      <c r="G35" s="535">
        <f>Amnt_Deposited!G31*$D$12*(1-DOCF)*Wood!E36</f>
        <v>0.23268121202304001</v>
      </c>
      <c r="H35" s="535">
        <f>Amnt_Deposited!H31*$F$12*(1-DOCF)*Textiles!E36</f>
        <v>3.5418704578560001E-2</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0.90678442740480003</v>
      </c>
      <c r="O35" s="473">
        <f t="shared" si="1"/>
        <v>13.575496621541397</v>
      </c>
    </row>
    <row r="36" spans="2:15">
      <c r="B36" s="470">
        <f t="shared" si="2"/>
        <v>1968</v>
      </c>
      <c r="C36" s="533">
        <f>Amnt_Deposited!O32*$D$10*(1-DOCF)*MSW!E37</f>
        <v>0</v>
      </c>
      <c r="D36" s="534">
        <f>Amnt_Deposited!C32*$F$10*(1-DOCF)*Food!E37</f>
        <v>0.36548450925524995</v>
      </c>
      <c r="E36" s="535">
        <f>Amnt_Deposited!F32*$F$11*(1-DOCF)*Garden!E37</f>
        <v>0</v>
      </c>
      <c r="F36" s="535">
        <f>Amnt_Deposited!D32*$D$11*(1-DOCF)*Paper!E37</f>
        <v>0.28902683030759996</v>
      </c>
      <c r="G36" s="535">
        <f>Amnt_Deposited!G32*$D$12*(1-DOCF)*Wood!E37</f>
        <v>0.23844713500376999</v>
      </c>
      <c r="H36" s="535">
        <f>Amnt_Deposited!H32*$F$12*(1-DOCF)*Textiles!E37</f>
        <v>3.6296392643279995E-2</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0.92925486720989992</v>
      </c>
      <c r="O36" s="473">
        <f t="shared" si="1"/>
        <v>14.504751488751298</v>
      </c>
    </row>
    <row r="37" spans="2:15">
      <c r="B37" s="470">
        <f t="shared" si="2"/>
        <v>1969</v>
      </c>
      <c r="C37" s="533">
        <f>Amnt_Deposited!O33*$D$10*(1-DOCF)*MSW!E38</f>
        <v>0</v>
      </c>
      <c r="D37" s="534">
        <f>Amnt_Deposited!C33*$F$10*(1-DOCF)*Food!E38</f>
        <v>0.37432234046249996</v>
      </c>
      <c r="E37" s="535">
        <f>Amnt_Deposited!F33*$F$11*(1-DOCF)*Garden!E38</f>
        <v>0</v>
      </c>
      <c r="F37" s="535">
        <f>Amnt_Deposited!D33*$D$11*(1-DOCF)*Paper!E38</f>
        <v>0.29601582785999997</v>
      </c>
      <c r="G37" s="535">
        <f>Amnt_Deposited!G33*$D$12*(1-DOCF)*Wood!E38</f>
        <v>0.24421305798449999</v>
      </c>
      <c r="H37" s="535">
        <f>Amnt_Deposited!H33*$F$12*(1-DOCF)*Textiles!E38</f>
        <v>3.7174080707999997E-2</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0.95172530701499991</v>
      </c>
      <c r="O37" s="473">
        <f t="shared" si="1"/>
        <v>15.456476795766298</v>
      </c>
    </row>
    <row r="38" spans="2:15">
      <c r="B38" s="470">
        <f t="shared" si="2"/>
        <v>1970</v>
      </c>
      <c r="C38" s="533">
        <f>Amnt_Deposited!O34*$D$10*(1-DOCF)*MSW!E39</f>
        <v>0</v>
      </c>
      <c r="D38" s="534">
        <f>Amnt_Deposited!C34*$F$10*(1-DOCF)*Food!E39</f>
        <v>0.38316017166975003</v>
      </c>
      <c r="E38" s="535">
        <f>Amnt_Deposited!F34*$F$11*(1-DOCF)*Garden!E39</f>
        <v>0</v>
      </c>
      <c r="F38" s="535">
        <f>Amnt_Deposited!D34*$D$11*(1-DOCF)*Paper!E39</f>
        <v>0.30300482541240004</v>
      </c>
      <c r="G38" s="535">
        <f>Amnt_Deposited!G34*$D$12*(1-DOCF)*Wood!E39</f>
        <v>0.24997898096523002</v>
      </c>
      <c r="H38" s="535">
        <f>Amnt_Deposited!H34*$F$12*(1-DOCF)*Textiles!E39</f>
        <v>3.8051768772719999E-2</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0.97419574682010013</v>
      </c>
      <c r="O38" s="473">
        <f t="shared" si="1"/>
        <v>16.430672542586397</v>
      </c>
    </row>
    <row r="39" spans="2:15">
      <c r="B39" s="470">
        <f t="shared" si="2"/>
        <v>1971</v>
      </c>
      <c r="C39" s="533">
        <f>Amnt_Deposited!O35*$D$10*(1-DOCF)*MSW!E40</f>
        <v>0</v>
      </c>
      <c r="D39" s="534">
        <f>Amnt_Deposited!C35*$F$10*(1-DOCF)*Food!E40</f>
        <v>0.39199800287699993</v>
      </c>
      <c r="E39" s="535">
        <f>Amnt_Deposited!F35*$F$11*(1-DOCF)*Garden!E40</f>
        <v>0</v>
      </c>
      <c r="F39" s="535">
        <f>Amnt_Deposited!D35*$D$11*(1-DOCF)*Paper!E40</f>
        <v>0.30999382296479999</v>
      </c>
      <c r="G39" s="535">
        <f>Amnt_Deposited!G35*$D$12*(1-DOCF)*Wood!E40</f>
        <v>0.25574490394596</v>
      </c>
      <c r="H39" s="535">
        <f>Amnt_Deposited!H35*$F$12*(1-DOCF)*Textiles!E40</f>
        <v>3.8929456837439994E-2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0.9966661866251999</v>
      </c>
      <c r="O39" s="473">
        <f t="shared" si="1"/>
        <v>17.427338729211595</v>
      </c>
    </row>
    <row r="40" spans="2:15">
      <c r="B40" s="470">
        <f t="shared" si="2"/>
        <v>1972</v>
      </c>
      <c r="C40" s="533">
        <f>Amnt_Deposited!O36*$D$10*(1-DOCF)*MSW!E41</f>
        <v>0</v>
      </c>
      <c r="D40" s="534">
        <f>Amnt_Deposited!C36*$F$10*(1-DOCF)*Food!E41</f>
        <v>0.40083583408425</v>
      </c>
      <c r="E40" s="535">
        <f>Amnt_Deposited!F36*$F$11*(1-DOCF)*Garden!E41</f>
        <v>0</v>
      </c>
      <c r="F40" s="535">
        <f>Amnt_Deposited!D36*$D$11*(1-DOCF)*Paper!E41</f>
        <v>0.31698282051720006</v>
      </c>
      <c r="G40" s="535">
        <f>Amnt_Deposited!G36*$D$12*(1-DOCF)*Wood!E41</f>
        <v>0.26151082692669003</v>
      </c>
      <c r="H40" s="535">
        <f>Amnt_Deposited!H36*$F$12*(1-DOCF)*Textiles!E41</f>
        <v>3.9807144902160002E-2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1.0191366264303001</v>
      </c>
      <c r="O40" s="473">
        <f t="shared" si="1"/>
        <v>18.446475355641894</v>
      </c>
    </row>
    <row r="41" spans="2:15">
      <c r="B41" s="470">
        <f t="shared" si="2"/>
        <v>1973</v>
      </c>
      <c r="C41" s="533">
        <f>Amnt_Deposited!O37*$D$10*(1-DOCF)*MSW!E42</f>
        <v>0</v>
      </c>
      <c r="D41" s="534">
        <f>Amnt_Deposited!C37*$F$10*(1-DOCF)*Food!E42</f>
        <v>0.40967366529149996</v>
      </c>
      <c r="E41" s="535">
        <f>Amnt_Deposited!F37*$F$11*(1-DOCF)*Garden!E42</f>
        <v>0</v>
      </c>
      <c r="F41" s="535">
        <f>Amnt_Deposited!D37*$D$11*(1-DOCF)*Paper!E42</f>
        <v>0.32397181806960001</v>
      </c>
      <c r="G41" s="535">
        <f>Amnt_Deposited!G37*$D$12*(1-DOCF)*Wood!E42</f>
        <v>0.26727674990741995</v>
      </c>
      <c r="H41" s="535">
        <f>Amnt_Deposited!H37*$F$12*(1-DOCF)*Textiles!E42</f>
        <v>4.068483296687999E-2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1.0416070662354</v>
      </c>
      <c r="O41" s="473">
        <f t="shared" si="1"/>
        <v>19.488082421877294</v>
      </c>
    </row>
    <row r="42" spans="2:15">
      <c r="B42" s="470">
        <f t="shared" si="2"/>
        <v>1974</v>
      </c>
      <c r="C42" s="533">
        <f>Amnt_Deposited!O38*$D$10*(1-DOCF)*MSW!E43</f>
        <v>0</v>
      </c>
      <c r="D42" s="534">
        <f>Amnt_Deposited!C38*$F$10*(1-DOCF)*Food!E43</f>
        <v>0.41851149649874997</v>
      </c>
      <c r="E42" s="535">
        <f>Amnt_Deposited!F38*$F$11*(1-DOCF)*Garden!E43</f>
        <v>0</v>
      </c>
      <c r="F42" s="535">
        <f>Amnt_Deposited!D38*$D$11*(1-DOCF)*Paper!E43</f>
        <v>0.33096081562200008</v>
      </c>
      <c r="G42" s="535">
        <f>Amnt_Deposited!G38*$D$12*(1-DOCF)*Wood!E43</f>
        <v>0.27304267288814998</v>
      </c>
      <c r="H42" s="535">
        <f>Amnt_Deposited!H38*$F$12*(1-DOCF)*Textiles!E43</f>
        <v>4.1562521031600005E-2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1.0640775060404999</v>
      </c>
      <c r="O42" s="473">
        <f t="shared" si="1"/>
        <v>20.552159927917796</v>
      </c>
    </row>
    <row r="43" spans="2:15">
      <c r="B43" s="470">
        <f t="shared" si="2"/>
        <v>1975</v>
      </c>
      <c r="C43" s="533">
        <f>Amnt_Deposited!O39*$D$10*(1-DOCF)*MSW!E44</f>
        <v>0</v>
      </c>
      <c r="D43" s="534">
        <f>Amnt_Deposited!C39*$F$10*(1-DOCF)*Food!E44</f>
        <v>0.42734932770600004</v>
      </c>
      <c r="E43" s="535">
        <f>Amnt_Deposited!F39*$F$11*(1-DOCF)*Garden!E44</f>
        <v>0</v>
      </c>
      <c r="F43" s="535">
        <f>Amnt_Deposited!D39*$D$11*(1-DOCF)*Paper!E44</f>
        <v>0.33794981317440004</v>
      </c>
      <c r="G43" s="535">
        <f>Amnt_Deposited!G39*$D$12*(1-DOCF)*Wood!E44</f>
        <v>0.27880859586888002</v>
      </c>
      <c r="H43" s="535">
        <f>Amnt_Deposited!H39*$F$12*(1-DOCF)*Textiles!E44</f>
        <v>4.244020909632E-2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1.0865479458456002</v>
      </c>
      <c r="O43" s="473">
        <f t="shared" si="1"/>
        <v>21.638707873763394</v>
      </c>
    </row>
    <row r="44" spans="2:15">
      <c r="B44" s="470">
        <f t="shared" si="2"/>
        <v>1976</v>
      </c>
      <c r="C44" s="533">
        <f>Amnt_Deposited!O40*$D$10*(1-DOCF)*MSW!E45</f>
        <v>0</v>
      </c>
      <c r="D44" s="534">
        <f>Amnt_Deposited!C40*$F$10*(1-DOCF)*Food!E45</f>
        <v>0.43618715891324994</v>
      </c>
      <c r="E44" s="535">
        <f>Amnt_Deposited!F40*$F$11*(1-DOCF)*Garden!E45</f>
        <v>0</v>
      </c>
      <c r="F44" s="535">
        <f>Amnt_Deposited!D40*$D$11*(1-DOCF)*Paper!E45</f>
        <v>0.34493881072679999</v>
      </c>
      <c r="G44" s="535">
        <f>Amnt_Deposited!G40*$D$12*(1-DOCF)*Wood!E45</f>
        <v>0.28457451884960999</v>
      </c>
      <c r="H44" s="535">
        <f>Amnt_Deposited!H40*$F$12*(1-DOCF)*Textiles!E45</f>
        <v>4.3317897161039995E-2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1.1090183856506999</v>
      </c>
      <c r="O44" s="473">
        <f t="shared" si="1"/>
        <v>22.747726259414094</v>
      </c>
    </row>
    <row r="45" spans="2:15">
      <c r="B45" s="470">
        <f t="shared" si="2"/>
        <v>1977</v>
      </c>
      <c r="C45" s="533">
        <f>Amnt_Deposited!O41*$D$10*(1-DOCF)*MSW!E46</f>
        <v>0</v>
      </c>
      <c r="D45" s="534">
        <f>Amnt_Deposited!C41*$F$10*(1-DOCF)*Food!E46</f>
        <v>0.44502499012049995</v>
      </c>
      <c r="E45" s="535">
        <f>Amnt_Deposited!F41*$F$11*(1-DOCF)*Garden!E46</f>
        <v>0</v>
      </c>
      <c r="F45" s="535">
        <f>Amnt_Deposited!D41*$D$11*(1-DOCF)*Paper!E46</f>
        <v>0.35192780827920001</v>
      </c>
      <c r="G45" s="535">
        <f>Amnt_Deposited!G41*$D$12*(1-DOCF)*Wood!E46</f>
        <v>0.29034044183033997</v>
      </c>
      <c r="H45" s="535">
        <f>Amnt_Deposited!H41*$F$12*(1-DOCF)*Textiles!E46</f>
        <v>4.419558522575999E-2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1.1314888254558</v>
      </c>
      <c r="O45" s="473">
        <f t="shared" si="1"/>
        <v>23.879215084869895</v>
      </c>
    </row>
    <row r="46" spans="2:15">
      <c r="B46" s="470">
        <f t="shared" si="2"/>
        <v>1978</v>
      </c>
      <c r="C46" s="533">
        <f>Amnt_Deposited!O42*$D$10*(1-DOCF)*MSW!E47</f>
        <v>0</v>
      </c>
      <c r="D46" s="534">
        <f>Amnt_Deposited!C42*$F$10*(1-DOCF)*Food!E47</f>
        <v>0.45386282132774991</v>
      </c>
      <c r="E46" s="535">
        <f>Amnt_Deposited!F42*$F$11*(1-DOCF)*Garden!E47</f>
        <v>0</v>
      </c>
      <c r="F46" s="535">
        <f>Amnt_Deposited!D42*$D$11*(1-DOCF)*Paper!E47</f>
        <v>0.35891680583160002</v>
      </c>
      <c r="G46" s="535">
        <f>Amnt_Deposited!G42*$D$12*(1-DOCF)*Wood!E47</f>
        <v>0.29610636481107</v>
      </c>
      <c r="H46" s="535">
        <f>Amnt_Deposited!H42*$F$12*(1-DOCF)*Textiles!E47</f>
        <v>4.5073273290479991E-2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1.1539592652608999</v>
      </c>
      <c r="O46" s="473">
        <f t="shared" si="1"/>
        <v>25.033174350130793</v>
      </c>
    </row>
    <row r="47" spans="2:15">
      <c r="B47" s="470">
        <f t="shared" si="2"/>
        <v>1979</v>
      </c>
      <c r="C47" s="533">
        <f>Amnt_Deposited!O43*$D$10*(1-DOCF)*MSW!E48</f>
        <v>0</v>
      </c>
      <c r="D47" s="534">
        <f>Amnt_Deposited!C43*$F$10*(1-DOCF)*Food!E48</f>
        <v>0.46270065253500003</v>
      </c>
      <c r="E47" s="535">
        <f>Amnt_Deposited!F43*$F$11*(1-DOCF)*Garden!E48</f>
        <v>0</v>
      </c>
      <c r="F47" s="535">
        <f>Amnt_Deposited!D43*$D$11*(1-DOCF)*Paper!E48</f>
        <v>0.36590580338400008</v>
      </c>
      <c r="G47" s="535">
        <f>Amnt_Deposited!G43*$D$12*(1-DOCF)*Wood!E48</f>
        <v>0.30187228779180003</v>
      </c>
      <c r="H47" s="535">
        <f>Amnt_Deposited!H43*$F$12*(1-DOCF)*Textiles!E48</f>
        <v>4.5950961355200007E-2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1.1764297050660002</v>
      </c>
      <c r="O47" s="473">
        <f t="shared" si="1"/>
        <v>26.209604055196792</v>
      </c>
    </row>
    <row r="48" spans="2:15">
      <c r="B48" s="470">
        <f t="shared" si="2"/>
        <v>1980</v>
      </c>
      <c r="C48" s="533">
        <f>Amnt_Deposited!O44*$D$10*(1-DOCF)*MSW!E49</f>
        <v>0</v>
      </c>
      <c r="D48" s="534">
        <f>Amnt_Deposited!C44*$F$10*(1-DOCF)*Food!E49</f>
        <v>0.47153848374224994</v>
      </c>
      <c r="E48" s="535">
        <f>Amnt_Deposited!F44*$F$11*(1-DOCF)*Garden!E49</f>
        <v>0</v>
      </c>
      <c r="F48" s="535">
        <f>Amnt_Deposited!D44*$D$11*(1-DOCF)*Paper!E49</f>
        <v>0.37289480093639998</v>
      </c>
      <c r="G48" s="535">
        <f>Amnt_Deposited!G44*$D$12*(1-DOCF)*Wood!E49</f>
        <v>0.30763821077253001</v>
      </c>
      <c r="H48" s="535">
        <f>Amnt_Deposited!H44*$F$12*(1-DOCF)*Textiles!E49</f>
        <v>4.6828649419919988E-2</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1.1989001448710999</v>
      </c>
      <c r="O48" s="473">
        <f t="shared" si="1"/>
        <v>27.408504200067892</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27.408504200067892</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27.408504200067892</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27.408504200067892</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27.408504200067892</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27.408504200067892</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27.408504200067892</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27.408504200067892</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27.408504200067892</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27.408504200067892</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27.408504200067892</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27.408504200067892</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27.408504200067892</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27.408504200067892</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27.408504200067892</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27.408504200067892</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27.408504200067892</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27.408504200067892</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27.408504200067892</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27.408504200067892</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27.408504200067892</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27.408504200067892</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27.408504200067892</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27.408504200067892</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27.408504200067892</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27.408504200067892</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27.408504200067892</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27.408504200067892</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27.408504200067892</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27.408504200067892</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27.408504200067892</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27.408504200067892</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27.408504200067892</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27.408504200067892</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27.408504200067892</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27.408504200067892</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27.408504200067892</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27.408504200067892</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27.408504200067892</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27.408504200067892</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27.408504200067892</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27.408504200067892</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27.408504200067892</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27.408504200067892</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27.408504200067892</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27.408504200067892</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27.408504200067892</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27.408504200067892</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27.408504200067892</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27.408504200067892</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27.408504200067892</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62" t="s">
        <v>52</v>
      </c>
      <c r="C2" s="862"/>
      <c r="D2" s="862"/>
      <c r="E2" s="862"/>
      <c r="F2" s="862"/>
      <c r="G2" s="862"/>
      <c r="H2" s="862"/>
    </row>
    <row r="3" spans="1:35" ht="13.5" thickBot="1">
      <c r="B3" s="862"/>
      <c r="C3" s="862"/>
      <c r="D3" s="862"/>
      <c r="E3" s="862"/>
      <c r="F3" s="862"/>
      <c r="G3" s="862"/>
      <c r="H3" s="862"/>
    </row>
    <row r="4" spans="1:35" ht="13.5" thickBot="1">
      <c r="P4" s="845" t="s">
        <v>242</v>
      </c>
      <c r="Q4" s="846"/>
      <c r="R4" s="847" t="s">
        <v>243</v>
      </c>
      <c r="S4" s="8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4" t="s">
        <v>47</v>
      </c>
      <c r="E5" s="865"/>
      <c r="F5" s="865"/>
      <c r="G5" s="854"/>
      <c r="H5" s="865" t="s">
        <v>57</v>
      </c>
      <c r="I5" s="865"/>
      <c r="J5" s="865"/>
      <c r="K5" s="854"/>
      <c r="L5" s="135"/>
      <c r="M5" s="135"/>
      <c r="N5" s="135"/>
      <c r="O5" s="163"/>
      <c r="P5" s="207" t="s">
        <v>116</v>
      </c>
      <c r="Q5" s="208" t="s">
        <v>113</v>
      </c>
      <c r="R5" s="207" t="s">
        <v>116</v>
      </c>
      <c r="S5" s="208" t="s">
        <v>113</v>
      </c>
      <c r="V5" s="305" t="s">
        <v>118</v>
      </c>
      <c r="W5" s="306">
        <v>3</v>
      </c>
      <c r="AF5" s="866" t="s">
        <v>126</v>
      </c>
      <c r="AG5" s="866" t="s">
        <v>129</v>
      </c>
      <c r="AH5" s="866" t="s">
        <v>154</v>
      </c>
      <c r="AI5"/>
    </row>
    <row r="6" spans="1:35" ht="13.5" thickBot="1">
      <c r="B6" s="166"/>
      <c r="C6" s="152"/>
      <c r="D6" s="863" t="s">
        <v>45</v>
      </c>
      <c r="E6" s="863"/>
      <c r="F6" s="863" t="s">
        <v>46</v>
      </c>
      <c r="G6" s="863"/>
      <c r="H6" s="863" t="s">
        <v>45</v>
      </c>
      <c r="I6" s="863"/>
      <c r="J6" s="863" t="s">
        <v>99</v>
      </c>
      <c r="K6" s="863"/>
      <c r="L6" s="135"/>
      <c r="M6" s="135"/>
      <c r="N6" s="135"/>
      <c r="O6" s="203" t="s">
        <v>6</v>
      </c>
      <c r="P6" s="162">
        <v>0.38</v>
      </c>
      <c r="Q6" s="164" t="s">
        <v>234</v>
      </c>
      <c r="R6" s="162">
        <v>0.15</v>
      </c>
      <c r="S6" s="164" t="s">
        <v>244</v>
      </c>
      <c r="W6" s="871" t="s">
        <v>125</v>
      </c>
      <c r="X6" s="873"/>
      <c r="Y6" s="873"/>
      <c r="Z6" s="873"/>
      <c r="AA6" s="873"/>
      <c r="AB6" s="873"/>
      <c r="AC6" s="873"/>
      <c r="AD6" s="873"/>
      <c r="AE6" s="873"/>
      <c r="AF6" s="867"/>
      <c r="AG6" s="867"/>
      <c r="AH6" s="867"/>
      <c r="AI6"/>
    </row>
    <row r="7" spans="1:35" ht="26.25" thickBot="1">
      <c r="B7" s="871" t="s">
        <v>133</v>
      </c>
      <c r="C7" s="8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68"/>
      <c r="AG7" s="868"/>
      <c r="AH7" s="868"/>
      <c r="AI7"/>
    </row>
    <row r="8" spans="1:35" ht="25.5" customHeight="1">
      <c r="B8" s="8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59" t="s">
        <v>264</v>
      </c>
      <c r="P13" s="860"/>
      <c r="Q13" s="860"/>
      <c r="R13" s="860"/>
      <c r="S13" s="8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51" t="s">
        <v>70</v>
      </c>
      <c r="C26" s="851"/>
      <c r="D26" s="851"/>
      <c r="E26" s="851"/>
      <c r="F26" s="851"/>
      <c r="G26" s="851"/>
      <c r="H26" s="8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52"/>
      <c r="C27" s="852"/>
      <c r="D27" s="852"/>
      <c r="E27" s="852"/>
      <c r="F27" s="852"/>
      <c r="G27" s="852"/>
      <c r="H27" s="852"/>
      <c r="O27" s="84"/>
      <c r="P27" s="402"/>
      <c r="Q27" s="84"/>
      <c r="R27" s="84"/>
      <c r="S27" s="84"/>
      <c r="U27" s="171"/>
      <c r="V27" s="173"/>
    </row>
    <row r="28" spans="1:35">
      <c r="B28" s="852"/>
      <c r="C28" s="852"/>
      <c r="D28" s="852"/>
      <c r="E28" s="852"/>
      <c r="F28" s="852"/>
      <c r="G28" s="852"/>
      <c r="H28" s="852"/>
      <c r="O28" s="84"/>
      <c r="P28" s="402"/>
      <c r="Q28" s="84"/>
      <c r="R28" s="84"/>
      <c r="S28" s="84"/>
      <c r="V28" s="173"/>
    </row>
    <row r="29" spans="1:35">
      <c r="B29" s="852"/>
      <c r="C29" s="852"/>
      <c r="D29" s="852"/>
      <c r="E29" s="852"/>
      <c r="F29" s="852"/>
      <c r="G29" s="852"/>
      <c r="H29" s="8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52"/>
      <c r="C30" s="852"/>
      <c r="D30" s="852"/>
      <c r="E30" s="852"/>
      <c r="F30" s="852"/>
      <c r="G30" s="852"/>
      <c r="H30" s="8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53" t="s">
        <v>75</v>
      </c>
      <c r="D38" s="854"/>
      <c r="O38" s="394"/>
      <c r="P38" s="395"/>
      <c r="Q38" s="396"/>
      <c r="R38" s="84"/>
    </row>
    <row r="39" spans="2:18">
      <c r="B39" s="142">
        <v>35</v>
      </c>
      <c r="C39" s="857">
        <f>LN(2)/B39</f>
        <v>1.980420515885558E-2</v>
      </c>
      <c r="D39" s="858"/>
    </row>
    <row r="40" spans="2:18" ht="27">
      <c r="B40" s="364" t="s">
        <v>76</v>
      </c>
      <c r="C40" s="855" t="s">
        <v>77</v>
      </c>
      <c r="D40" s="856"/>
    </row>
    <row r="41" spans="2:18" ht="13.5" thickBot="1">
      <c r="B41" s="143">
        <v>0.05</v>
      </c>
      <c r="C41" s="849">
        <f>LN(2)/B41</f>
        <v>13.862943611198904</v>
      </c>
      <c r="D41" s="8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2">
        <f>Amnt_Deposited!C14</f>
        <v>3.0153665028300001</v>
      </c>
      <c r="D19" s="416">
        <f>Dry_Matter_Content!C6</f>
        <v>0.59</v>
      </c>
      <c r="E19" s="283">
        <f>MCF!R18</f>
        <v>1</v>
      </c>
      <c r="F19" s="130">
        <f>C19*D19*$K$6*DOCF*E19</f>
        <v>0.33802258496724297</v>
      </c>
      <c r="G19" s="65">
        <f t="shared" ref="G19:G50" si="0">F19*$K$12</f>
        <v>0.33802258496724297</v>
      </c>
      <c r="H19" s="65">
        <f>F19*(1-$K$12)</f>
        <v>0</v>
      </c>
      <c r="I19" s="65">
        <f t="shared" ref="I19:I50" si="1">G19+I18*$K$10</f>
        <v>0.33802258496724297</v>
      </c>
      <c r="J19" s="65">
        <f t="shared" ref="J19:J50" si="2">I18*(1-$K$10)+H19</f>
        <v>0</v>
      </c>
      <c r="K19" s="66">
        <f>J19*CH4_fraction*conv</f>
        <v>0</v>
      </c>
      <c r="O19" s="95">
        <f>Amnt_Deposited!B14</f>
        <v>2000</v>
      </c>
      <c r="P19" s="98">
        <f>Amnt_Deposited!C14</f>
        <v>3.0153665028300001</v>
      </c>
      <c r="Q19" s="283">
        <f>MCF!R18</f>
        <v>1</v>
      </c>
      <c r="R19" s="130">
        <f t="shared" ref="R19:R50" si="3">P19*$W$6*DOCF*Q19</f>
        <v>0.22615248771224999</v>
      </c>
      <c r="S19" s="65">
        <f>R19*$W$12</f>
        <v>0.22615248771224999</v>
      </c>
      <c r="T19" s="65">
        <f>R19*(1-$W$12)</f>
        <v>0</v>
      </c>
      <c r="U19" s="65">
        <f>S19+U18*$W$10</f>
        <v>0.22615248771224999</v>
      </c>
      <c r="V19" s="65">
        <f>U18*(1-$W$10)+T19</f>
        <v>0</v>
      </c>
      <c r="W19" s="66">
        <f>V19*CH4_fraction*conv</f>
        <v>0</v>
      </c>
    </row>
    <row r="20" spans="2:23">
      <c r="B20" s="96">
        <f>Amnt_Deposited!B15</f>
        <v>2001</v>
      </c>
      <c r="C20" s="773">
        <f>Amnt_Deposited!C15</f>
        <v>3.2311754960100001</v>
      </c>
      <c r="D20" s="418">
        <f>Dry_Matter_Content!C7</f>
        <v>0.59</v>
      </c>
      <c r="E20" s="284">
        <f>MCF!R19</f>
        <v>1</v>
      </c>
      <c r="F20" s="67">
        <f t="shared" ref="F20:F50" si="4">C20*D20*$K$6*DOCF*E20</f>
        <v>0.36221477310272099</v>
      </c>
      <c r="G20" s="67">
        <f t="shared" si="0"/>
        <v>0.36221477310272099</v>
      </c>
      <c r="H20" s="67">
        <f t="shared" ref="H20:H50" si="5">F20*(1-$K$12)</f>
        <v>0</v>
      </c>
      <c r="I20" s="67">
        <f t="shared" si="1"/>
        <v>0.58879808781904908</v>
      </c>
      <c r="J20" s="67">
        <f t="shared" si="2"/>
        <v>0.11143927025091485</v>
      </c>
      <c r="K20" s="100">
        <f>J20*CH4_fraction*conv</f>
        <v>7.429284683394323E-2</v>
      </c>
      <c r="M20" s="393"/>
      <c r="O20" s="96">
        <f>Amnt_Deposited!B15</f>
        <v>2001</v>
      </c>
      <c r="P20" s="99">
        <f>Amnt_Deposited!C15</f>
        <v>3.2311754960100001</v>
      </c>
      <c r="Q20" s="284">
        <f>MCF!R19</f>
        <v>1</v>
      </c>
      <c r="R20" s="67">
        <f t="shared" si="3"/>
        <v>0.24233816220075</v>
      </c>
      <c r="S20" s="67">
        <f>R20*$W$12</f>
        <v>0.24233816220075</v>
      </c>
      <c r="T20" s="67">
        <f>R20*(1-$W$12)</f>
        <v>0</v>
      </c>
      <c r="U20" s="67">
        <f>S20+U19*$W$10</f>
        <v>0.39393270817509973</v>
      </c>
      <c r="V20" s="67">
        <f>U19*(1-$W$10)+T20</f>
        <v>7.4557941737900216E-2</v>
      </c>
      <c r="W20" s="100">
        <f>V20*CH4_fraction*conv</f>
        <v>4.9705294491933477E-2</v>
      </c>
    </row>
    <row r="21" spans="2:23">
      <c r="B21" s="96">
        <f>Amnt_Deposited!B16</f>
        <v>2002</v>
      </c>
      <c r="C21" s="773">
        <f>Amnt_Deposited!C16</f>
        <v>3.1973853859199997</v>
      </c>
      <c r="D21" s="418">
        <f>Dry_Matter_Content!C8</f>
        <v>0.59</v>
      </c>
      <c r="E21" s="284">
        <f>MCF!R20</f>
        <v>1</v>
      </c>
      <c r="F21" s="67">
        <f t="shared" si="4"/>
        <v>0.35842690176163194</v>
      </c>
      <c r="G21" s="67">
        <f t="shared" si="0"/>
        <v>0.35842690176163194</v>
      </c>
      <c r="H21" s="67">
        <f t="shared" si="5"/>
        <v>0</v>
      </c>
      <c r="I21" s="67">
        <f t="shared" si="1"/>
        <v>0.75311006309419337</v>
      </c>
      <c r="J21" s="67">
        <f t="shared" si="2"/>
        <v>0.1941149264864877</v>
      </c>
      <c r="K21" s="100">
        <f t="shared" ref="K21:K84" si="6">J21*CH4_fraction*conv</f>
        <v>0.12940995099099178</v>
      </c>
      <c r="O21" s="96">
        <f>Amnt_Deposited!B16</f>
        <v>2002</v>
      </c>
      <c r="P21" s="99">
        <f>Amnt_Deposited!C16</f>
        <v>3.1973853859199997</v>
      </c>
      <c r="Q21" s="284">
        <f>MCF!R20</f>
        <v>1</v>
      </c>
      <c r="R21" s="67">
        <f t="shared" si="3"/>
        <v>0.23980390394399997</v>
      </c>
      <c r="S21" s="67">
        <f t="shared" ref="S21:S84" si="7">R21*$W$12</f>
        <v>0.23980390394399997</v>
      </c>
      <c r="T21" s="67">
        <f t="shared" ref="T21:T84" si="8">R21*(1-$W$12)</f>
        <v>0</v>
      </c>
      <c r="U21" s="67">
        <f t="shared" ref="U21:U84" si="9">S21+U20*$W$10</f>
        <v>0.5038648950228769</v>
      </c>
      <c r="V21" s="67">
        <f t="shared" ref="V21:V84" si="10">U20*(1-$W$10)+T21</f>
        <v>0.12987171709622281</v>
      </c>
      <c r="W21" s="100">
        <f t="shared" ref="W21:W84" si="11">V21*CH4_fraction*conv</f>
        <v>8.6581144730815199E-2</v>
      </c>
    </row>
    <row r="22" spans="2:23">
      <c r="B22" s="96">
        <f>Amnt_Deposited!B17</f>
        <v>2003</v>
      </c>
      <c r="C22" s="773">
        <f>Amnt_Deposited!C17</f>
        <v>3.4265047179000003</v>
      </c>
      <c r="D22" s="418">
        <f>Dry_Matter_Content!C9</f>
        <v>0.59</v>
      </c>
      <c r="E22" s="284">
        <f>MCF!R21</f>
        <v>1</v>
      </c>
      <c r="F22" s="67">
        <f t="shared" si="4"/>
        <v>0.38411117887659002</v>
      </c>
      <c r="G22" s="67">
        <f t="shared" si="0"/>
        <v>0.38411117887659002</v>
      </c>
      <c r="H22" s="67">
        <f t="shared" si="5"/>
        <v>0</v>
      </c>
      <c r="I22" s="67">
        <f t="shared" si="1"/>
        <v>0.88893595103979295</v>
      </c>
      <c r="J22" s="67">
        <f t="shared" si="2"/>
        <v>0.24828529093099044</v>
      </c>
      <c r="K22" s="100">
        <f t="shared" si="6"/>
        <v>0.16552352728732694</v>
      </c>
      <c r="N22" s="258"/>
      <c r="O22" s="96">
        <f>Amnt_Deposited!B17</f>
        <v>2003</v>
      </c>
      <c r="P22" s="99">
        <f>Amnt_Deposited!C17</f>
        <v>3.4265047179000003</v>
      </c>
      <c r="Q22" s="284">
        <f>MCF!R21</f>
        <v>1</v>
      </c>
      <c r="R22" s="67">
        <f t="shared" si="3"/>
        <v>0.2569878538425</v>
      </c>
      <c r="S22" s="67">
        <f t="shared" si="7"/>
        <v>0.2569878538425</v>
      </c>
      <c r="T22" s="67">
        <f t="shared" si="8"/>
        <v>0</v>
      </c>
      <c r="U22" s="67">
        <f t="shared" si="9"/>
        <v>0.59473859346997737</v>
      </c>
      <c r="V22" s="67">
        <f t="shared" si="10"/>
        <v>0.16611415539539948</v>
      </c>
      <c r="W22" s="100">
        <f t="shared" si="11"/>
        <v>0.11074277026359965</v>
      </c>
    </row>
    <row r="23" spans="2:23">
      <c r="B23" s="96">
        <f>Amnt_Deposited!B18</f>
        <v>2004</v>
      </c>
      <c r="C23" s="773">
        <f>Amnt_Deposited!C18</f>
        <v>3.5182250525400001</v>
      </c>
      <c r="D23" s="418">
        <f>Dry_Matter_Content!C10</f>
        <v>0.59</v>
      </c>
      <c r="E23" s="284">
        <f>MCF!R22</f>
        <v>1</v>
      </c>
      <c r="F23" s="67">
        <f t="shared" si="4"/>
        <v>0.394393028389734</v>
      </c>
      <c r="G23" s="67">
        <f t="shared" si="0"/>
        <v>0.394393028389734</v>
      </c>
      <c r="H23" s="67">
        <f t="shared" si="5"/>
        <v>0</v>
      </c>
      <c r="I23" s="67">
        <f t="shared" si="1"/>
        <v>0.99026461601346283</v>
      </c>
      <c r="J23" s="67">
        <f t="shared" si="2"/>
        <v>0.29306436341606412</v>
      </c>
      <c r="K23" s="100">
        <f t="shared" si="6"/>
        <v>0.19537624227737607</v>
      </c>
      <c r="N23" s="258"/>
      <c r="O23" s="96">
        <f>Amnt_Deposited!B18</f>
        <v>2004</v>
      </c>
      <c r="P23" s="99">
        <f>Amnt_Deposited!C18</f>
        <v>3.5182250525400001</v>
      </c>
      <c r="Q23" s="284">
        <f>MCF!R22</f>
        <v>1</v>
      </c>
      <c r="R23" s="67">
        <f t="shared" si="3"/>
        <v>0.26386687894049998</v>
      </c>
      <c r="S23" s="67">
        <f t="shared" si="7"/>
        <v>0.26386687894049998</v>
      </c>
      <c r="T23" s="67">
        <f t="shared" si="8"/>
        <v>0</v>
      </c>
      <c r="U23" s="67">
        <f t="shared" si="9"/>
        <v>0.66253208029446653</v>
      </c>
      <c r="V23" s="67">
        <f t="shared" si="10"/>
        <v>0.19607339211601077</v>
      </c>
      <c r="W23" s="100">
        <f t="shared" si="11"/>
        <v>0.13071559474400718</v>
      </c>
    </row>
    <row r="24" spans="2:23">
      <c r="B24" s="96">
        <f>Amnt_Deposited!B19</f>
        <v>2005</v>
      </c>
      <c r="C24" s="773">
        <f>Amnt_Deposited!C19</f>
        <v>3.6998809263900005</v>
      </c>
      <c r="D24" s="418">
        <f>Dry_Matter_Content!C11</f>
        <v>0.59</v>
      </c>
      <c r="E24" s="284">
        <f>MCF!R23</f>
        <v>1</v>
      </c>
      <c r="F24" s="67">
        <f t="shared" si="4"/>
        <v>0.414756651848319</v>
      </c>
      <c r="G24" s="67">
        <f t="shared" si="0"/>
        <v>0.414756651848319</v>
      </c>
      <c r="H24" s="67">
        <f t="shared" si="5"/>
        <v>0</v>
      </c>
      <c r="I24" s="67">
        <f t="shared" si="1"/>
        <v>1.0785508748419281</v>
      </c>
      <c r="J24" s="67">
        <f t="shared" si="2"/>
        <v>0.3264703930198537</v>
      </c>
      <c r="K24" s="100">
        <f t="shared" si="6"/>
        <v>0.21764692867990246</v>
      </c>
      <c r="N24" s="258"/>
      <c r="O24" s="96">
        <f>Amnt_Deposited!B19</f>
        <v>2005</v>
      </c>
      <c r="P24" s="99">
        <f>Amnt_Deposited!C19</f>
        <v>3.6998809263900005</v>
      </c>
      <c r="Q24" s="284">
        <f>MCF!R23</f>
        <v>1</v>
      </c>
      <c r="R24" s="67">
        <f t="shared" si="3"/>
        <v>0.27749106947925001</v>
      </c>
      <c r="S24" s="67">
        <f t="shared" si="7"/>
        <v>0.27749106947925001</v>
      </c>
      <c r="T24" s="67">
        <f t="shared" si="8"/>
        <v>0</v>
      </c>
      <c r="U24" s="67">
        <f t="shared" si="9"/>
        <v>0.7215996040423247</v>
      </c>
      <c r="V24" s="67">
        <f t="shared" si="10"/>
        <v>0.21842354573139183</v>
      </c>
      <c r="W24" s="100">
        <f t="shared" si="11"/>
        <v>0.1456156971542612</v>
      </c>
    </row>
    <row r="25" spans="2:23">
      <c r="B25" s="96">
        <f>Amnt_Deposited!B20</f>
        <v>2006</v>
      </c>
      <c r="C25" s="773">
        <f>Amnt_Deposited!C20</f>
        <v>3.8161951370399998</v>
      </c>
      <c r="D25" s="418">
        <f>Dry_Matter_Content!C12</f>
        <v>0.59</v>
      </c>
      <c r="E25" s="284">
        <f>MCF!R24</f>
        <v>1</v>
      </c>
      <c r="F25" s="67">
        <f t="shared" si="4"/>
        <v>0.42779547486218394</v>
      </c>
      <c r="G25" s="67">
        <f t="shared" si="0"/>
        <v>0.42779547486218394</v>
      </c>
      <c r="H25" s="67">
        <f t="shared" si="5"/>
        <v>0</v>
      </c>
      <c r="I25" s="67">
        <f t="shared" si="1"/>
        <v>1.1507697469380043</v>
      </c>
      <c r="J25" s="67">
        <f t="shared" si="2"/>
        <v>0.35557660276610781</v>
      </c>
      <c r="K25" s="100">
        <f t="shared" si="6"/>
        <v>0.23705106851073854</v>
      </c>
      <c r="N25" s="258"/>
      <c r="O25" s="96">
        <f>Amnt_Deposited!B20</f>
        <v>2006</v>
      </c>
      <c r="P25" s="99">
        <f>Amnt_Deposited!C20</f>
        <v>3.8161951370399998</v>
      </c>
      <c r="Q25" s="284">
        <f>MCF!R24</f>
        <v>1</v>
      </c>
      <c r="R25" s="67">
        <f t="shared" si="3"/>
        <v>0.28621463527799995</v>
      </c>
      <c r="S25" s="67">
        <f t="shared" si="7"/>
        <v>0.28621463527799995</v>
      </c>
      <c r="T25" s="67">
        <f t="shared" si="8"/>
        <v>0</v>
      </c>
      <c r="U25" s="67">
        <f t="shared" si="9"/>
        <v>0.76991731507895023</v>
      </c>
      <c r="V25" s="67">
        <f t="shared" si="10"/>
        <v>0.23789692424137449</v>
      </c>
      <c r="W25" s="100">
        <f t="shared" si="11"/>
        <v>0.15859794949424966</v>
      </c>
    </row>
    <row r="26" spans="2:23">
      <c r="B26" s="96">
        <f>Amnt_Deposited!B21</f>
        <v>2007</v>
      </c>
      <c r="C26" s="773">
        <f>Amnt_Deposited!C21</f>
        <v>3.93453614928</v>
      </c>
      <c r="D26" s="418">
        <f>Dry_Matter_Content!C13</f>
        <v>0.59</v>
      </c>
      <c r="E26" s="284">
        <f>MCF!R25</f>
        <v>1</v>
      </c>
      <c r="F26" s="67">
        <f t="shared" si="4"/>
        <v>0.44106150233428798</v>
      </c>
      <c r="G26" s="67">
        <f t="shared" si="0"/>
        <v>0.44106150233428798</v>
      </c>
      <c r="H26" s="67">
        <f t="shared" si="5"/>
        <v>0</v>
      </c>
      <c r="I26" s="67">
        <f t="shared" si="1"/>
        <v>1.2124455320781919</v>
      </c>
      <c r="J26" s="67">
        <f t="shared" si="2"/>
        <v>0.37938571719410025</v>
      </c>
      <c r="K26" s="100">
        <f t="shared" si="6"/>
        <v>0.25292381146273346</v>
      </c>
      <c r="N26" s="258"/>
      <c r="O26" s="96">
        <f>Amnt_Deposited!B21</f>
        <v>2007</v>
      </c>
      <c r="P26" s="99">
        <f>Amnt_Deposited!C21</f>
        <v>3.93453614928</v>
      </c>
      <c r="Q26" s="284">
        <f>MCF!R25</f>
        <v>1</v>
      </c>
      <c r="R26" s="67">
        <f t="shared" si="3"/>
        <v>0.29509021119599999</v>
      </c>
      <c r="S26" s="67">
        <f t="shared" si="7"/>
        <v>0.29509021119599999</v>
      </c>
      <c r="T26" s="67">
        <f t="shared" si="8"/>
        <v>0</v>
      </c>
      <c r="U26" s="67">
        <f t="shared" si="9"/>
        <v>0.81118122128335768</v>
      </c>
      <c r="V26" s="67">
        <f t="shared" si="10"/>
        <v>0.25382630499159248</v>
      </c>
      <c r="W26" s="100">
        <f t="shared" si="11"/>
        <v>0.16921753666106165</v>
      </c>
    </row>
    <row r="27" spans="2:23">
      <c r="B27" s="96">
        <f>Amnt_Deposited!B22</f>
        <v>2008</v>
      </c>
      <c r="C27" s="773">
        <f>Amnt_Deposited!C22</f>
        <v>4.0544199507899998</v>
      </c>
      <c r="D27" s="418">
        <f>Dry_Matter_Content!C14</f>
        <v>0.59</v>
      </c>
      <c r="E27" s="284">
        <f>MCF!R26</f>
        <v>1</v>
      </c>
      <c r="F27" s="67">
        <f t="shared" si="4"/>
        <v>0.45450047648355896</v>
      </c>
      <c r="G27" s="67">
        <f t="shared" si="0"/>
        <v>0.45450047648355896</v>
      </c>
      <c r="H27" s="67">
        <f t="shared" si="5"/>
        <v>0</v>
      </c>
      <c r="I27" s="67">
        <f t="shared" si="1"/>
        <v>1.2672270213619177</v>
      </c>
      <c r="J27" s="67">
        <f t="shared" si="2"/>
        <v>0.39971898719983312</v>
      </c>
      <c r="K27" s="100">
        <f t="shared" si="6"/>
        <v>0.26647932479988873</v>
      </c>
      <c r="N27" s="258"/>
      <c r="O27" s="96">
        <f>Amnt_Deposited!B22</f>
        <v>2008</v>
      </c>
      <c r="P27" s="99">
        <f>Amnt_Deposited!C22</f>
        <v>4.0544199507899998</v>
      </c>
      <c r="Q27" s="284">
        <f>MCF!R26</f>
        <v>1</v>
      </c>
      <c r="R27" s="67">
        <f t="shared" si="3"/>
        <v>0.30408149630924997</v>
      </c>
      <c r="S27" s="67">
        <f t="shared" si="7"/>
        <v>0.30408149630924997</v>
      </c>
      <c r="T27" s="67">
        <f t="shared" si="8"/>
        <v>0</v>
      </c>
      <c r="U27" s="67">
        <f t="shared" si="9"/>
        <v>0.84783252990315638</v>
      </c>
      <c r="V27" s="67">
        <f t="shared" si="10"/>
        <v>0.2674301876894512</v>
      </c>
      <c r="W27" s="100">
        <f t="shared" si="11"/>
        <v>0.17828679179296747</v>
      </c>
    </row>
    <row r="28" spans="2:23">
      <c r="B28" s="96">
        <f>Amnt_Deposited!B23</f>
        <v>2009</v>
      </c>
      <c r="C28" s="773">
        <f>Amnt_Deposited!C23</f>
        <v>4.1752415261699998</v>
      </c>
      <c r="D28" s="418">
        <f>Dry_Matter_Content!C15</f>
        <v>0.59</v>
      </c>
      <c r="E28" s="284">
        <f>MCF!R27</f>
        <v>1</v>
      </c>
      <c r="F28" s="67">
        <f t="shared" si="4"/>
        <v>0.46804457508365693</v>
      </c>
      <c r="G28" s="67">
        <f t="shared" si="0"/>
        <v>0.46804457508365693</v>
      </c>
      <c r="H28" s="67">
        <f t="shared" si="5"/>
        <v>0</v>
      </c>
      <c r="I28" s="67">
        <f t="shared" si="1"/>
        <v>1.3174922503805837</v>
      </c>
      <c r="J28" s="67">
        <f t="shared" si="2"/>
        <v>0.4177793460649909</v>
      </c>
      <c r="K28" s="100">
        <f t="shared" si="6"/>
        <v>0.27851956404332723</v>
      </c>
      <c r="N28" s="258"/>
      <c r="O28" s="96">
        <f>Amnt_Deposited!B23</f>
        <v>2009</v>
      </c>
      <c r="P28" s="99">
        <f>Amnt_Deposited!C23</f>
        <v>4.1752415261699998</v>
      </c>
      <c r="Q28" s="284">
        <f>MCF!R27</f>
        <v>1</v>
      </c>
      <c r="R28" s="67">
        <f t="shared" si="3"/>
        <v>0.31314311446274995</v>
      </c>
      <c r="S28" s="67">
        <f t="shared" si="7"/>
        <v>0.31314311446274995</v>
      </c>
      <c r="T28" s="67">
        <f t="shared" si="8"/>
        <v>0</v>
      </c>
      <c r="U28" s="67">
        <f t="shared" si="9"/>
        <v>0.88146225493794628</v>
      </c>
      <c r="V28" s="67">
        <f t="shared" si="10"/>
        <v>0.27951338942796006</v>
      </c>
      <c r="W28" s="100">
        <f t="shared" si="11"/>
        <v>0.18634225961864004</v>
      </c>
    </row>
    <row r="29" spans="2:23">
      <c r="B29" s="96">
        <f>Amnt_Deposited!B24</f>
        <v>2010</v>
      </c>
      <c r="C29" s="773">
        <f>Amnt_Deposited!C24</f>
        <v>4.3465213859099991</v>
      </c>
      <c r="D29" s="418">
        <f>Dry_Matter_Content!C16</f>
        <v>0.59</v>
      </c>
      <c r="E29" s="284">
        <f>MCF!R28</f>
        <v>1</v>
      </c>
      <c r="F29" s="67">
        <f t="shared" si="4"/>
        <v>0.48724504736051089</v>
      </c>
      <c r="G29" s="67">
        <f t="shared" si="0"/>
        <v>0.48724504736051089</v>
      </c>
      <c r="H29" s="67">
        <f t="shared" si="5"/>
        <v>0</v>
      </c>
      <c r="I29" s="67">
        <f t="shared" si="1"/>
        <v>1.3703865132872219</v>
      </c>
      <c r="J29" s="67">
        <f t="shared" si="2"/>
        <v>0.43435078445387276</v>
      </c>
      <c r="K29" s="100">
        <f t="shared" si="6"/>
        <v>0.28956718963591516</v>
      </c>
      <c r="O29" s="96">
        <f>Amnt_Deposited!B24</f>
        <v>2010</v>
      </c>
      <c r="P29" s="99">
        <f>Amnt_Deposited!C24</f>
        <v>4.3465213859099991</v>
      </c>
      <c r="Q29" s="284">
        <f>MCF!R28</f>
        <v>1</v>
      </c>
      <c r="R29" s="67">
        <f t="shared" si="3"/>
        <v>0.32598910394324992</v>
      </c>
      <c r="S29" s="67">
        <f t="shared" si="7"/>
        <v>0.32598910394324992</v>
      </c>
      <c r="T29" s="67">
        <f t="shared" si="8"/>
        <v>0</v>
      </c>
      <c r="U29" s="67">
        <f t="shared" si="9"/>
        <v>0.91685092325193263</v>
      </c>
      <c r="V29" s="67">
        <f t="shared" si="10"/>
        <v>0.29060043562926369</v>
      </c>
      <c r="W29" s="100">
        <f t="shared" si="11"/>
        <v>0.19373362375284245</v>
      </c>
    </row>
    <row r="30" spans="2:23">
      <c r="B30" s="96">
        <f>Amnt_Deposited!B25</f>
        <v>2011</v>
      </c>
      <c r="C30" s="99">
        <f>Amnt_Deposited!C25</f>
        <v>4.0814063877000004</v>
      </c>
      <c r="D30" s="418">
        <f>Dry_Matter_Content!C17</f>
        <v>0.59</v>
      </c>
      <c r="E30" s="284">
        <f>MCF!R29</f>
        <v>1</v>
      </c>
      <c r="F30" s="67">
        <f t="shared" si="4"/>
        <v>0.45752565606116996</v>
      </c>
      <c r="G30" s="67">
        <f t="shared" si="0"/>
        <v>0.45752565606116996</v>
      </c>
      <c r="H30" s="67">
        <f t="shared" si="5"/>
        <v>0</v>
      </c>
      <c r="I30" s="67">
        <f t="shared" si="1"/>
        <v>1.3761232067344797</v>
      </c>
      <c r="J30" s="67">
        <f t="shared" si="2"/>
        <v>0.45178896261391205</v>
      </c>
      <c r="K30" s="100">
        <f t="shared" si="6"/>
        <v>0.30119264174260801</v>
      </c>
      <c r="O30" s="96">
        <f>Amnt_Deposited!B25</f>
        <v>2011</v>
      </c>
      <c r="P30" s="99">
        <f>Amnt_Deposited!C25</f>
        <v>4.0814063877000004</v>
      </c>
      <c r="Q30" s="284">
        <f>MCF!R29</f>
        <v>1</v>
      </c>
      <c r="R30" s="67">
        <f t="shared" si="3"/>
        <v>0.30610547907750002</v>
      </c>
      <c r="S30" s="67">
        <f t="shared" si="7"/>
        <v>0.30610547907750002</v>
      </c>
      <c r="T30" s="67">
        <f t="shared" si="8"/>
        <v>0</v>
      </c>
      <c r="U30" s="67">
        <f t="shared" si="9"/>
        <v>0.920689032159554</v>
      </c>
      <c r="V30" s="67">
        <f t="shared" si="10"/>
        <v>0.3022673701698787</v>
      </c>
      <c r="W30" s="100">
        <f t="shared" si="11"/>
        <v>0.20151158011325246</v>
      </c>
    </row>
    <row r="31" spans="2:23">
      <c r="B31" s="96">
        <f>Amnt_Deposited!B26</f>
        <v>2012</v>
      </c>
      <c r="C31" s="99">
        <f>Amnt_Deposited!C26</f>
        <v>4.1825539623000001</v>
      </c>
      <c r="D31" s="418">
        <f>Dry_Matter_Content!C18</f>
        <v>0.59</v>
      </c>
      <c r="E31" s="284">
        <f>MCF!R30</f>
        <v>1</v>
      </c>
      <c r="F31" s="67">
        <f t="shared" si="4"/>
        <v>0.46886429917382999</v>
      </c>
      <c r="G31" s="67">
        <f t="shared" si="0"/>
        <v>0.46886429917382999</v>
      </c>
      <c r="H31" s="67">
        <f t="shared" si="5"/>
        <v>0</v>
      </c>
      <c r="I31" s="67">
        <f t="shared" si="1"/>
        <v>1.3913072704627982</v>
      </c>
      <c r="J31" s="67">
        <f t="shared" si="2"/>
        <v>0.45368023544551167</v>
      </c>
      <c r="K31" s="100">
        <f t="shared" si="6"/>
        <v>0.30245349029700774</v>
      </c>
      <c r="O31" s="96">
        <f>Amnt_Deposited!B26</f>
        <v>2012</v>
      </c>
      <c r="P31" s="99">
        <f>Amnt_Deposited!C26</f>
        <v>4.1825539623000001</v>
      </c>
      <c r="Q31" s="284">
        <f>MCF!R30</f>
        <v>1</v>
      </c>
      <c r="R31" s="67">
        <f t="shared" si="3"/>
        <v>0.31369154717249997</v>
      </c>
      <c r="S31" s="67">
        <f t="shared" si="7"/>
        <v>0.31369154717249997</v>
      </c>
      <c r="T31" s="67">
        <f t="shared" si="8"/>
        <v>0</v>
      </c>
      <c r="U31" s="67">
        <f t="shared" si="9"/>
        <v>0.93084786159420041</v>
      </c>
      <c r="V31" s="67">
        <f t="shared" si="10"/>
        <v>0.30353271773785356</v>
      </c>
      <c r="W31" s="100">
        <f t="shared" si="11"/>
        <v>0.20235514515856903</v>
      </c>
    </row>
    <row r="32" spans="2:23">
      <c r="B32" s="96">
        <f>Amnt_Deposited!B27</f>
        <v>2013</v>
      </c>
      <c r="C32" s="99">
        <f>Amnt_Deposited!C27</f>
        <v>4.2868091159999997</v>
      </c>
      <c r="D32" s="418">
        <f>Dry_Matter_Content!C19</f>
        <v>0.59</v>
      </c>
      <c r="E32" s="284">
        <f>MCF!R31</f>
        <v>1</v>
      </c>
      <c r="F32" s="67">
        <f t="shared" si="4"/>
        <v>0.48055130190359996</v>
      </c>
      <c r="G32" s="67">
        <f t="shared" si="0"/>
        <v>0.48055130190359996</v>
      </c>
      <c r="H32" s="67">
        <f t="shared" si="5"/>
        <v>0</v>
      </c>
      <c r="I32" s="67">
        <f t="shared" si="1"/>
        <v>1.4131724554899425</v>
      </c>
      <c r="J32" s="67">
        <f t="shared" si="2"/>
        <v>0.45868611687645561</v>
      </c>
      <c r="K32" s="100">
        <f t="shared" si="6"/>
        <v>0.30579074458430372</v>
      </c>
      <c r="O32" s="96">
        <f>Amnt_Deposited!B27</f>
        <v>2013</v>
      </c>
      <c r="P32" s="99">
        <f>Amnt_Deposited!C27</f>
        <v>4.2868091159999997</v>
      </c>
      <c r="Q32" s="284">
        <f>MCF!R31</f>
        <v>1</v>
      </c>
      <c r="R32" s="67">
        <f t="shared" si="3"/>
        <v>0.32151068369999997</v>
      </c>
      <c r="S32" s="67">
        <f t="shared" si="7"/>
        <v>0.32151068369999997</v>
      </c>
      <c r="T32" s="67">
        <f t="shared" si="8"/>
        <v>0</v>
      </c>
      <c r="U32" s="67">
        <f t="shared" si="9"/>
        <v>0.9454766651360007</v>
      </c>
      <c r="V32" s="67">
        <f t="shared" si="10"/>
        <v>0.30688188015819956</v>
      </c>
      <c r="W32" s="100">
        <f t="shared" si="11"/>
        <v>0.20458792010546636</v>
      </c>
    </row>
    <row r="33" spans="2:23">
      <c r="B33" s="96">
        <f>Amnt_Deposited!B28</f>
        <v>2014</v>
      </c>
      <c r="C33" s="99">
        <f>Amnt_Deposited!C28</f>
        <v>4.3894967298000003</v>
      </c>
      <c r="D33" s="418">
        <f>Dry_Matter_Content!C20</f>
        <v>0.59</v>
      </c>
      <c r="E33" s="284">
        <f>MCF!R32</f>
        <v>1</v>
      </c>
      <c r="F33" s="67">
        <f t="shared" si="4"/>
        <v>0.49206258341058001</v>
      </c>
      <c r="G33" s="67">
        <f t="shared" si="0"/>
        <v>0.49206258341058001</v>
      </c>
      <c r="H33" s="67">
        <f t="shared" si="5"/>
        <v>0</v>
      </c>
      <c r="I33" s="67">
        <f t="shared" si="1"/>
        <v>1.4393404088308956</v>
      </c>
      <c r="J33" s="67">
        <f t="shared" si="2"/>
        <v>0.46589463006962678</v>
      </c>
      <c r="K33" s="100">
        <f t="shared" si="6"/>
        <v>0.31059642004641785</v>
      </c>
      <c r="O33" s="96">
        <f>Amnt_Deposited!B28</f>
        <v>2014</v>
      </c>
      <c r="P33" s="99">
        <f>Amnt_Deposited!C28</f>
        <v>4.3894967298000003</v>
      </c>
      <c r="Q33" s="284">
        <f>MCF!R32</f>
        <v>1</v>
      </c>
      <c r="R33" s="67">
        <f t="shared" si="3"/>
        <v>0.32921225473499999</v>
      </c>
      <c r="S33" s="67">
        <f t="shared" si="7"/>
        <v>0.32921225473499999</v>
      </c>
      <c r="T33" s="67">
        <f t="shared" si="8"/>
        <v>0</v>
      </c>
      <c r="U33" s="67">
        <f t="shared" si="9"/>
        <v>0.96298421643458676</v>
      </c>
      <c r="V33" s="67">
        <f t="shared" si="10"/>
        <v>0.31170470343641399</v>
      </c>
      <c r="W33" s="100">
        <f t="shared" si="11"/>
        <v>0.20780313562427599</v>
      </c>
    </row>
    <row r="34" spans="2:23">
      <c r="B34" s="96">
        <f>Amnt_Deposited!B29</f>
        <v>2015</v>
      </c>
      <c r="C34" s="99">
        <f>Amnt_Deposited!C29</f>
        <v>4.4915793281999994</v>
      </c>
      <c r="D34" s="418">
        <f>Dry_Matter_Content!C21</f>
        <v>0.59</v>
      </c>
      <c r="E34" s="284">
        <f>MCF!R33</f>
        <v>1</v>
      </c>
      <c r="F34" s="67">
        <f t="shared" si="4"/>
        <v>0.5035060426912199</v>
      </c>
      <c r="G34" s="67">
        <f t="shared" si="0"/>
        <v>0.5035060426912199</v>
      </c>
      <c r="H34" s="67">
        <f t="shared" si="5"/>
        <v>0</v>
      </c>
      <c r="I34" s="67">
        <f t="shared" si="1"/>
        <v>1.4683247717997019</v>
      </c>
      <c r="J34" s="67">
        <f t="shared" si="2"/>
        <v>0.47452167972241377</v>
      </c>
      <c r="K34" s="100">
        <f t="shared" si="6"/>
        <v>0.31634778648160916</v>
      </c>
      <c r="O34" s="96">
        <f>Amnt_Deposited!B29</f>
        <v>2015</v>
      </c>
      <c r="P34" s="99">
        <f>Amnt_Deposited!C29</f>
        <v>4.4915793281999994</v>
      </c>
      <c r="Q34" s="284">
        <f>MCF!R33</f>
        <v>1</v>
      </c>
      <c r="R34" s="67">
        <f t="shared" si="3"/>
        <v>0.33686844961499995</v>
      </c>
      <c r="S34" s="67">
        <f t="shared" si="7"/>
        <v>0.33686844961499995</v>
      </c>
      <c r="T34" s="67">
        <f t="shared" si="8"/>
        <v>0</v>
      </c>
      <c r="U34" s="67">
        <f t="shared" si="9"/>
        <v>0.98237607390702619</v>
      </c>
      <c r="V34" s="67">
        <f t="shared" si="10"/>
        <v>0.31747659214256052</v>
      </c>
      <c r="W34" s="100">
        <f t="shared" si="11"/>
        <v>0.21165106142837367</v>
      </c>
    </row>
    <row r="35" spans="2:23">
      <c r="B35" s="96">
        <f>Amnt_Deposited!B30</f>
        <v>2016</v>
      </c>
      <c r="C35" s="99">
        <f>Amnt_Deposited!C30</f>
        <v>4.5889868075999996</v>
      </c>
      <c r="D35" s="418">
        <f>Dry_Matter_Content!C22</f>
        <v>0.59</v>
      </c>
      <c r="E35" s="284">
        <f>MCF!R34</f>
        <v>1</v>
      </c>
      <c r="F35" s="67">
        <f t="shared" si="4"/>
        <v>0.51442542113195988</v>
      </c>
      <c r="G35" s="67">
        <f t="shared" si="0"/>
        <v>0.51442542113195988</v>
      </c>
      <c r="H35" s="67">
        <f t="shared" si="5"/>
        <v>0</v>
      </c>
      <c r="I35" s="67">
        <f t="shared" si="1"/>
        <v>1.4986729497600058</v>
      </c>
      <c r="J35" s="67">
        <f t="shared" si="2"/>
        <v>0.48407724317165612</v>
      </c>
      <c r="K35" s="100">
        <f t="shared" si="6"/>
        <v>0.32271816211443738</v>
      </c>
      <c r="O35" s="96">
        <f>Amnt_Deposited!B30</f>
        <v>2016</v>
      </c>
      <c r="P35" s="99">
        <f>Amnt_Deposited!C30</f>
        <v>4.5889868075999996</v>
      </c>
      <c r="Q35" s="284">
        <f>MCF!R34</f>
        <v>1</v>
      </c>
      <c r="R35" s="67">
        <f t="shared" si="3"/>
        <v>0.34417401056999997</v>
      </c>
      <c r="S35" s="67">
        <f t="shared" si="7"/>
        <v>0.34417401056999997</v>
      </c>
      <c r="T35" s="67">
        <f t="shared" si="8"/>
        <v>0</v>
      </c>
      <c r="U35" s="67">
        <f t="shared" si="9"/>
        <v>1.0026803856556685</v>
      </c>
      <c r="V35" s="67">
        <f t="shared" si="10"/>
        <v>0.3238696988213578</v>
      </c>
      <c r="W35" s="100">
        <f t="shared" si="11"/>
        <v>0.21591313254757186</v>
      </c>
    </row>
    <row r="36" spans="2:23">
      <c r="B36" s="96">
        <f>Amnt_Deposited!B31</f>
        <v>2017</v>
      </c>
      <c r="C36" s="99">
        <f>Amnt_Deposited!C31</f>
        <v>4.7552890406400001</v>
      </c>
      <c r="D36" s="418">
        <f>Dry_Matter_Content!C23</f>
        <v>0.59</v>
      </c>
      <c r="E36" s="284">
        <f>MCF!R35</f>
        <v>1</v>
      </c>
      <c r="F36" s="67">
        <f t="shared" si="4"/>
        <v>0.53306790145574401</v>
      </c>
      <c r="G36" s="67">
        <f t="shared" si="0"/>
        <v>0.53306790145574401</v>
      </c>
      <c r="H36" s="67">
        <f t="shared" si="5"/>
        <v>0</v>
      </c>
      <c r="I36" s="67">
        <f t="shared" si="1"/>
        <v>1.5376584221312384</v>
      </c>
      <c r="J36" s="67">
        <f t="shared" si="2"/>
        <v>0.49408242908451133</v>
      </c>
      <c r="K36" s="100">
        <f t="shared" si="6"/>
        <v>0.32938828605634085</v>
      </c>
      <c r="O36" s="96">
        <f>Amnt_Deposited!B31</f>
        <v>2017</v>
      </c>
      <c r="P36" s="99">
        <f>Amnt_Deposited!C31</f>
        <v>4.7552890406400001</v>
      </c>
      <c r="Q36" s="284">
        <f>MCF!R35</f>
        <v>1</v>
      </c>
      <c r="R36" s="67">
        <f t="shared" si="3"/>
        <v>0.35664667804799999</v>
      </c>
      <c r="S36" s="67">
        <f t="shared" si="7"/>
        <v>0.35664667804799999</v>
      </c>
      <c r="T36" s="67">
        <f t="shared" si="8"/>
        <v>0</v>
      </c>
      <c r="U36" s="67">
        <f t="shared" si="9"/>
        <v>1.0287634403197403</v>
      </c>
      <c r="V36" s="67">
        <f t="shared" si="10"/>
        <v>0.3305636233839282</v>
      </c>
      <c r="W36" s="100">
        <f t="shared" si="11"/>
        <v>0.2203757489226188</v>
      </c>
    </row>
    <row r="37" spans="2:23">
      <c r="B37" s="96">
        <f>Amnt_Deposited!B32</f>
        <v>2018</v>
      </c>
      <c r="C37" s="99">
        <f>Amnt_Deposited!C32</f>
        <v>4.8731267900699997</v>
      </c>
      <c r="D37" s="418">
        <f>Dry_Matter_Content!C24</f>
        <v>0.59</v>
      </c>
      <c r="E37" s="284">
        <f>MCF!R36</f>
        <v>1</v>
      </c>
      <c r="F37" s="67">
        <f t="shared" si="4"/>
        <v>0.54627751316684692</v>
      </c>
      <c r="G37" s="67">
        <f t="shared" si="0"/>
        <v>0.54627751316684692</v>
      </c>
      <c r="H37" s="67">
        <f t="shared" si="5"/>
        <v>0</v>
      </c>
      <c r="I37" s="67">
        <f t="shared" si="1"/>
        <v>1.5770007774769472</v>
      </c>
      <c r="J37" s="67">
        <f t="shared" si="2"/>
        <v>0.50693515782113818</v>
      </c>
      <c r="K37" s="100">
        <f t="shared" si="6"/>
        <v>0.33795677188075879</v>
      </c>
      <c r="O37" s="96">
        <f>Amnt_Deposited!B32</f>
        <v>2018</v>
      </c>
      <c r="P37" s="99">
        <f>Amnt_Deposited!C32</f>
        <v>4.8731267900699997</v>
      </c>
      <c r="Q37" s="284">
        <f>MCF!R36</f>
        <v>1</v>
      </c>
      <c r="R37" s="67">
        <f t="shared" si="3"/>
        <v>0.36548450925524995</v>
      </c>
      <c r="S37" s="67">
        <f t="shared" si="7"/>
        <v>0.36548450925524995</v>
      </c>
      <c r="T37" s="67">
        <f t="shared" si="8"/>
        <v>0</v>
      </c>
      <c r="U37" s="67">
        <f t="shared" si="9"/>
        <v>1.0550852659301611</v>
      </c>
      <c r="V37" s="67">
        <f t="shared" si="10"/>
        <v>0.33916268364482932</v>
      </c>
      <c r="W37" s="100">
        <f t="shared" si="11"/>
        <v>0.22610845576321953</v>
      </c>
    </row>
    <row r="38" spans="2:23">
      <c r="B38" s="96">
        <f>Amnt_Deposited!B33</f>
        <v>2019</v>
      </c>
      <c r="C38" s="99">
        <f>Amnt_Deposited!C33</f>
        <v>4.9909645394999993</v>
      </c>
      <c r="D38" s="418">
        <f>Dry_Matter_Content!C25</f>
        <v>0.59</v>
      </c>
      <c r="E38" s="284">
        <f>MCF!R37</f>
        <v>1</v>
      </c>
      <c r="F38" s="67">
        <f t="shared" si="4"/>
        <v>0.55948712487794994</v>
      </c>
      <c r="G38" s="67">
        <f t="shared" si="0"/>
        <v>0.55948712487794994</v>
      </c>
      <c r="H38" s="67">
        <f t="shared" si="5"/>
        <v>0</v>
      </c>
      <c r="I38" s="67">
        <f t="shared" si="1"/>
        <v>1.616582358634536</v>
      </c>
      <c r="J38" s="67">
        <f t="shared" si="2"/>
        <v>0.51990554372036091</v>
      </c>
      <c r="K38" s="100">
        <f t="shared" si="6"/>
        <v>0.34660369581357392</v>
      </c>
      <c r="O38" s="96">
        <f>Amnt_Deposited!B33</f>
        <v>2019</v>
      </c>
      <c r="P38" s="99">
        <f>Amnt_Deposited!C33</f>
        <v>4.9909645394999993</v>
      </c>
      <c r="Q38" s="284">
        <f>MCF!R37</f>
        <v>1</v>
      </c>
      <c r="R38" s="67">
        <f t="shared" si="3"/>
        <v>0.37432234046249996</v>
      </c>
      <c r="S38" s="67">
        <f t="shared" si="7"/>
        <v>0.37432234046249996</v>
      </c>
      <c r="T38" s="67">
        <f t="shared" si="8"/>
        <v>0</v>
      </c>
      <c r="U38" s="67">
        <f t="shared" si="9"/>
        <v>1.0815671444923303</v>
      </c>
      <c r="V38" s="67">
        <f t="shared" si="10"/>
        <v>0.34784046190033074</v>
      </c>
      <c r="W38" s="100">
        <f t="shared" si="11"/>
        <v>0.23189364126688716</v>
      </c>
    </row>
    <row r="39" spans="2:23">
      <c r="B39" s="96">
        <f>Amnt_Deposited!B34</f>
        <v>2020</v>
      </c>
      <c r="C39" s="99">
        <f>Amnt_Deposited!C34</f>
        <v>5.1088022889300007</v>
      </c>
      <c r="D39" s="418">
        <f>Dry_Matter_Content!C26</f>
        <v>0.59</v>
      </c>
      <c r="E39" s="284">
        <f>MCF!R38</f>
        <v>1</v>
      </c>
      <c r="F39" s="67">
        <f t="shared" si="4"/>
        <v>0.57269673658905307</v>
      </c>
      <c r="G39" s="67">
        <f t="shared" si="0"/>
        <v>0.57269673658905307</v>
      </c>
      <c r="H39" s="67">
        <f t="shared" si="5"/>
        <v>0</v>
      </c>
      <c r="I39" s="67">
        <f t="shared" si="1"/>
        <v>1.6563242976493577</v>
      </c>
      <c r="J39" s="67">
        <f t="shared" si="2"/>
        <v>0.53295479757423148</v>
      </c>
      <c r="K39" s="100">
        <f t="shared" si="6"/>
        <v>0.35530319838282098</v>
      </c>
      <c r="O39" s="96">
        <f>Amnt_Deposited!B34</f>
        <v>2020</v>
      </c>
      <c r="P39" s="99">
        <f>Amnt_Deposited!C34</f>
        <v>5.1088022889300007</v>
      </c>
      <c r="Q39" s="284">
        <f>MCF!R38</f>
        <v>1</v>
      </c>
      <c r="R39" s="67">
        <f t="shared" si="3"/>
        <v>0.38316017166975003</v>
      </c>
      <c r="S39" s="67">
        <f t="shared" si="7"/>
        <v>0.38316017166975003</v>
      </c>
      <c r="T39" s="67">
        <f t="shared" si="8"/>
        <v>0</v>
      </c>
      <c r="U39" s="67">
        <f t="shared" si="9"/>
        <v>1.1081563097564837</v>
      </c>
      <c r="V39" s="67">
        <f t="shared" si="10"/>
        <v>0.35657100640559647</v>
      </c>
      <c r="W39" s="100">
        <f t="shared" si="11"/>
        <v>0.23771400427039763</v>
      </c>
    </row>
    <row r="40" spans="2:23">
      <c r="B40" s="96">
        <f>Amnt_Deposited!B35</f>
        <v>2021</v>
      </c>
      <c r="C40" s="99">
        <f>Amnt_Deposited!C35</f>
        <v>5.2266400383599994</v>
      </c>
      <c r="D40" s="418">
        <f>Dry_Matter_Content!C27</f>
        <v>0.59</v>
      </c>
      <c r="E40" s="284">
        <f>MCF!R39</f>
        <v>1</v>
      </c>
      <c r="F40" s="67">
        <f t="shared" si="4"/>
        <v>0.58590634830015587</v>
      </c>
      <c r="G40" s="67">
        <f t="shared" si="0"/>
        <v>0.58590634830015587</v>
      </c>
      <c r="H40" s="67">
        <f t="shared" si="5"/>
        <v>0</v>
      </c>
      <c r="I40" s="67">
        <f t="shared" si="1"/>
        <v>1.6961737277504214</v>
      </c>
      <c r="J40" s="67">
        <f t="shared" si="2"/>
        <v>0.5460569181990923</v>
      </c>
      <c r="K40" s="100">
        <f t="shared" si="6"/>
        <v>0.3640379454660615</v>
      </c>
      <c r="O40" s="96">
        <f>Amnt_Deposited!B35</f>
        <v>2021</v>
      </c>
      <c r="P40" s="99">
        <f>Amnt_Deposited!C35</f>
        <v>5.2266400383599994</v>
      </c>
      <c r="Q40" s="284">
        <f>MCF!R39</f>
        <v>1</v>
      </c>
      <c r="R40" s="67">
        <f t="shared" si="3"/>
        <v>0.39199800287699993</v>
      </c>
      <c r="S40" s="67">
        <f t="shared" si="7"/>
        <v>0.39199800287699993</v>
      </c>
      <c r="T40" s="67">
        <f t="shared" si="8"/>
        <v>0</v>
      </c>
      <c r="U40" s="67">
        <f t="shared" si="9"/>
        <v>1.1348173914476503</v>
      </c>
      <c r="V40" s="67">
        <f t="shared" si="10"/>
        <v>0.36533692118583333</v>
      </c>
      <c r="W40" s="100">
        <f t="shared" si="11"/>
        <v>0.2435579474572222</v>
      </c>
    </row>
    <row r="41" spans="2:23">
      <c r="B41" s="96">
        <f>Amnt_Deposited!B36</f>
        <v>2022</v>
      </c>
      <c r="C41" s="99">
        <f>Amnt_Deposited!C36</f>
        <v>5.3444777877899998</v>
      </c>
      <c r="D41" s="418">
        <f>Dry_Matter_Content!C28</f>
        <v>0.59</v>
      </c>
      <c r="E41" s="284">
        <f>MCF!R40</f>
        <v>1</v>
      </c>
      <c r="F41" s="67">
        <f t="shared" si="4"/>
        <v>0.599115960011259</v>
      </c>
      <c r="G41" s="67">
        <f t="shared" si="0"/>
        <v>0.599115960011259</v>
      </c>
      <c r="H41" s="67">
        <f t="shared" si="5"/>
        <v>0</v>
      </c>
      <c r="I41" s="67">
        <f t="shared" si="1"/>
        <v>1.7360952112813635</v>
      </c>
      <c r="J41" s="67">
        <f t="shared" si="2"/>
        <v>0.55919447648031695</v>
      </c>
      <c r="K41" s="100">
        <f t="shared" si="6"/>
        <v>0.3727963176535446</v>
      </c>
      <c r="O41" s="96">
        <f>Amnt_Deposited!B36</f>
        <v>2022</v>
      </c>
      <c r="P41" s="99">
        <f>Amnt_Deposited!C36</f>
        <v>5.3444777877899998</v>
      </c>
      <c r="Q41" s="284">
        <f>MCF!R40</f>
        <v>1</v>
      </c>
      <c r="R41" s="67">
        <f t="shared" si="3"/>
        <v>0.40083583408425</v>
      </c>
      <c r="S41" s="67">
        <f t="shared" si="7"/>
        <v>0.40083583408425</v>
      </c>
      <c r="T41" s="67">
        <f t="shared" si="8"/>
        <v>0</v>
      </c>
      <c r="U41" s="67">
        <f t="shared" si="9"/>
        <v>1.161526680161483</v>
      </c>
      <c r="V41" s="67">
        <f t="shared" si="10"/>
        <v>0.37412654537041723</v>
      </c>
      <c r="W41" s="100">
        <f t="shared" si="11"/>
        <v>0.24941769691361149</v>
      </c>
    </row>
    <row r="42" spans="2:23">
      <c r="B42" s="96">
        <f>Amnt_Deposited!B37</f>
        <v>2023</v>
      </c>
      <c r="C42" s="99">
        <f>Amnt_Deposited!C37</f>
        <v>5.4623155372199994</v>
      </c>
      <c r="D42" s="418">
        <f>Dry_Matter_Content!C29</f>
        <v>0.59</v>
      </c>
      <c r="E42" s="284">
        <f>MCF!R41</f>
        <v>1</v>
      </c>
      <c r="F42" s="67">
        <f t="shared" si="4"/>
        <v>0.61232557172236191</v>
      </c>
      <c r="G42" s="67">
        <f t="shared" si="0"/>
        <v>0.61232557172236191</v>
      </c>
      <c r="H42" s="67">
        <f t="shared" si="5"/>
        <v>0</v>
      </c>
      <c r="I42" s="67">
        <f t="shared" si="1"/>
        <v>1.7760649936707384</v>
      </c>
      <c r="J42" s="67">
        <f t="shared" si="2"/>
        <v>0.57235578933298692</v>
      </c>
      <c r="K42" s="100">
        <f t="shared" si="6"/>
        <v>0.38157052622199128</v>
      </c>
      <c r="O42" s="96">
        <f>Amnt_Deposited!B37</f>
        <v>2023</v>
      </c>
      <c r="P42" s="99">
        <f>Amnt_Deposited!C37</f>
        <v>5.4623155372199994</v>
      </c>
      <c r="Q42" s="284">
        <f>MCF!R41</f>
        <v>1</v>
      </c>
      <c r="R42" s="67">
        <f t="shared" si="3"/>
        <v>0.40967366529149996</v>
      </c>
      <c r="S42" s="67">
        <f t="shared" si="7"/>
        <v>0.40967366529149996</v>
      </c>
      <c r="T42" s="67">
        <f t="shared" si="8"/>
        <v>0</v>
      </c>
      <c r="U42" s="67">
        <f t="shared" si="9"/>
        <v>1.1882682830089686</v>
      </c>
      <c r="V42" s="67">
        <f t="shared" si="10"/>
        <v>0.3829320624440144</v>
      </c>
      <c r="W42" s="100">
        <f t="shared" si="11"/>
        <v>0.25528804162934293</v>
      </c>
    </row>
    <row r="43" spans="2:23">
      <c r="B43" s="96">
        <f>Amnt_Deposited!B38</f>
        <v>2024</v>
      </c>
      <c r="C43" s="99">
        <f>Amnt_Deposited!C38</f>
        <v>5.5801532866499999</v>
      </c>
      <c r="D43" s="418">
        <f>Dry_Matter_Content!C30</f>
        <v>0.59</v>
      </c>
      <c r="E43" s="284">
        <f>MCF!R42</f>
        <v>1</v>
      </c>
      <c r="F43" s="67">
        <f t="shared" si="4"/>
        <v>0.62553518343346493</v>
      </c>
      <c r="G43" s="67">
        <f t="shared" si="0"/>
        <v>0.62553518343346493</v>
      </c>
      <c r="H43" s="67">
        <f t="shared" si="5"/>
        <v>0</v>
      </c>
      <c r="I43" s="67">
        <f t="shared" si="1"/>
        <v>1.8160671517531219</v>
      </c>
      <c r="J43" s="67">
        <f t="shared" si="2"/>
        <v>0.58553302535108154</v>
      </c>
      <c r="K43" s="100">
        <f t="shared" si="6"/>
        <v>0.39035535023405432</v>
      </c>
      <c r="O43" s="96">
        <f>Amnt_Deposited!B38</f>
        <v>2024</v>
      </c>
      <c r="P43" s="99">
        <f>Amnt_Deposited!C38</f>
        <v>5.5801532866499999</v>
      </c>
      <c r="Q43" s="284">
        <f>MCF!R42</f>
        <v>1</v>
      </c>
      <c r="R43" s="67">
        <f t="shared" si="3"/>
        <v>0.41851149649874997</v>
      </c>
      <c r="S43" s="67">
        <f t="shared" si="7"/>
        <v>0.41851149649874997</v>
      </c>
      <c r="T43" s="67">
        <f t="shared" si="8"/>
        <v>0</v>
      </c>
      <c r="U43" s="67">
        <f t="shared" si="9"/>
        <v>1.2150315466680119</v>
      </c>
      <c r="V43" s="67">
        <f t="shared" si="10"/>
        <v>0.39174823283970667</v>
      </c>
      <c r="W43" s="100">
        <f t="shared" si="11"/>
        <v>0.26116548855980443</v>
      </c>
    </row>
    <row r="44" spans="2:23">
      <c r="B44" s="96">
        <f>Amnt_Deposited!B39</f>
        <v>2025</v>
      </c>
      <c r="C44" s="99">
        <f>Amnt_Deposited!C39</f>
        <v>5.6979910360800003</v>
      </c>
      <c r="D44" s="418">
        <f>Dry_Matter_Content!C31</f>
        <v>0.59</v>
      </c>
      <c r="E44" s="284">
        <f>MCF!R43</f>
        <v>1</v>
      </c>
      <c r="F44" s="67">
        <f t="shared" si="4"/>
        <v>0.63874479514456806</v>
      </c>
      <c r="G44" s="67">
        <f t="shared" si="0"/>
        <v>0.63874479514456806</v>
      </c>
      <c r="H44" s="67">
        <f t="shared" si="5"/>
        <v>0</v>
      </c>
      <c r="I44" s="67">
        <f t="shared" si="1"/>
        <v>1.8560910119115333</v>
      </c>
      <c r="J44" s="67">
        <f t="shared" si="2"/>
        <v>0.59872093498615686</v>
      </c>
      <c r="K44" s="100">
        <f t="shared" si="6"/>
        <v>0.3991472899907712</v>
      </c>
      <c r="O44" s="96">
        <f>Amnt_Deposited!B39</f>
        <v>2025</v>
      </c>
      <c r="P44" s="99">
        <f>Amnt_Deposited!C39</f>
        <v>5.6979910360800003</v>
      </c>
      <c r="Q44" s="284">
        <f>MCF!R43</f>
        <v>1</v>
      </c>
      <c r="R44" s="67">
        <f t="shared" si="3"/>
        <v>0.42734932770600004</v>
      </c>
      <c r="S44" s="67">
        <f t="shared" si="7"/>
        <v>0.42734932770600004</v>
      </c>
      <c r="T44" s="67">
        <f t="shared" si="8"/>
        <v>0</v>
      </c>
      <c r="U44" s="67">
        <f t="shared" si="9"/>
        <v>1.2418093300032558</v>
      </c>
      <c r="V44" s="67">
        <f t="shared" si="10"/>
        <v>0.40057154437075615</v>
      </c>
      <c r="W44" s="100">
        <f t="shared" si="11"/>
        <v>0.26704769624717073</v>
      </c>
    </row>
    <row r="45" spans="2:23">
      <c r="B45" s="96">
        <f>Amnt_Deposited!B40</f>
        <v>2026</v>
      </c>
      <c r="C45" s="99">
        <f>Amnt_Deposited!C40</f>
        <v>5.815828785509999</v>
      </c>
      <c r="D45" s="418">
        <f>Dry_Matter_Content!C32</f>
        <v>0.59</v>
      </c>
      <c r="E45" s="284">
        <f>MCF!R44</f>
        <v>1</v>
      </c>
      <c r="F45" s="67">
        <f t="shared" si="4"/>
        <v>0.65195440685567085</v>
      </c>
      <c r="G45" s="67">
        <f t="shared" si="0"/>
        <v>0.65195440685567085</v>
      </c>
      <c r="H45" s="67">
        <f t="shared" si="5"/>
        <v>0</v>
      </c>
      <c r="I45" s="67">
        <f t="shared" si="1"/>
        <v>1.8961294194065461</v>
      </c>
      <c r="J45" s="67">
        <f t="shared" si="2"/>
        <v>0.61191599936065788</v>
      </c>
      <c r="K45" s="100">
        <f t="shared" si="6"/>
        <v>0.40794399957377192</v>
      </c>
      <c r="O45" s="96">
        <f>Amnt_Deposited!B40</f>
        <v>2026</v>
      </c>
      <c r="P45" s="99">
        <f>Amnt_Deposited!C40</f>
        <v>5.815828785509999</v>
      </c>
      <c r="Q45" s="284">
        <f>MCF!R44</f>
        <v>1</v>
      </c>
      <c r="R45" s="67">
        <f t="shared" si="3"/>
        <v>0.43618715891324994</v>
      </c>
      <c r="S45" s="67">
        <f t="shared" si="7"/>
        <v>0.43618715891324994</v>
      </c>
      <c r="T45" s="67">
        <f t="shared" si="8"/>
        <v>0</v>
      </c>
      <c r="U45" s="67">
        <f t="shared" si="9"/>
        <v>1.2685968461685189</v>
      </c>
      <c r="V45" s="67">
        <f t="shared" si="10"/>
        <v>0.40939964274798696</v>
      </c>
      <c r="W45" s="100">
        <f t="shared" si="11"/>
        <v>0.2729330951653246</v>
      </c>
    </row>
    <row r="46" spans="2:23">
      <c r="B46" s="96">
        <f>Amnt_Deposited!B41</f>
        <v>2027</v>
      </c>
      <c r="C46" s="99">
        <f>Amnt_Deposited!C41</f>
        <v>5.9336665349399995</v>
      </c>
      <c r="D46" s="418">
        <f>Dry_Matter_Content!C33</f>
        <v>0.59</v>
      </c>
      <c r="E46" s="284">
        <f>MCF!R45</f>
        <v>1</v>
      </c>
      <c r="F46" s="67">
        <f t="shared" si="4"/>
        <v>0.66516401856677387</v>
      </c>
      <c r="G46" s="67">
        <f t="shared" si="0"/>
        <v>0.66516401856677387</v>
      </c>
      <c r="H46" s="67">
        <f t="shared" si="5"/>
        <v>0</v>
      </c>
      <c r="I46" s="67">
        <f t="shared" si="1"/>
        <v>1.9361775782729</v>
      </c>
      <c r="J46" s="67">
        <f t="shared" si="2"/>
        <v>0.62511585970042005</v>
      </c>
      <c r="K46" s="100">
        <f t="shared" si="6"/>
        <v>0.4167439064669467</v>
      </c>
      <c r="O46" s="96">
        <f>Amnt_Deposited!B41</f>
        <v>2027</v>
      </c>
      <c r="P46" s="99">
        <f>Amnt_Deposited!C41</f>
        <v>5.9336665349399995</v>
      </c>
      <c r="Q46" s="284">
        <f>MCF!R45</f>
        <v>1</v>
      </c>
      <c r="R46" s="67">
        <f t="shared" si="3"/>
        <v>0.44502499012049995</v>
      </c>
      <c r="S46" s="67">
        <f t="shared" si="7"/>
        <v>0.44502499012049995</v>
      </c>
      <c r="T46" s="67">
        <f t="shared" si="8"/>
        <v>0</v>
      </c>
      <c r="U46" s="67">
        <f t="shared" si="9"/>
        <v>1.2953908864448485</v>
      </c>
      <c r="V46" s="67">
        <f t="shared" si="10"/>
        <v>0.41823094984417042</v>
      </c>
      <c r="W46" s="100">
        <f t="shared" si="11"/>
        <v>0.27882063322944695</v>
      </c>
    </row>
    <row r="47" spans="2:23">
      <c r="B47" s="96">
        <f>Amnt_Deposited!B42</f>
        <v>2028</v>
      </c>
      <c r="C47" s="99">
        <f>Amnt_Deposited!C42</f>
        <v>6.0515042843699991</v>
      </c>
      <c r="D47" s="418">
        <f>Dry_Matter_Content!C34</f>
        <v>0.59</v>
      </c>
      <c r="E47" s="284">
        <f>MCF!R46</f>
        <v>1</v>
      </c>
      <c r="F47" s="67">
        <f t="shared" si="4"/>
        <v>0.67837363027787689</v>
      </c>
      <c r="G47" s="67">
        <f t="shared" si="0"/>
        <v>0.67837363027787689</v>
      </c>
      <c r="H47" s="67">
        <f t="shared" si="5"/>
        <v>0</v>
      </c>
      <c r="I47" s="67">
        <f t="shared" si="1"/>
        <v>1.9762322736789399</v>
      </c>
      <c r="J47" s="67">
        <f t="shared" si="2"/>
        <v>0.638318934871837</v>
      </c>
      <c r="K47" s="100">
        <f t="shared" si="6"/>
        <v>0.42554595658122463</v>
      </c>
      <c r="O47" s="96">
        <f>Amnt_Deposited!B42</f>
        <v>2028</v>
      </c>
      <c r="P47" s="99">
        <f>Amnt_Deposited!C42</f>
        <v>6.0515042843699991</v>
      </c>
      <c r="Q47" s="284">
        <f>MCF!R46</f>
        <v>1</v>
      </c>
      <c r="R47" s="67">
        <f t="shared" si="3"/>
        <v>0.45386282132774991</v>
      </c>
      <c r="S47" s="67">
        <f t="shared" si="7"/>
        <v>0.45386282132774991</v>
      </c>
      <c r="T47" s="67">
        <f t="shared" si="8"/>
        <v>0</v>
      </c>
      <c r="U47" s="67">
        <f t="shared" si="9"/>
        <v>1.3221892999636085</v>
      </c>
      <c r="V47" s="67">
        <f t="shared" si="10"/>
        <v>0.42706440780899002</v>
      </c>
      <c r="W47" s="100">
        <f t="shared" si="11"/>
        <v>0.28470960520599331</v>
      </c>
    </row>
    <row r="48" spans="2:23">
      <c r="B48" s="96">
        <f>Amnt_Deposited!B43</f>
        <v>2029</v>
      </c>
      <c r="C48" s="99">
        <f>Amnt_Deposited!C43</f>
        <v>6.1693420338000005</v>
      </c>
      <c r="D48" s="418">
        <f>Dry_Matter_Content!C35</f>
        <v>0.59</v>
      </c>
      <c r="E48" s="284">
        <f>MCF!R47</f>
        <v>1</v>
      </c>
      <c r="F48" s="67">
        <f t="shared" si="4"/>
        <v>0.69158324198898002</v>
      </c>
      <c r="G48" s="67">
        <f t="shared" si="0"/>
        <v>0.69158324198898002</v>
      </c>
      <c r="H48" s="67">
        <f t="shared" si="5"/>
        <v>0</v>
      </c>
      <c r="I48" s="67">
        <f t="shared" si="1"/>
        <v>2.0162913506585634</v>
      </c>
      <c r="J48" s="67">
        <f t="shared" si="2"/>
        <v>0.65152416500935673</v>
      </c>
      <c r="K48" s="100">
        <f t="shared" si="6"/>
        <v>0.43434944333957115</v>
      </c>
      <c r="O48" s="96">
        <f>Amnt_Deposited!B43</f>
        <v>2029</v>
      </c>
      <c r="P48" s="99">
        <f>Amnt_Deposited!C43</f>
        <v>6.1693420338000005</v>
      </c>
      <c r="Q48" s="284">
        <f>MCF!R47</f>
        <v>1</v>
      </c>
      <c r="R48" s="67">
        <f t="shared" si="3"/>
        <v>0.46270065253500003</v>
      </c>
      <c r="S48" s="67">
        <f t="shared" si="7"/>
        <v>0.46270065253500003</v>
      </c>
      <c r="T48" s="67">
        <f t="shared" si="8"/>
        <v>0</v>
      </c>
      <c r="U48" s="67">
        <f t="shared" si="9"/>
        <v>1.3489906449544358</v>
      </c>
      <c r="V48" s="67">
        <f t="shared" si="10"/>
        <v>0.43589930754417272</v>
      </c>
      <c r="W48" s="100">
        <f t="shared" si="11"/>
        <v>0.2905995383627818</v>
      </c>
    </row>
    <row r="49" spans="2:23">
      <c r="B49" s="96">
        <f>Amnt_Deposited!B44</f>
        <v>2030</v>
      </c>
      <c r="C49" s="99">
        <f>Amnt_Deposited!C44</f>
        <v>6.2871797832299992</v>
      </c>
      <c r="D49" s="418">
        <f>Dry_Matter_Content!C36</f>
        <v>0.59</v>
      </c>
      <c r="E49" s="284">
        <f>MCF!R48</f>
        <v>1</v>
      </c>
      <c r="F49" s="67">
        <f t="shared" si="4"/>
        <v>0.70479285370008293</v>
      </c>
      <c r="G49" s="67">
        <f t="shared" si="0"/>
        <v>0.70479285370008293</v>
      </c>
      <c r="H49" s="67">
        <f t="shared" si="5"/>
        <v>0</v>
      </c>
      <c r="I49" s="67">
        <f t="shared" si="1"/>
        <v>2.0563533646947922</v>
      </c>
      <c r="J49" s="67">
        <f t="shared" si="2"/>
        <v>0.66473083966385382</v>
      </c>
      <c r="K49" s="100">
        <f t="shared" si="6"/>
        <v>0.44315389310923586</v>
      </c>
      <c r="O49" s="96">
        <f>Amnt_Deposited!B44</f>
        <v>2030</v>
      </c>
      <c r="P49" s="99">
        <f>Amnt_Deposited!C44</f>
        <v>6.2871797832299992</v>
      </c>
      <c r="Q49" s="284">
        <f>MCF!R48</f>
        <v>1</v>
      </c>
      <c r="R49" s="67">
        <f t="shared" si="3"/>
        <v>0.47153848374224994</v>
      </c>
      <c r="S49" s="67">
        <f t="shared" si="7"/>
        <v>0.47153848374224994</v>
      </c>
      <c r="T49" s="67">
        <f t="shared" si="8"/>
        <v>0</v>
      </c>
      <c r="U49" s="67">
        <f t="shared" si="9"/>
        <v>1.3757939549697542</v>
      </c>
      <c r="V49" s="67">
        <f t="shared" si="10"/>
        <v>0.44473517372693161</v>
      </c>
      <c r="W49" s="100">
        <f t="shared" si="11"/>
        <v>0.29649011581795437</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1.3784148820877549</v>
      </c>
      <c r="J50" s="67">
        <f t="shared" si="2"/>
        <v>0.67793848260703726</v>
      </c>
      <c r="K50" s="100">
        <f t="shared" si="6"/>
        <v>0.45195898840469151</v>
      </c>
      <c r="O50" s="96">
        <f>Amnt_Deposited!B45</f>
        <v>2031</v>
      </c>
      <c r="P50" s="99">
        <f>Amnt_Deposited!C45</f>
        <v>0</v>
      </c>
      <c r="Q50" s="284">
        <f>MCF!R49</f>
        <v>1</v>
      </c>
      <c r="R50" s="67">
        <f t="shared" si="3"/>
        <v>0</v>
      </c>
      <c r="S50" s="67">
        <f t="shared" si="7"/>
        <v>0</v>
      </c>
      <c r="T50" s="67">
        <f t="shared" si="8"/>
        <v>0</v>
      </c>
      <c r="U50" s="67">
        <f t="shared" si="9"/>
        <v>0.92222226723087997</v>
      </c>
      <c r="V50" s="67">
        <f t="shared" si="10"/>
        <v>0.45357168773887424</v>
      </c>
      <c r="W50" s="100">
        <f t="shared" si="11"/>
        <v>0.30238112515924948</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0.92397912721727415</v>
      </c>
      <c r="J51" s="67">
        <f t="shared" ref="J51:J82" si="16">I50*(1-$K$10)+H51</f>
        <v>0.45443575487048066</v>
      </c>
      <c r="K51" s="100">
        <f t="shared" si="6"/>
        <v>0.30295716991365373</v>
      </c>
      <c r="O51" s="96">
        <f>Amnt_Deposited!B46</f>
        <v>2032</v>
      </c>
      <c r="P51" s="99">
        <f>Amnt_Deposited!C46</f>
        <v>0</v>
      </c>
      <c r="Q51" s="284">
        <f>MCF!R50</f>
        <v>1</v>
      </c>
      <c r="R51" s="67">
        <f t="shared" ref="R51:R82" si="17">P51*$W$6*DOCF*Q51</f>
        <v>0</v>
      </c>
      <c r="S51" s="67">
        <f t="shared" si="7"/>
        <v>0</v>
      </c>
      <c r="T51" s="67">
        <f t="shared" si="8"/>
        <v>0</v>
      </c>
      <c r="U51" s="67">
        <f t="shared" si="9"/>
        <v>0.61818407262529518</v>
      </c>
      <c r="V51" s="67">
        <f t="shared" si="10"/>
        <v>0.30403819460558484</v>
      </c>
      <c r="W51" s="100">
        <f t="shared" si="11"/>
        <v>0.20269212973705655</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0.61936173109225301</v>
      </c>
      <c r="J52" s="67">
        <f t="shared" si="16"/>
        <v>0.30461739612502109</v>
      </c>
      <c r="K52" s="100">
        <f t="shared" si="6"/>
        <v>0.20307826408334739</v>
      </c>
      <c r="O52" s="96">
        <f>Amnt_Deposited!B47</f>
        <v>2033</v>
      </c>
      <c r="P52" s="99">
        <f>Amnt_Deposited!C47</f>
        <v>0</v>
      </c>
      <c r="Q52" s="284">
        <f>MCF!R51</f>
        <v>1</v>
      </c>
      <c r="R52" s="67">
        <f t="shared" si="17"/>
        <v>0</v>
      </c>
      <c r="S52" s="67">
        <f t="shared" si="7"/>
        <v>0</v>
      </c>
      <c r="T52" s="67">
        <f t="shared" si="8"/>
        <v>0</v>
      </c>
      <c r="U52" s="67">
        <f t="shared" si="9"/>
        <v>0.41438117602068686</v>
      </c>
      <c r="V52" s="67">
        <f t="shared" si="10"/>
        <v>0.20380289660460832</v>
      </c>
      <c r="W52" s="100">
        <f t="shared" si="11"/>
        <v>0.13586859773640553</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0.4151705840984723</v>
      </c>
      <c r="J53" s="67">
        <f t="shared" si="16"/>
        <v>0.20419114699378071</v>
      </c>
      <c r="K53" s="100">
        <f t="shared" si="6"/>
        <v>0.13612743132918714</v>
      </c>
      <c r="O53" s="96">
        <f>Amnt_Deposited!B48</f>
        <v>2034</v>
      </c>
      <c r="P53" s="99">
        <f>Amnt_Deposited!C48</f>
        <v>0</v>
      </c>
      <c r="Q53" s="284">
        <f>MCF!R52</f>
        <v>1</v>
      </c>
      <c r="R53" s="67">
        <f t="shared" si="17"/>
        <v>0</v>
      </c>
      <c r="S53" s="67">
        <f t="shared" si="7"/>
        <v>0</v>
      </c>
      <c r="T53" s="67">
        <f t="shared" si="8"/>
        <v>0</v>
      </c>
      <c r="U53" s="67">
        <f t="shared" si="9"/>
        <v>0.27776800898648918</v>
      </c>
      <c r="V53" s="67">
        <f t="shared" si="10"/>
        <v>0.13661316703419768</v>
      </c>
      <c r="W53" s="100">
        <f t="shared" si="11"/>
        <v>9.1075444689465115E-2</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0.2782971650455312</v>
      </c>
      <c r="J54" s="67">
        <f t="shared" si="16"/>
        <v>0.13687341905294106</v>
      </c>
      <c r="K54" s="100">
        <f t="shared" si="6"/>
        <v>9.1248946035294043E-2</v>
      </c>
      <c r="O54" s="96">
        <f>Amnt_Deposited!B49</f>
        <v>2035</v>
      </c>
      <c r="P54" s="99">
        <f>Amnt_Deposited!C49</f>
        <v>0</v>
      </c>
      <c r="Q54" s="284">
        <f>MCF!R53</f>
        <v>1</v>
      </c>
      <c r="R54" s="67">
        <f t="shared" si="17"/>
        <v>0</v>
      </c>
      <c r="S54" s="67">
        <f t="shared" si="7"/>
        <v>0</v>
      </c>
      <c r="T54" s="67">
        <f t="shared" si="8"/>
        <v>0</v>
      </c>
      <c r="U54" s="67">
        <f t="shared" si="9"/>
        <v>0.18619346457105129</v>
      </c>
      <c r="V54" s="67">
        <f t="shared" si="10"/>
        <v>9.1574544415437872E-2</v>
      </c>
      <c r="W54" s="100">
        <f t="shared" si="11"/>
        <v>6.1049696276958582E-2</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0.18654816848490841</v>
      </c>
      <c r="J55" s="67">
        <f t="shared" si="16"/>
        <v>9.1748996560622811E-2</v>
      </c>
      <c r="K55" s="100">
        <f t="shared" si="6"/>
        <v>6.1165997707081872E-2</v>
      </c>
      <c r="O55" s="96">
        <f>Amnt_Deposited!B50</f>
        <v>2036</v>
      </c>
      <c r="P55" s="99">
        <f>Amnt_Deposited!C50</f>
        <v>0</v>
      </c>
      <c r="Q55" s="284">
        <f>MCF!R54</f>
        <v>1</v>
      </c>
      <c r="R55" s="67">
        <f t="shared" si="17"/>
        <v>0</v>
      </c>
      <c r="S55" s="67">
        <f t="shared" si="7"/>
        <v>0</v>
      </c>
      <c r="T55" s="67">
        <f t="shared" si="8"/>
        <v>0</v>
      </c>
      <c r="U55" s="67">
        <f t="shared" si="9"/>
        <v>0.12480921174280228</v>
      </c>
      <c r="V55" s="67">
        <f t="shared" si="10"/>
        <v>6.1384252828249011E-2</v>
      </c>
      <c r="W55" s="100">
        <f t="shared" si="11"/>
        <v>4.0922835218832672E-2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0.12504697688666799</v>
      </c>
      <c r="J56" s="67">
        <f t="shared" si="16"/>
        <v>6.1501191598240398E-2</v>
      </c>
      <c r="K56" s="100">
        <f t="shared" si="6"/>
        <v>4.100079439882693E-2</v>
      </c>
      <c r="O56" s="96">
        <f>Amnt_Deposited!B51</f>
        <v>2037</v>
      </c>
      <c r="P56" s="99">
        <f>Amnt_Deposited!C51</f>
        <v>0</v>
      </c>
      <c r="Q56" s="284">
        <f>MCF!R55</f>
        <v>1</v>
      </c>
      <c r="R56" s="67">
        <f t="shared" si="17"/>
        <v>0</v>
      </c>
      <c r="S56" s="67">
        <f t="shared" si="7"/>
        <v>0</v>
      </c>
      <c r="T56" s="67">
        <f t="shared" si="8"/>
        <v>0</v>
      </c>
      <c r="U56" s="67">
        <f t="shared" si="9"/>
        <v>8.3662116561107086E-2</v>
      </c>
      <c r="V56" s="67">
        <f t="shared" si="10"/>
        <v>4.1147095181695202E-2</v>
      </c>
      <c r="W56" s="100">
        <f t="shared" si="11"/>
        <v>2.74313967877968E-2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8.382149530328882E-2</v>
      </c>
      <c r="J57" s="67">
        <f t="shared" si="16"/>
        <v>4.122548158337918E-2</v>
      </c>
      <c r="K57" s="100">
        <f t="shared" si="6"/>
        <v>2.7483654388919452E-2</v>
      </c>
      <c r="O57" s="96">
        <f>Amnt_Deposited!B52</f>
        <v>2038</v>
      </c>
      <c r="P57" s="99">
        <f>Amnt_Deposited!C52</f>
        <v>0</v>
      </c>
      <c r="Q57" s="284">
        <f>MCF!R56</f>
        <v>1</v>
      </c>
      <c r="R57" s="67">
        <f t="shared" si="17"/>
        <v>0</v>
      </c>
      <c r="S57" s="67">
        <f t="shared" si="7"/>
        <v>0</v>
      </c>
      <c r="T57" s="67">
        <f t="shared" si="8"/>
        <v>0</v>
      </c>
      <c r="U57" s="67">
        <f t="shared" si="9"/>
        <v>5.6080393824680323E-2</v>
      </c>
      <c r="V57" s="67">
        <f t="shared" si="10"/>
        <v>2.7581722736426759E-2</v>
      </c>
      <c r="W57" s="100">
        <f t="shared" si="11"/>
        <v>1.8387815157617837E-2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5.6187228590476687E-2</v>
      </c>
      <c r="J58" s="67">
        <f t="shared" si="16"/>
        <v>2.7634266712812133E-2</v>
      </c>
      <c r="K58" s="100">
        <f t="shared" si="6"/>
        <v>1.8422844475208089E-2</v>
      </c>
      <c r="O58" s="96">
        <f>Amnt_Deposited!B53</f>
        <v>2039</v>
      </c>
      <c r="P58" s="99">
        <f>Amnt_Deposited!C53</f>
        <v>0</v>
      </c>
      <c r="Q58" s="284">
        <f>MCF!R57</f>
        <v>1</v>
      </c>
      <c r="R58" s="67">
        <f t="shared" si="17"/>
        <v>0</v>
      </c>
      <c r="S58" s="67">
        <f t="shared" si="7"/>
        <v>0</v>
      </c>
      <c r="T58" s="67">
        <f t="shared" si="8"/>
        <v>0</v>
      </c>
      <c r="U58" s="67">
        <f t="shared" si="9"/>
        <v>3.7591812170256499E-2</v>
      </c>
      <c r="V58" s="67">
        <f t="shared" si="10"/>
        <v>1.8488581654423825E-2</v>
      </c>
      <c r="W58" s="100">
        <f t="shared" si="11"/>
        <v>1.2325721102949216E-2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3.7663425655383324E-2</v>
      </c>
      <c r="J59" s="67">
        <f t="shared" si="16"/>
        <v>1.8523802935093363E-2</v>
      </c>
      <c r="K59" s="100">
        <f t="shared" si="6"/>
        <v>1.2349201956728909E-2</v>
      </c>
      <c r="O59" s="96">
        <f>Amnt_Deposited!B54</f>
        <v>2040</v>
      </c>
      <c r="P59" s="99">
        <f>Amnt_Deposited!C54</f>
        <v>0</v>
      </c>
      <c r="Q59" s="284">
        <f>MCF!R58</f>
        <v>1</v>
      </c>
      <c r="R59" s="67">
        <f t="shared" si="17"/>
        <v>0</v>
      </c>
      <c r="S59" s="67">
        <f t="shared" si="7"/>
        <v>0</v>
      </c>
      <c r="T59" s="67">
        <f t="shared" si="8"/>
        <v>0</v>
      </c>
      <c r="U59" s="67">
        <f t="shared" si="9"/>
        <v>2.5198545264529443E-2</v>
      </c>
      <c r="V59" s="67">
        <f t="shared" si="10"/>
        <v>1.2393266905727056E-2</v>
      </c>
      <c r="W59" s="100">
        <f t="shared" si="11"/>
        <v>8.2621779371513694E-3</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2.5246549219176431E-2</v>
      </c>
      <c r="J60" s="67">
        <f t="shared" si="16"/>
        <v>1.2416876436206896E-2</v>
      </c>
      <c r="K60" s="100">
        <f t="shared" si="6"/>
        <v>8.2779176241379298E-3</v>
      </c>
      <c r="O60" s="96">
        <f>Amnt_Deposited!B55</f>
        <v>2041</v>
      </c>
      <c r="P60" s="99">
        <f>Amnt_Deposited!C55</f>
        <v>0</v>
      </c>
      <c r="Q60" s="284">
        <f>MCF!R59</f>
        <v>1</v>
      </c>
      <c r="R60" s="67">
        <f t="shared" si="17"/>
        <v>0</v>
      </c>
      <c r="S60" s="67">
        <f t="shared" si="7"/>
        <v>0</v>
      </c>
      <c r="T60" s="67">
        <f t="shared" si="8"/>
        <v>0</v>
      </c>
      <c r="U60" s="67">
        <f t="shared" si="9"/>
        <v>1.6891090021750519E-2</v>
      </c>
      <c r="V60" s="67">
        <f t="shared" si="10"/>
        <v>8.3074552427789255E-3</v>
      </c>
      <c r="W60" s="100">
        <f t="shared" si="11"/>
        <v>5.53830349518595E-3</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1.692326803483938E-2</v>
      </c>
      <c r="J61" s="67">
        <f t="shared" si="16"/>
        <v>8.3232811843370509E-3</v>
      </c>
      <c r="K61" s="100">
        <f t="shared" si="6"/>
        <v>5.548854122891367E-3</v>
      </c>
      <c r="O61" s="96">
        <f>Amnt_Deposited!B56</f>
        <v>2042</v>
      </c>
      <c r="P61" s="99">
        <f>Amnt_Deposited!C56</f>
        <v>0</v>
      </c>
      <c r="Q61" s="284">
        <f>MCF!R60</f>
        <v>1</v>
      </c>
      <c r="R61" s="67">
        <f t="shared" si="17"/>
        <v>0</v>
      </c>
      <c r="S61" s="67">
        <f t="shared" si="7"/>
        <v>0</v>
      </c>
      <c r="T61" s="67">
        <f t="shared" si="8"/>
        <v>0</v>
      </c>
      <c r="U61" s="67">
        <f t="shared" si="9"/>
        <v>1.1322436240971937E-2</v>
      </c>
      <c r="V61" s="67">
        <f t="shared" si="10"/>
        <v>5.5686537807785831E-3</v>
      </c>
      <c r="W61" s="100">
        <f t="shared" si="11"/>
        <v>3.7124358538523886E-3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1.1344005808186997E-2</v>
      </c>
      <c r="J62" s="67">
        <f t="shared" si="16"/>
        <v>5.5792622266523833E-3</v>
      </c>
      <c r="K62" s="100">
        <f t="shared" si="6"/>
        <v>3.7195081511015885E-3</v>
      </c>
      <c r="O62" s="96">
        <f>Amnt_Deposited!B57</f>
        <v>2043</v>
      </c>
      <c r="P62" s="99">
        <f>Amnt_Deposited!C57</f>
        <v>0</v>
      </c>
      <c r="Q62" s="284">
        <f>MCF!R61</f>
        <v>1</v>
      </c>
      <c r="R62" s="67">
        <f t="shared" si="17"/>
        <v>0</v>
      </c>
      <c r="S62" s="67">
        <f t="shared" si="7"/>
        <v>0</v>
      </c>
      <c r="T62" s="67">
        <f t="shared" si="8"/>
        <v>0</v>
      </c>
      <c r="U62" s="67">
        <f t="shared" si="9"/>
        <v>7.5896559822838999E-3</v>
      </c>
      <c r="V62" s="67">
        <f t="shared" si="10"/>
        <v>3.7327802586880369E-3</v>
      </c>
      <c r="W62" s="100">
        <f t="shared" si="11"/>
        <v>2.4885201724586911E-3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7.604114495572468E-3</v>
      </c>
      <c r="J63" s="67">
        <f t="shared" si="16"/>
        <v>3.7398913126145293E-3</v>
      </c>
      <c r="K63" s="100">
        <f t="shared" si="6"/>
        <v>2.4932608750763527E-3</v>
      </c>
      <c r="O63" s="96">
        <f>Amnt_Deposited!B58</f>
        <v>2044</v>
      </c>
      <c r="P63" s="99">
        <f>Amnt_Deposited!C58</f>
        <v>0</v>
      </c>
      <c r="Q63" s="284">
        <f>MCF!R62</f>
        <v>1</v>
      </c>
      <c r="R63" s="67">
        <f t="shared" si="17"/>
        <v>0</v>
      </c>
      <c r="S63" s="67">
        <f t="shared" si="7"/>
        <v>0</v>
      </c>
      <c r="T63" s="67">
        <f t="shared" si="8"/>
        <v>0</v>
      </c>
      <c r="U63" s="67">
        <f t="shared" si="9"/>
        <v>5.0874985474392096E-3</v>
      </c>
      <c r="V63" s="67">
        <f t="shared" si="10"/>
        <v>2.5021574348446907E-3</v>
      </c>
      <c r="W63" s="100">
        <f t="shared" si="11"/>
        <v>1.668104956563127E-3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5.0971903787324089E-3</v>
      </c>
      <c r="J64" s="67">
        <f t="shared" si="16"/>
        <v>2.5069241168400591E-3</v>
      </c>
      <c r="K64" s="100">
        <f t="shared" si="6"/>
        <v>1.6712827445600393E-3</v>
      </c>
      <c r="O64" s="96">
        <f>Amnt_Deposited!B59</f>
        <v>2045</v>
      </c>
      <c r="P64" s="99">
        <f>Amnt_Deposited!C59</f>
        <v>0</v>
      </c>
      <c r="Q64" s="284">
        <f>MCF!R63</f>
        <v>1</v>
      </c>
      <c r="R64" s="67">
        <f t="shared" si="17"/>
        <v>0</v>
      </c>
      <c r="S64" s="67">
        <f t="shared" si="7"/>
        <v>0</v>
      </c>
      <c r="T64" s="67">
        <f t="shared" si="8"/>
        <v>0</v>
      </c>
      <c r="U64" s="67">
        <f t="shared" si="9"/>
        <v>3.410252260525699E-3</v>
      </c>
      <c r="V64" s="67">
        <f t="shared" si="10"/>
        <v>1.6772462869135104E-3</v>
      </c>
      <c r="W64" s="100">
        <f t="shared" si="11"/>
        <v>1.1181641912756735E-3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3.4167488893243263E-3</v>
      </c>
      <c r="J65" s="67">
        <f t="shared" si="16"/>
        <v>1.6804414894080826E-3</v>
      </c>
      <c r="K65" s="100">
        <f t="shared" si="6"/>
        <v>1.1202943262720549E-3</v>
      </c>
      <c r="O65" s="96">
        <f>Amnt_Deposited!B60</f>
        <v>2046</v>
      </c>
      <c r="P65" s="99">
        <f>Amnt_Deposited!C60</f>
        <v>0</v>
      </c>
      <c r="Q65" s="284">
        <f>MCF!R64</f>
        <v>1</v>
      </c>
      <c r="R65" s="67">
        <f t="shared" si="17"/>
        <v>0</v>
      </c>
      <c r="S65" s="67">
        <f t="shared" si="7"/>
        <v>0</v>
      </c>
      <c r="T65" s="67">
        <f t="shared" si="8"/>
        <v>0</v>
      </c>
      <c r="U65" s="67">
        <f t="shared" si="9"/>
        <v>2.2859604522687295E-3</v>
      </c>
      <c r="V65" s="67">
        <f t="shared" si="10"/>
        <v>1.1242918082569693E-3</v>
      </c>
      <c r="W65" s="100">
        <f t="shared" si="11"/>
        <v>7.4952787217131287E-4</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2.290315272784102E-3</v>
      </c>
      <c r="J66" s="67">
        <f t="shared" si="16"/>
        <v>1.1264336165402243E-3</v>
      </c>
      <c r="K66" s="100">
        <f t="shared" si="6"/>
        <v>7.5095574436014946E-4</v>
      </c>
      <c r="O66" s="96">
        <f>Amnt_Deposited!B61</f>
        <v>2047</v>
      </c>
      <c r="P66" s="99">
        <f>Amnt_Deposited!C61</f>
        <v>0</v>
      </c>
      <c r="Q66" s="284">
        <f>MCF!R65</f>
        <v>1</v>
      </c>
      <c r="R66" s="67">
        <f t="shared" si="17"/>
        <v>0</v>
      </c>
      <c r="S66" s="67">
        <f t="shared" si="7"/>
        <v>0</v>
      </c>
      <c r="T66" s="67">
        <f t="shared" si="8"/>
        <v>0</v>
      </c>
      <c r="U66" s="67">
        <f t="shared" si="9"/>
        <v>1.5323251156004257E-3</v>
      </c>
      <c r="V66" s="67">
        <f t="shared" si="10"/>
        <v>7.5363533666830381E-4</v>
      </c>
      <c r="W66" s="100">
        <f t="shared" si="11"/>
        <v>5.0242355777886921E-4</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1.5352442390887671E-3</v>
      </c>
      <c r="J67" s="67">
        <f t="shared" si="16"/>
        <v>7.5507103369533489E-4</v>
      </c>
      <c r="K67" s="100">
        <f t="shared" si="6"/>
        <v>5.0338068913022326E-4</v>
      </c>
      <c r="O67" s="96">
        <f>Amnt_Deposited!B62</f>
        <v>2048</v>
      </c>
      <c r="P67" s="99">
        <f>Amnt_Deposited!C62</f>
        <v>0</v>
      </c>
      <c r="Q67" s="284">
        <f>MCF!R66</f>
        <v>1</v>
      </c>
      <c r="R67" s="67">
        <f t="shared" si="17"/>
        <v>0</v>
      </c>
      <c r="S67" s="67">
        <f t="shared" si="7"/>
        <v>0</v>
      </c>
      <c r="T67" s="67">
        <f t="shared" si="8"/>
        <v>0</v>
      </c>
      <c r="U67" s="67">
        <f t="shared" si="9"/>
        <v>1.0271482420308438E-3</v>
      </c>
      <c r="V67" s="67">
        <f t="shared" si="10"/>
        <v>5.0517687356958199E-4</v>
      </c>
      <c r="W67" s="100">
        <f t="shared" si="11"/>
        <v>3.3678458237972129E-4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1.0291049890219324E-3</v>
      </c>
      <c r="J68" s="67">
        <f t="shared" si="16"/>
        <v>5.0613925006683471E-4</v>
      </c>
      <c r="K68" s="100">
        <f t="shared" si="6"/>
        <v>3.3742616671122311E-4</v>
      </c>
      <c r="O68" s="96">
        <f>Amnt_Deposited!B63</f>
        <v>2049</v>
      </c>
      <c r="P68" s="99">
        <f>Amnt_Deposited!C63</f>
        <v>0</v>
      </c>
      <c r="Q68" s="284">
        <f>MCF!R67</f>
        <v>1</v>
      </c>
      <c r="R68" s="67">
        <f t="shared" si="17"/>
        <v>0</v>
      </c>
      <c r="S68" s="67">
        <f t="shared" si="7"/>
        <v>0</v>
      </c>
      <c r="T68" s="67">
        <f t="shared" si="8"/>
        <v>0</v>
      </c>
      <c r="U68" s="67">
        <f t="shared" si="9"/>
        <v>6.8851805688354122E-4</v>
      </c>
      <c r="V68" s="67">
        <f t="shared" si="10"/>
        <v>3.3863018514730257E-4</v>
      </c>
      <c r="W68" s="100">
        <f t="shared" si="11"/>
        <v>2.2575345676486837E-4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6.8982970361668779E-4</v>
      </c>
      <c r="J69" s="67">
        <f t="shared" si="16"/>
        <v>3.3927528540524457E-4</v>
      </c>
      <c r="K69" s="100">
        <f t="shared" si="6"/>
        <v>2.2618352360349636E-4</v>
      </c>
      <c r="O69" s="96">
        <f>Amnt_Deposited!B64</f>
        <v>2050</v>
      </c>
      <c r="P69" s="99">
        <f>Amnt_Deposited!C64</f>
        <v>0</v>
      </c>
      <c r="Q69" s="284">
        <f>MCF!R68</f>
        <v>1</v>
      </c>
      <c r="R69" s="67">
        <f t="shared" si="17"/>
        <v>0</v>
      </c>
      <c r="S69" s="67">
        <f t="shared" si="7"/>
        <v>0</v>
      </c>
      <c r="T69" s="67">
        <f t="shared" si="8"/>
        <v>0</v>
      </c>
      <c r="U69" s="67">
        <f t="shared" si="9"/>
        <v>4.6152745558654428E-4</v>
      </c>
      <c r="V69" s="67">
        <f t="shared" si="10"/>
        <v>2.2699060129699694E-4</v>
      </c>
      <c r="W69" s="100">
        <f t="shared" si="11"/>
        <v>1.5132706753133129E-4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4.6240667868508958E-4</v>
      </c>
      <c r="J70" s="67">
        <f t="shared" si="16"/>
        <v>2.2742302493159819E-4</v>
      </c>
      <c r="K70" s="100">
        <f t="shared" si="6"/>
        <v>1.5161534995439878E-4</v>
      </c>
      <c r="O70" s="96">
        <f>Amnt_Deposited!B65</f>
        <v>2051</v>
      </c>
      <c r="P70" s="99">
        <f>Amnt_Deposited!C65</f>
        <v>0</v>
      </c>
      <c r="Q70" s="284">
        <f>MCF!R69</f>
        <v>1</v>
      </c>
      <c r="R70" s="67">
        <f t="shared" si="17"/>
        <v>0</v>
      </c>
      <c r="S70" s="67">
        <f t="shared" si="7"/>
        <v>0</v>
      </c>
      <c r="T70" s="67">
        <f t="shared" si="8"/>
        <v>0</v>
      </c>
      <c r="U70" s="67">
        <f t="shared" si="9"/>
        <v>3.0937110527548382E-4</v>
      </c>
      <c r="V70" s="67">
        <f t="shared" si="10"/>
        <v>1.5215635031106043E-4</v>
      </c>
      <c r="W70" s="100">
        <f t="shared" si="11"/>
        <v>1.0143756687404029E-4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3.0996046614337631E-4</v>
      </c>
      <c r="J71" s="67">
        <f t="shared" si="16"/>
        <v>1.5244621254171324E-4</v>
      </c>
      <c r="K71" s="100">
        <f t="shared" si="6"/>
        <v>1.0163080836114216E-4</v>
      </c>
      <c r="O71" s="96">
        <f>Amnt_Deposited!B66</f>
        <v>2052</v>
      </c>
      <c r="P71" s="99">
        <f>Amnt_Deposited!C66</f>
        <v>0</v>
      </c>
      <c r="Q71" s="284">
        <f>MCF!R70</f>
        <v>1</v>
      </c>
      <c r="R71" s="67">
        <f t="shared" si="17"/>
        <v>0</v>
      </c>
      <c r="S71" s="67">
        <f t="shared" si="7"/>
        <v>0</v>
      </c>
      <c r="T71" s="67">
        <f t="shared" si="8"/>
        <v>0</v>
      </c>
      <c r="U71" s="67">
        <f t="shared" si="9"/>
        <v>2.0737765353035894E-4</v>
      </c>
      <c r="V71" s="67">
        <f t="shared" si="10"/>
        <v>1.0199345174512488E-4</v>
      </c>
      <c r="W71" s="100">
        <f t="shared" si="11"/>
        <v>6.7995634496749915E-5</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2.0777271393445623E-4</v>
      </c>
      <c r="J72" s="67">
        <f t="shared" si="16"/>
        <v>1.0218775220892007E-4</v>
      </c>
      <c r="K72" s="100">
        <f t="shared" si="6"/>
        <v>6.8125168139280049E-5</v>
      </c>
      <c r="O72" s="96">
        <f>Amnt_Deposited!B67</f>
        <v>2053</v>
      </c>
      <c r="P72" s="99">
        <f>Amnt_Deposited!C67</f>
        <v>0</v>
      </c>
      <c r="Q72" s="284">
        <f>MCF!R71</f>
        <v>1</v>
      </c>
      <c r="R72" s="67">
        <f t="shared" si="17"/>
        <v>0</v>
      </c>
      <c r="S72" s="67">
        <f t="shared" si="7"/>
        <v>0</v>
      </c>
      <c r="T72" s="67">
        <f t="shared" si="8"/>
        <v>0</v>
      </c>
      <c r="U72" s="67">
        <f t="shared" si="9"/>
        <v>1.3900939826123307E-4</v>
      </c>
      <c r="V72" s="67">
        <f t="shared" si="10"/>
        <v>6.8368255269125872E-5</v>
      </c>
      <c r="W72" s="100">
        <f t="shared" si="11"/>
        <v>4.5578836846083914E-5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1.3927421516949441E-4</v>
      </c>
      <c r="J73" s="67">
        <f t="shared" si="16"/>
        <v>6.8498498764961807E-5</v>
      </c>
      <c r="K73" s="100">
        <f t="shared" si="6"/>
        <v>4.5665665843307869E-5</v>
      </c>
      <c r="O73" s="96">
        <f>Amnt_Deposited!B68</f>
        <v>2054</v>
      </c>
      <c r="P73" s="99">
        <f>Amnt_Deposited!C68</f>
        <v>0</v>
      </c>
      <c r="Q73" s="284">
        <f>MCF!R72</f>
        <v>1</v>
      </c>
      <c r="R73" s="67">
        <f t="shared" si="17"/>
        <v>0</v>
      </c>
      <c r="S73" s="67">
        <f t="shared" si="7"/>
        <v>0</v>
      </c>
      <c r="T73" s="67">
        <f t="shared" si="8"/>
        <v>0</v>
      </c>
      <c r="U73" s="67">
        <f t="shared" si="9"/>
        <v>9.3180786241856274E-5</v>
      </c>
      <c r="V73" s="67">
        <f t="shared" si="10"/>
        <v>4.5828612019376797E-5</v>
      </c>
      <c r="W73" s="100">
        <f t="shared" si="11"/>
        <v>3.055240801291786E-5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9.3358298323993028E-5</v>
      </c>
      <c r="J74" s="67">
        <f t="shared" si="16"/>
        <v>4.5915916845501379E-5</v>
      </c>
      <c r="K74" s="100">
        <f t="shared" si="6"/>
        <v>3.061061123033425E-5</v>
      </c>
      <c r="O74" s="96">
        <f>Amnt_Deposited!B69</f>
        <v>2055</v>
      </c>
      <c r="P74" s="99">
        <f>Amnt_Deposited!C69</f>
        <v>0</v>
      </c>
      <c r="Q74" s="284">
        <f>MCF!R73</f>
        <v>1</v>
      </c>
      <c r="R74" s="67">
        <f t="shared" si="17"/>
        <v>0</v>
      </c>
      <c r="S74" s="67">
        <f t="shared" si="7"/>
        <v>0</v>
      </c>
      <c r="T74" s="67">
        <f t="shared" si="8"/>
        <v>0</v>
      </c>
      <c r="U74" s="67">
        <f t="shared" si="9"/>
        <v>6.2460948923278166E-5</v>
      </c>
      <c r="V74" s="67">
        <f t="shared" si="10"/>
        <v>3.0719837318578109E-5</v>
      </c>
      <c r="W74" s="100">
        <f t="shared" si="11"/>
        <v>2.0479891545718739E-5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6.2579938830347961E-5</v>
      </c>
      <c r="J75" s="67">
        <f t="shared" si="16"/>
        <v>3.0778359493645073E-5</v>
      </c>
      <c r="K75" s="100">
        <f t="shared" si="6"/>
        <v>2.0518906329096716E-5</v>
      </c>
      <c r="O75" s="96">
        <f>Amnt_Deposited!B70</f>
        <v>2056</v>
      </c>
      <c r="P75" s="99">
        <f>Amnt_Deposited!C70</f>
        <v>0</v>
      </c>
      <c r="Q75" s="284">
        <f>MCF!R74</f>
        <v>1</v>
      </c>
      <c r="R75" s="67">
        <f t="shared" si="17"/>
        <v>0</v>
      </c>
      <c r="S75" s="67">
        <f t="shared" si="7"/>
        <v>0</v>
      </c>
      <c r="T75" s="67">
        <f t="shared" si="8"/>
        <v>0</v>
      </c>
      <c r="U75" s="67">
        <f t="shared" si="9"/>
        <v>4.1868826157681538E-5</v>
      </c>
      <c r="V75" s="67">
        <f t="shared" si="10"/>
        <v>2.0592122765596631E-5</v>
      </c>
      <c r="W75" s="100">
        <f t="shared" si="11"/>
        <v>1.3728081843731087E-5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4.1948587477666339E-5</v>
      </c>
      <c r="J76" s="67">
        <f t="shared" si="16"/>
        <v>2.0631351352681622E-5</v>
      </c>
      <c r="K76" s="100">
        <f t="shared" si="6"/>
        <v>1.375423423512108E-5</v>
      </c>
      <c r="O76" s="96">
        <f>Amnt_Deposited!B71</f>
        <v>2057</v>
      </c>
      <c r="P76" s="99">
        <f>Amnt_Deposited!C71</f>
        <v>0</v>
      </c>
      <c r="Q76" s="284">
        <f>MCF!R75</f>
        <v>1</v>
      </c>
      <c r="R76" s="67">
        <f t="shared" si="17"/>
        <v>0</v>
      </c>
      <c r="S76" s="67">
        <f t="shared" si="7"/>
        <v>0</v>
      </c>
      <c r="T76" s="67">
        <f t="shared" si="8"/>
        <v>0</v>
      </c>
      <c r="U76" s="67">
        <f t="shared" si="9"/>
        <v>2.8065513477475267E-5</v>
      </c>
      <c r="V76" s="67">
        <f t="shared" si="10"/>
        <v>1.3803312680206269E-5</v>
      </c>
      <c r="W76" s="100">
        <f t="shared" si="11"/>
        <v>9.2022084534708451E-6</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2.8118979089159344E-5</v>
      </c>
      <c r="J77" s="67">
        <f t="shared" si="16"/>
        <v>1.3829608388506995E-5</v>
      </c>
      <c r="K77" s="100">
        <f t="shared" si="6"/>
        <v>9.21973892567133E-6</v>
      </c>
      <c r="O77" s="96">
        <f>Amnt_Deposited!B72</f>
        <v>2058</v>
      </c>
      <c r="P77" s="99">
        <f>Amnt_Deposited!C72</f>
        <v>0</v>
      </c>
      <c r="Q77" s="284">
        <f>MCF!R76</f>
        <v>1</v>
      </c>
      <c r="R77" s="67">
        <f t="shared" si="17"/>
        <v>0</v>
      </c>
      <c r="S77" s="67">
        <f t="shared" si="7"/>
        <v>0</v>
      </c>
      <c r="T77" s="67">
        <f t="shared" si="8"/>
        <v>0</v>
      </c>
      <c r="U77" s="67">
        <f t="shared" si="9"/>
        <v>1.8812876286235078E-5</v>
      </c>
      <c r="V77" s="67">
        <f t="shared" si="10"/>
        <v>9.2526371912401898E-6</v>
      </c>
      <c r="W77" s="100">
        <f t="shared" si="11"/>
        <v>6.1684247941601265E-6</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1.884871535752047E-5</v>
      </c>
      <c r="J78" s="67">
        <f t="shared" si="16"/>
        <v>9.2702637316388727E-6</v>
      </c>
      <c r="K78" s="100">
        <f t="shared" si="6"/>
        <v>6.1801758210925815E-6</v>
      </c>
      <c r="O78" s="96">
        <f>Amnt_Deposited!B73</f>
        <v>2059</v>
      </c>
      <c r="P78" s="99">
        <f>Amnt_Deposited!C73</f>
        <v>0</v>
      </c>
      <c r="Q78" s="284">
        <f>MCF!R77</f>
        <v>1</v>
      </c>
      <c r="R78" s="67">
        <f t="shared" si="17"/>
        <v>0</v>
      </c>
      <c r="S78" s="67">
        <f t="shared" si="7"/>
        <v>0</v>
      </c>
      <c r="T78" s="67">
        <f t="shared" si="8"/>
        <v>0</v>
      </c>
      <c r="U78" s="67">
        <f t="shared" si="9"/>
        <v>1.2610648098251885E-5</v>
      </c>
      <c r="V78" s="67">
        <f t="shared" si="10"/>
        <v>6.202228187983193E-6</v>
      </c>
      <c r="W78" s="100">
        <f t="shared" si="11"/>
        <v>4.1348187919887948E-6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1.2634671746165784E-5</v>
      </c>
      <c r="J79" s="67">
        <f t="shared" si="16"/>
        <v>6.2140436113546866E-6</v>
      </c>
      <c r="K79" s="100">
        <f t="shared" si="6"/>
        <v>4.1426957409031238E-6</v>
      </c>
      <c r="O79" s="96">
        <f>Amnt_Deposited!B74</f>
        <v>2060</v>
      </c>
      <c r="P79" s="99">
        <f>Amnt_Deposited!C74</f>
        <v>0</v>
      </c>
      <c r="Q79" s="284">
        <f>MCF!R78</f>
        <v>1</v>
      </c>
      <c r="R79" s="67">
        <f t="shared" si="17"/>
        <v>0</v>
      </c>
      <c r="S79" s="67">
        <f t="shared" si="7"/>
        <v>0</v>
      </c>
      <c r="T79" s="67">
        <f t="shared" si="8"/>
        <v>0</v>
      </c>
      <c r="U79" s="67">
        <f t="shared" si="9"/>
        <v>8.4531702137594507E-6</v>
      </c>
      <c r="V79" s="67">
        <f t="shared" si="10"/>
        <v>4.1574778844924339E-6</v>
      </c>
      <c r="W79" s="100">
        <f t="shared" si="11"/>
        <v>2.7716519229949558E-6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8.4692737465350392E-6</v>
      </c>
      <c r="J80" s="67">
        <f t="shared" si="16"/>
        <v>4.1653979996307439E-6</v>
      </c>
      <c r="K80" s="100">
        <f t="shared" si="6"/>
        <v>2.776931999753829E-6</v>
      </c>
      <c r="O80" s="96">
        <f>Amnt_Deposited!B75</f>
        <v>2061</v>
      </c>
      <c r="P80" s="99">
        <f>Amnt_Deposited!C75</f>
        <v>0</v>
      </c>
      <c r="Q80" s="284">
        <f>MCF!R79</f>
        <v>1</v>
      </c>
      <c r="R80" s="67">
        <f t="shared" si="17"/>
        <v>0</v>
      </c>
      <c r="S80" s="67">
        <f t="shared" si="7"/>
        <v>0</v>
      </c>
      <c r="T80" s="67">
        <f t="shared" si="8"/>
        <v>0</v>
      </c>
      <c r="U80" s="67">
        <f t="shared" si="9"/>
        <v>5.6663294468343297E-6</v>
      </c>
      <c r="V80" s="67">
        <f t="shared" si="10"/>
        <v>2.7868407669251205E-6</v>
      </c>
      <c r="W80" s="100">
        <f t="shared" si="11"/>
        <v>1.8578938446167469E-6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5.6771239676657989E-6</v>
      </c>
      <c r="J81" s="67">
        <f t="shared" si="16"/>
        <v>2.7921497788692403E-6</v>
      </c>
      <c r="K81" s="100">
        <f t="shared" si="6"/>
        <v>1.8614331859128267E-6</v>
      </c>
      <c r="O81" s="96">
        <f>Amnt_Deposited!B76</f>
        <v>2062</v>
      </c>
      <c r="P81" s="99">
        <f>Amnt_Deposited!C76</f>
        <v>0</v>
      </c>
      <c r="Q81" s="284">
        <f>MCF!R80</f>
        <v>1</v>
      </c>
      <c r="R81" s="67">
        <f t="shared" si="17"/>
        <v>0</v>
      </c>
      <c r="S81" s="67">
        <f t="shared" si="7"/>
        <v>0</v>
      </c>
      <c r="T81" s="67">
        <f t="shared" si="8"/>
        <v>0</v>
      </c>
      <c r="U81" s="67">
        <f t="shared" si="9"/>
        <v>3.7982542156550866E-6</v>
      </c>
      <c r="V81" s="67">
        <f t="shared" si="10"/>
        <v>1.8680752311792432E-6</v>
      </c>
      <c r="W81" s="100">
        <f t="shared" si="11"/>
        <v>1.2453834874528288E-6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3.8054899993557696E-6</v>
      </c>
      <c r="J82" s="67">
        <f t="shared" si="16"/>
        <v>1.8716339683100291E-6</v>
      </c>
      <c r="K82" s="100">
        <f t="shared" si="6"/>
        <v>1.2477559788733527E-6</v>
      </c>
      <c r="O82" s="96">
        <f>Amnt_Deposited!B77</f>
        <v>2063</v>
      </c>
      <c r="P82" s="99">
        <f>Amnt_Deposited!C77</f>
        <v>0</v>
      </c>
      <c r="Q82" s="284">
        <f>MCF!R81</f>
        <v>1</v>
      </c>
      <c r="R82" s="67">
        <f t="shared" si="17"/>
        <v>0</v>
      </c>
      <c r="S82" s="67">
        <f t="shared" si="7"/>
        <v>0</v>
      </c>
      <c r="T82" s="67">
        <f t="shared" si="8"/>
        <v>0</v>
      </c>
      <c r="U82" s="67">
        <f t="shared" si="9"/>
        <v>2.5460459406929789E-6</v>
      </c>
      <c r="V82" s="67">
        <f t="shared" si="10"/>
        <v>1.2522082749621079E-6</v>
      </c>
      <c r="W82" s="100">
        <f t="shared" si="11"/>
        <v>8.3480551664140525E-7</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2.5508962315563245E-6</v>
      </c>
      <c r="J83" s="67">
        <f t="shared" ref="J83:J99" si="22">I82*(1-$K$10)+H83</f>
        <v>1.2545937677994451E-6</v>
      </c>
      <c r="K83" s="100">
        <f t="shared" si="6"/>
        <v>8.3639584519963001E-7</v>
      </c>
      <c r="O83" s="96">
        <f>Amnt_Deposited!B78</f>
        <v>2064</v>
      </c>
      <c r="P83" s="99">
        <f>Amnt_Deposited!C78</f>
        <v>0</v>
      </c>
      <c r="Q83" s="284">
        <f>MCF!R82</f>
        <v>1</v>
      </c>
      <c r="R83" s="67">
        <f t="shared" ref="R83:R99" si="23">P83*$W$6*DOCF*Q83</f>
        <v>0</v>
      </c>
      <c r="S83" s="67">
        <f t="shared" si="7"/>
        <v>0</v>
      </c>
      <c r="T83" s="67">
        <f t="shared" si="8"/>
        <v>0</v>
      </c>
      <c r="U83" s="67">
        <f t="shared" si="9"/>
        <v>1.7066656321741703E-6</v>
      </c>
      <c r="V83" s="67">
        <f t="shared" si="10"/>
        <v>8.3938030851880863E-7</v>
      </c>
      <c r="W83" s="100">
        <f t="shared" si="11"/>
        <v>5.5958687234587238E-7</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1.7099168793689744E-6</v>
      </c>
      <c r="J84" s="67">
        <f t="shared" si="22"/>
        <v>8.4097935218735017E-7</v>
      </c>
      <c r="K84" s="100">
        <f t="shared" si="6"/>
        <v>5.6065290145823341E-7</v>
      </c>
      <c r="O84" s="96">
        <f>Amnt_Deposited!B79</f>
        <v>2065</v>
      </c>
      <c r="P84" s="99">
        <f>Amnt_Deposited!C79</f>
        <v>0</v>
      </c>
      <c r="Q84" s="284">
        <f>MCF!R83</f>
        <v>1</v>
      </c>
      <c r="R84" s="67">
        <f t="shared" si="23"/>
        <v>0</v>
      </c>
      <c r="S84" s="67">
        <f t="shared" si="7"/>
        <v>0</v>
      </c>
      <c r="T84" s="67">
        <f t="shared" si="8"/>
        <v>0</v>
      </c>
      <c r="U84" s="67">
        <f t="shared" si="9"/>
        <v>1.1440121851264332E-6</v>
      </c>
      <c r="V84" s="67">
        <f t="shared" si="10"/>
        <v>5.6265344704773691E-7</v>
      </c>
      <c r="W84" s="100">
        <f t="shared" si="11"/>
        <v>3.751022980318246E-7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1.1461915612957277E-6</v>
      </c>
      <c r="J85" s="67">
        <f t="shared" si="22"/>
        <v>5.6372531807324669E-7</v>
      </c>
      <c r="K85" s="100">
        <f t="shared" ref="K85:K99" si="24">J85*CH4_fraction*conv</f>
        <v>3.7581687871549777E-7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7.6685430059928306E-7</v>
      </c>
      <c r="V85" s="67">
        <f t="shared" ref="V85:V98" si="28">U84*(1-$W$10)+T85</f>
        <v>3.7715788452715018E-7</v>
      </c>
      <c r="W85" s="100">
        <f t="shared" ref="W85:W99" si="29">V85*CH4_fraction*conv</f>
        <v>2.5143858968476679E-7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7.6831518013341354E-7</v>
      </c>
      <c r="J86" s="67">
        <f t="shared" si="22"/>
        <v>3.7787638116231422E-7</v>
      </c>
      <c r="K86" s="100">
        <f t="shared" si="24"/>
        <v>2.5191758744154279E-7</v>
      </c>
      <c r="O86" s="96">
        <f>Amnt_Deposited!B81</f>
        <v>2067</v>
      </c>
      <c r="P86" s="99">
        <f>Amnt_Deposited!C81</f>
        <v>0</v>
      </c>
      <c r="Q86" s="284">
        <f>MCF!R85</f>
        <v>1</v>
      </c>
      <c r="R86" s="67">
        <f t="shared" si="23"/>
        <v>0</v>
      </c>
      <c r="S86" s="67">
        <f t="shared" si="25"/>
        <v>0</v>
      </c>
      <c r="T86" s="67">
        <f t="shared" si="26"/>
        <v>0</v>
      </c>
      <c r="U86" s="67">
        <f t="shared" si="27"/>
        <v>5.1403781008033939E-7</v>
      </c>
      <c r="V86" s="67">
        <f t="shared" si="28"/>
        <v>2.5281649051894366E-7</v>
      </c>
      <c r="W86" s="100">
        <f t="shared" si="29"/>
        <v>1.685443270126291E-7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5.1501706691691032E-7</v>
      </c>
      <c r="J87" s="67">
        <f t="shared" si="22"/>
        <v>2.5329811321650327E-7</v>
      </c>
      <c r="K87" s="100">
        <f t="shared" si="24"/>
        <v>1.6886540881100217E-7</v>
      </c>
      <c r="O87" s="96">
        <f>Amnt_Deposited!B82</f>
        <v>2068</v>
      </c>
      <c r="P87" s="99">
        <f>Amnt_Deposited!C82</f>
        <v>0</v>
      </c>
      <c r="Q87" s="284">
        <f>MCF!R86</f>
        <v>1</v>
      </c>
      <c r="R87" s="67">
        <f t="shared" si="23"/>
        <v>0</v>
      </c>
      <c r="S87" s="67">
        <f t="shared" si="25"/>
        <v>0</v>
      </c>
      <c r="T87" s="67">
        <f t="shared" si="26"/>
        <v>0</v>
      </c>
      <c r="U87" s="67">
        <f t="shared" si="27"/>
        <v>3.4456984851711234E-7</v>
      </c>
      <c r="V87" s="67">
        <f t="shared" si="28"/>
        <v>1.6946796156322708E-7</v>
      </c>
      <c r="W87" s="100">
        <f t="shared" si="29"/>
        <v>1.1297864104215138E-7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3.4522626400488328E-7</v>
      </c>
      <c r="J88" s="67">
        <f t="shared" si="22"/>
        <v>1.6979080291202707E-7</v>
      </c>
      <c r="K88" s="100">
        <f t="shared" si="24"/>
        <v>1.1319386860801804E-7</v>
      </c>
      <c r="O88" s="96">
        <f>Amnt_Deposited!B83</f>
        <v>2069</v>
      </c>
      <c r="P88" s="99">
        <f>Amnt_Deposited!C83</f>
        <v>0</v>
      </c>
      <c r="Q88" s="284">
        <f>MCF!R87</f>
        <v>1</v>
      </c>
      <c r="R88" s="67">
        <f t="shared" si="23"/>
        <v>0</v>
      </c>
      <c r="S88" s="67">
        <f t="shared" si="25"/>
        <v>0</v>
      </c>
      <c r="T88" s="67">
        <f t="shared" si="26"/>
        <v>0</v>
      </c>
      <c r="U88" s="67">
        <f t="shared" si="27"/>
        <v>2.3097207672048402E-7</v>
      </c>
      <c r="V88" s="67">
        <f t="shared" si="28"/>
        <v>1.1359777179662833E-7</v>
      </c>
      <c r="W88" s="100">
        <f t="shared" si="29"/>
        <v>7.5731847864418888E-8</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2.3141208518046513E-7</v>
      </c>
      <c r="J89" s="67">
        <f t="shared" si="22"/>
        <v>1.1381417882441815E-7</v>
      </c>
      <c r="K89" s="100">
        <f t="shared" si="24"/>
        <v>7.5876119216278764E-8</v>
      </c>
      <c r="O89" s="96">
        <f>Amnt_Deposited!B84</f>
        <v>2070</v>
      </c>
      <c r="P89" s="99">
        <f>Amnt_Deposited!C84</f>
        <v>0</v>
      </c>
      <c r="Q89" s="284">
        <f>MCF!R88</f>
        <v>1</v>
      </c>
      <c r="R89" s="67">
        <f t="shared" si="23"/>
        <v>0</v>
      </c>
      <c r="S89" s="67">
        <f t="shared" si="25"/>
        <v>0</v>
      </c>
      <c r="T89" s="67">
        <f t="shared" si="26"/>
        <v>0</v>
      </c>
      <c r="U89" s="67">
        <f t="shared" si="27"/>
        <v>1.5482521310022207E-7</v>
      </c>
      <c r="V89" s="67">
        <f t="shared" si="28"/>
        <v>7.6146863620261958E-8</v>
      </c>
      <c r="W89" s="100">
        <f t="shared" si="29"/>
        <v>5.0764575746841303E-8</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1.5512015959137267E-7</v>
      </c>
      <c r="J90" s="67">
        <f t="shared" si="22"/>
        <v>7.6291925589092461E-8</v>
      </c>
      <c r="K90" s="100">
        <f t="shared" si="24"/>
        <v>5.0861283726061636E-8</v>
      </c>
      <c r="O90" s="96">
        <f>Amnt_Deposited!B85</f>
        <v>2071</v>
      </c>
      <c r="P90" s="99">
        <f>Amnt_Deposited!C85</f>
        <v>0</v>
      </c>
      <c r="Q90" s="284">
        <f>MCF!R89</f>
        <v>1</v>
      </c>
      <c r="R90" s="67">
        <f t="shared" si="23"/>
        <v>0</v>
      </c>
      <c r="S90" s="67">
        <f t="shared" si="25"/>
        <v>0</v>
      </c>
      <c r="T90" s="67">
        <f t="shared" si="26"/>
        <v>0</v>
      </c>
      <c r="U90" s="67">
        <f t="shared" si="27"/>
        <v>1.0378244397281852E-7</v>
      </c>
      <c r="V90" s="67">
        <f t="shared" si="28"/>
        <v>5.1042769127403541E-8</v>
      </c>
      <c r="W90" s="100">
        <f t="shared" si="29"/>
        <v>3.4028512751602361E-8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1.0398015251834465E-7</v>
      </c>
      <c r="J91" s="67">
        <f t="shared" si="22"/>
        <v>5.1140007073028023E-8</v>
      </c>
      <c r="K91" s="100">
        <f t="shared" si="24"/>
        <v>3.4093338048685344E-8</v>
      </c>
      <c r="O91" s="96">
        <f>Amnt_Deposited!B86</f>
        <v>2072</v>
      </c>
      <c r="P91" s="99">
        <f>Amnt_Deposited!C86</f>
        <v>0</v>
      </c>
      <c r="Q91" s="284">
        <f>MCF!R90</f>
        <v>1</v>
      </c>
      <c r="R91" s="67">
        <f t="shared" si="23"/>
        <v>0</v>
      </c>
      <c r="S91" s="67">
        <f t="shared" si="25"/>
        <v>0</v>
      </c>
      <c r="T91" s="67">
        <f t="shared" si="26"/>
        <v>0</v>
      </c>
      <c r="U91" s="67">
        <f t="shared" si="27"/>
        <v>6.9567452621550873E-8</v>
      </c>
      <c r="V91" s="67">
        <f t="shared" si="28"/>
        <v>3.4214991351267653E-8</v>
      </c>
      <c r="W91" s="100">
        <f t="shared" si="29"/>
        <v>2.2809994234178433E-8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6.9699980622889582E-8</v>
      </c>
      <c r="J92" s="67">
        <f t="shared" si="22"/>
        <v>3.4280171895455066E-8</v>
      </c>
      <c r="K92" s="100">
        <f t="shared" si="24"/>
        <v>2.2853447930303376E-8</v>
      </c>
      <c r="O92" s="96">
        <f>Amnt_Deposited!B87</f>
        <v>2073</v>
      </c>
      <c r="P92" s="99">
        <f>Amnt_Deposited!C87</f>
        <v>0</v>
      </c>
      <c r="Q92" s="284">
        <f>MCF!R91</f>
        <v>1</v>
      </c>
      <c r="R92" s="67">
        <f t="shared" si="23"/>
        <v>0</v>
      </c>
      <c r="S92" s="67">
        <f t="shared" si="25"/>
        <v>0</v>
      </c>
      <c r="T92" s="67">
        <f t="shared" si="26"/>
        <v>0</v>
      </c>
      <c r="U92" s="67">
        <f t="shared" si="27"/>
        <v>4.6632458043860138E-8</v>
      </c>
      <c r="V92" s="67">
        <f t="shared" si="28"/>
        <v>2.2934994577690735E-8</v>
      </c>
      <c r="W92" s="100">
        <f t="shared" si="29"/>
        <v>1.5289996385127156E-8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4.6721294219818516E-8</v>
      </c>
      <c r="J93" s="67">
        <f t="shared" si="22"/>
        <v>2.297868640307107E-8</v>
      </c>
      <c r="K93" s="100">
        <f t="shared" si="24"/>
        <v>1.5319124268714045E-8</v>
      </c>
      <c r="O93" s="96">
        <f>Amnt_Deposited!B88</f>
        <v>2074</v>
      </c>
      <c r="P93" s="99">
        <f>Amnt_Deposited!C88</f>
        <v>0</v>
      </c>
      <c r="Q93" s="284">
        <f>MCF!R92</f>
        <v>1</v>
      </c>
      <c r="R93" s="67">
        <f t="shared" si="23"/>
        <v>0</v>
      </c>
      <c r="S93" s="67">
        <f t="shared" si="25"/>
        <v>0</v>
      </c>
      <c r="T93" s="67">
        <f t="shared" si="26"/>
        <v>0</v>
      </c>
      <c r="U93" s="67">
        <f t="shared" si="27"/>
        <v>3.1258671422715346E-8</v>
      </c>
      <c r="V93" s="67">
        <f t="shared" si="28"/>
        <v>1.5373786621144792E-8</v>
      </c>
      <c r="W93" s="100">
        <f t="shared" si="29"/>
        <v>1.0249191080763195E-8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3.13182200922734E-8</v>
      </c>
      <c r="J94" s="67">
        <f t="shared" si="22"/>
        <v>1.5403074127545119E-8</v>
      </c>
      <c r="K94" s="100">
        <f t="shared" si="24"/>
        <v>1.0268716085030079E-8</v>
      </c>
      <c r="O94" s="96">
        <f>Amnt_Deposited!B89</f>
        <v>2075</v>
      </c>
      <c r="P94" s="99">
        <f>Amnt_Deposited!C89</f>
        <v>0</v>
      </c>
      <c r="Q94" s="284">
        <f>MCF!R93</f>
        <v>1</v>
      </c>
      <c r="R94" s="67">
        <f t="shared" si="23"/>
        <v>0</v>
      </c>
      <c r="S94" s="67">
        <f t="shared" si="25"/>
        <v>0</v>
      </c>
      <c r="T94" s="67">
        <f t="shared" si="26"/>
        <v>0</v>
      </c>
      <c r="U94" s="67">
        <f t="shared" si="27"/>
        <v>2.0953314067087474E-8</v>
      </c>
      <c r="V94" s="67">
        <f t="shared" si="28"/>
        <v>1.0305357355627871E-8</v>
      </c>
      <c r="W94" s="100">
        <f t="shared" si="29"/>
        <v>6.8702382370852476E-9</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2.099323073400699E-8</v>
      </c>
      <c r="J95" s="67">
        <f t="shared" si="22"/>
        <v>1.032498935826641E-8</v>
      </c>
      <c r="K95" s="100">
        <f t="shared" si="24"/>
        <v>6.8833262388442734E-9</v>
      </c>
      <c r="O95" s="96">
        <f>Amnt_Deposited!B90</f>
        <v>2076</v>
      </c>
      <c r="P95" s="99">
        <f>Amnt_Deposited!C90</f>
        <v>0</v>
      </c>
      <c r="Q95" s="284">
        <f>MCF!R94</f>
        <v>1</v>
      </c>
      <c r="R95" s="67">
        <f t="shared" si="23"/>
        <v>0</v>
      </c>
      <c r="S95" s="67">
        <f t="shared" si="25"/>
        <v>0</v>
      </c>
      <c r="T95" s="67">
        <f t="shared" si="26"/>
        <v>0</v>
      </c>
      <c r="U95" s="67">
        <f t="shared" si="27"/>
        <v>1.4045426450049286E-8</v>
      </c>
      <c r="V95" s="67">
        <f t="shared" si="28"/>
        <v>6.9078876170381896E-9</v>
      </c>
      <c r="W95" s="100">
        <f t="shared" si="29"/>
        <v>4.6052584113587931E-9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1.4072183392056364E-8</v>
      </c>
      <c r="J96" s="67">
        <f t="shared" si="22"/>
        <v>6.9210473419506258E-9</v>
      </c>
      <c r="K96" s="100">
        <f t="shared" si="24"/>
        <v>4.6140315613004172E-9</v>
      </c>
      <c r="O96" s="96">
        <f>Amnt_Deposited!B91</f>
        <v>2077</v>
      </c>
      <c r="P96" s="99">
        <f>Amnt_Deposited!C91</f>
        <v>0</v>
      </c>
      <c r="Q96" s="284">
        <f>MCF!R95</f>
        <v>1</v>
      </c>
      <c r="R96" s="67">
        <f t="shared" si="23"/>
        <v>0</v>
      </c>
      <c r="S96" s="67">
        <f t="shared" si="25"/>
        <v>0</v>
      </c>
      <c r="T96" s="67">
        <f t="shared" si="26"/>
        <v>0</v>
      </c>
      <c r="U96" s="67">
        <f t="shared" si="27"/>
        <v>9.4149309045872241E-9</v>
      </c>
      <c r="V96" s="67">
        <f t="shared" si="28"/>
        <v>4.6304955454620623E-9</v>
      </c>
      <c r="W96" s="100">
        <f t="shared" si="29"/>
        <v>3.0869970303080412E-9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9.4328666191851801E-9</v>
      </c>
      <c r="J97" s="67">
        <f t="shared" si="22"/>
        <v>4.6393167728711827E-9</v>
      </c>
      <c r="K97" s="100">
        <f t="shared" si="24"/>
        <v>3.0928778485807883E-9</v>
      </c>
      <c r="O97" s="96">
        <f>Amnt_Deposited!B92</f>
        <v>2078</v>
      </c>
      <c r="P97" s="99">
        <f>Amnt_Deposited!C92</f>
        <v>0</v>
      </c>
      <c r="Q97" s="284">
        <f>MCF!R96</f>
        <v>1</v>
      </c>
      <c r="R97" s="67">
        <f t="shared" si="23"/>
        <v>0</v>
      </c>
      <c r="S97" s="67">
        <f t="shared" si="25"/>
        <v>0</v>
      </c>
      <c r="T97" s="67">
        <f t="shared" si="26"/>
        <v>0</v>
      </c>
      <c r="U97" s="67">
        <f t="shared" si="27"/>
        <v>6.3110169173852717E-9</v>
      </c>
      <c r="V97" s="67">
        <f t="shared" si="28"/>
        <v>3.1039139872019525E-9</v>
      </c>
      <c r="W97" s="100">
        <f t="shared" si="29"/>
        <v>2.0692759914679683E-9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6.3230395864202553E-9</v>
      </c>
      <c r="J98" s="67">
        <f t="shared" si="22"/>
        <v>3.1098270327649248E-9</v>
      </c>
      <c r="K98" s="100">
        <f t="shared" si="24"/>
        <v>2.0732180218432829E-9</v>
      </c>
      <c r="O98" s="96">
        <f>Amnt_Deposited!B93</f>
        <v>2079</v>
      </c>
      <c r="P98" s="99">
        <f>Amnt_Deposited!C93</f>
        <v>0</v>
      </c>
      <c r="Q98" s="284">
        <f>MCF!R97</f>
        <v>1</v>
      </c>
      <c r="R98" s="67">
        <f t="shared" si="23"/>
        <v>0</v>
      </c>
      <c r="S98" s="67">
        <f t="shared" si="25"/>
        <v>0</v>
      </c>
      <c r="T98" s="67">
        <f t="shared" si="26"/>
        <v>0</v>
      </c>
      <c r="U98" s="67">
        <f t="shared" si="27"/>
        <v>4.2304011505933939E-9</v>
      </c>
      <c r="V98" s="67">
        <f t="shared" si="28"/>
        <v>2.0806157667918778E-9</v>
      </c>
      <c r="W98" s="100">
        <f t="shared" si="29"/>
        <v>1.3870771778612517E-9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4.2384601866543953E-9</v>
      </c>
      <c r="J99" s="68">
        <f t="shared" si="22"/>
        <v>2.08457939976586E-9</v>
      </c>
      <c r="K99" s="102">
        <f t="shared" si="24"/>
        <v>1.3897195998439066E-9</v>
      </c>
      <c r="O99" s="97">
        <f>Amnt_Deposited!B94</f>
        <v>2080</v>
      </c>
      <c r="P99" s="101">
        <f>Amnt_Deposited!C94</f>
        <v>0</v>
      </c>
      <c r="Q99" s="285">
        <f>MCF!R98</f>
        <v>1</v>
      </c>
      <c r="R99" s="68">
        <f t="shared" si="23"/>
        <v>0</v>
      </c>
      <c r="S99" s="68">
        <f>R99*$W$12</f>
        <v>0</v>
      </c>
      <c r="T99" s="68">
        <f>R99*(1-$W$12)</f>
        <v>0</v>
      </c>
      <c r="U99" s="68">
        <f>S99+U98*$W$10</f>
        <v>2.8357226940149854E-9</v>
      </c>
      <c r="V99" s="68">
        <f>U98*(1-$W$10)+T99</f>
        <v>1.3946784565784085E-9</v>
      </c>
      <c r="W99" s="102">
        <f t="shared" si="29"/>
        <v>9.29785637718939E-10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0.89421213532200006</v>
      </c>
      <c r="D19" s="416">
        <f>Dry_Matter_Content!D6</f>
        <v>0.44</v>
      </c>
      <c r="E19" s="283">
        <f>MCF!R18</f>
        <v>1</v>
      </c>
      <c r="F19" s="130">
        <f t="shared" ref="F19:F50" si="0">C19*D19*$K$6*DOCF*E19</f>
        <v>8.655973469916961E-2</v>
      </c>
      <c r="G19" s="65">
        <f t="shared" ref="G19:G82" si="1">F19*$K$12</f>
        <v>8.655973469916961E-2</v>
      </c>
      <c r="H19" s="65">
        <f t="shared" ref="H19:H82" si="2">F19*(1-$K$12)</f>
        <v>0</v>
      </c>
      <c r="I19" s="65">
        <f t="shared" ref="I19:I82" si="3">G19+I18*$K$10</f>
        <v>8.655973469916961E-2</v>
      </c>
      <c r="J19" s="65">
        <f t="shared" ref="J19:J82" si="4">I18*(1-$K$10)+H19</f>
        <v>0</v>
      </c>
      <c r="K19" s="66">
        <f>J19*CH4_fraction*conv</f>
        <v>0</v>
      </c>
      <c r="O19" s="95">
        <f>Amnt_Deposited!B14</f>
        <v>2000</v>
      </c>
      <c r="P19" s="98">
        <f>Amnt_Deposited!D14</f>
        <v>0.89421213532200006</v>
      </c>
      <c r="Q19" s="283">
        <f>MCF!R18</f>
        <v>1</v>
      </c>
      <c r="R19" s="130">
        <f t="shared" ref="R19:R50" si="5">P19*$W$6*DOCF*Q19</f>
        <v>0.17884242706440001</v>
      </c>
      <c r="S19" s="65">
        <f>R19*$W$12</f>
        <v>0.17884242706440001</v>
      </c>
      <c r="T19" s="65">
        <f>R19*(1-$W$12)</f>
        <v>0</v>
      </c>
      <c r="U19" s="65">
        <f>S19+U18*$W$10</f>
        <v>0.17884242706440001</v>
      </c>
      <c r="V19" s="65">
        <f>U18*(1-$W$10)+T19</f>
        <v>0</v>
      </c>
      <c r="W19" s="66">
        <f>V19*CH4_fraction*conv</f>
        <v>0</v>
      </c>
    </row>
    <row r="20" spans="2:23">
      <c r="B20" s="96">
        <f>Amnt_Deposited!B15</f>
        <v>2001</v>
      </c>
      <c r="C20" s="99">
        <f>Amnt_Deposited!D15</f>
        <v>0.95821066433400004</v>
      </c>
      <c r="D20" s="418">
        <f>Dry_Matter_Content!D7</f>
        <v>0.44</v>
      </c>
      <c r="E20" s="284">
        <f>MCF!R19</f>
        <v>1</v>
      </c>
      <c r="F20" s="67">
        <f t="shared" si="0"/>
        <v>9.2754792307531211E-2</v>
      </c>
      <c r="G20" s="67">
        <f t="shared" si="1"/>
        <v>9.2754792307531211E-2</v>
      </c>
      <c r="H20" s="67">
        <f t="shared" si="2"/>
        <v>0</v>
      </c>
      <c r="I20" s="67">
        <f t="shared" si="3"/>
        <v>0.17346255399373542</v>
      </c>
      <c r="J20" s="67">
        <f t="shared" si="4"/>
        <v>5.8519730129653986E-3</v>
      </c>
      <c r="K20" s="100">
        <f>J20*CH4_fraction*conv</f>
        <v>3.9013153419769323E-3</v>
      </c>
      <c r="M20" s="393"/>
      <c r="O20" s="96">
        <f>Amnt_Deposited!B15</f>
        <v>2001</v>
      </c>
      <c r="P20" s="99">
        <f>Amnt_Deposited!D15</f>
        <v>0.95821066433400004</v>
      </c>
      <c r="Q20" s="284">
        <f>MCF!R19</f>
        <v>1</v>
      </c>
      <c r="R20" s="67">
        <f t="shared" si="5"/>
        <v>0.19164213286680001</v>
      </c>
      <c r="S20" s="67">
        <f>R20*$W$12</f>
        <v>0.19164213286680001</v>
      </c>
      <c r="T20" s="67">
        <f>R20*(1-$W$12)</f>
        <v>0</v>
      </c>
      <c r="U20" s="67">
        <f>S20+U19*$W$10</f>
        <v>0.3583937065986269</v>
      </c>
      <c r="V20" s="67">
        <f>U19*(1-$W$10)+T20</f>
        <v>1.2090853332573138E-2</v>
      </c>
      <c r="W20" s="100">
        <f>V20*CH4_fraction*conv</f>
        <v>8.0605688883820907E-3</v>
      </c>
    </row>
    <row r="21" spans="2:23">
      <c r="B21" s="96">
        <f>Amnt_Deposited!B16</f>
        <v>2002</v>
      </c>
      <c r="C21" s="99">
        <f>Amnt_Deposited!D16</f>
        <v>0.94819014892799991</v>
      </c>
      <c r="D21" s="418">
        <f>Dry_Matter_Content!D8</f>
        <v>0.44</v>
      </c>
      <c r="E21" s="284">
        <f>MCF!R20</f>
        <v>1</v>
      </c>
      <c r="F21" s="67">
        <f t="shared" si="0"/>
        <v>9.1784806416230394E-2</v>
      </c>
      <c r="G21" s="67">
        <f t="shared" si="1"/>
        <v>9.1784806416230394E-2</v>
      </c>
      <c r="H21" s="67">
        <f t="shared" si="2"/>
        <v>0</v>
      </c>
      <c r="I21" s="67">
        <f t="shared" si="3"/>
        <v>0.25352021974509115</v>
      </c>
      <c r="J21" s="67">
        <f t="shared" si="4"/>
        <v>1.1727140664874649E-2</v>
      </c>
      <c r="K21" s="100">
        <f t="shared" ref="K21:K84" si="6">J21*CH4_fraction*conv</f>
        <v>7.8180937765830981E-3</v>
      </c>
      <c r="O21" s="96">
        <f>Amnt_Deposited!B16</f>
        <v>2002</v>
      </c>
      <c r="P21" s="99">
        <f>Amnt_Deposited!D16</f>
        <v>0.94819014892799991</v>
      </c>
      <c r="Q21" s="284">
        <f>MCF!R20</f>
        <v>1</v>
      </c>
      <c r="R21" s="67">
        <f t="shared" si="5"/>
        <v>0.18963802978559999</v>
      </c>
      <c r="S21" s="67">
        <f t="shared" ref="S21:S84" si="7">R21*$W$12</f>
        <v>0.18963802978559999</v>
      </c>
      <c r="T21" s="67">
        <f t="shared" ref="T21:T84" si="8">R21*(1-$W$12)</f>
        <v>0</v>
      </c>
      <c r="U21" s="67">
        <f t="shared" ref="U21:U84" si="9">S21+U20*$W$10</f>
        <v>0.52380210691134543</v>
      </c>
      <c r="V21" s="67">
        <f t="shared" ref="V21:V84" si="10">U20*(1-$W$10)+T21</f>
        <v>2.4229629472881504E-2</v>
      </c>
      <c r="W21" s="100">
        <f t="shared" ref="W21:W84" si="11">V21*CH4_fraction*conv</f>
        <v>1.6153086315254334E-2</v>
      </c>
    </row>
    <row r="22" spans="2:23">
      <c r="B22" s="96">
        <f>Amnt_Deposited!B17</f>
        <v>2003</v>
      </c>
      <c r="C22" s="99">
        <f>Amnt_Deposited!D17</f>
        <v>1.0161358818600001</v>
      </c>
      <c r="D22" s="418">
        <f>Dry_Matter_Content!D9</f>
        <v>0.44</v>
      </c>
      <c r="E22" s="284">
        <f>MCF!R21</f>
        <v>1</v>
      </c>
      <c r="F22" s="67">
        <f t="shared" si="0"/>
        <v>9.8361953364048016E-2</v>
      </c>
      <c r="G22" s="67">
        <f t="shared" si="1"/>
        <v>9.8361953364048016E-2</v>
      </c>
      <c r="H22" s="67">
        <f t="shared" si="2"/>
        <v>0</v>
      </c>
      <c r="I22" s="67">
        <f t="shared" si="3"/>
        <v>0.33474263947556893</v>
      </c>
      <c r="J22" s="67">
        <f t="shared" si="4"/>
        <v>1.7139533633570202E-2</v>
      </c>
      <c r="K22" s="100">
        <f t="shared" si="6"/>
        <v>1.1426355755713467E-2</v>
      </c>
      <c r="N22" s="258"/>
      <c r="O22" s="96">
        <f>Amnt_Deposited!B17</f>
        <v>2003</v>
      </c>
      <c r="P22" s="99">
        <f>Amnt_Deposited!D17</f>
        <v>1.0161358818600001</v>
      </c>
      <c r="Q22" s="284">
        <f>MCF!R21</f>
        <v>1</v>
      </c>
      <c r="R22" s="67">
        <f t="shared" si="5"/>
        <v>0.20322717637200005</v>
      </c>
      <c r="S22" s="67">
        <f t="shared" si="7"/>
        <v>0.20322717637200005</v>
      </c>
      <c r="T22" s="67">
        <f t="shared" si="8"/>
        <v>0</v>
      </c>
      <c r="U22" s="67">
        <f t="shared" si="9"/>
        <v>0.69161702370985334</v>
      </c>
      <c r="V22" s="67">
        <f t="shared" si="10"/>
        <v>3.5412259573492158E-2</v>
      </c>
      <c r="W22" s="100">
        <f t="shared" si="11"/>
        <v>2.360817304899477E-2</v>
      </c>
    </row>
    <row r="23" spans="2:23">
      <c r="B23" s="96">
        <f>Amnt_Deposited!B18</f>
        <v>2004</v>
      </c>
      <c r="C23" s="99">
        <f>Amnt_Deposited!D18</f>
        <v>1.0433357052359999</v>
      </c>
      <c r="D23" s="418">
        <f>Dry_Matter_Content!D10</f>
        <v>0.44</v>
      </c>
      <c r="E23" s="284">
        <f>MCF!R22</f>
        <v>1</v>
      </c>
      <c r="F23" s="67">
        <f t="shared" si="0"/>
        <v>0.1009948962668448</v>
      </c>
      <c r="G23" s="67">
        <f t="shared" si="1"/>
        <v>0.1009948962668448</v>
      </c>
      <c r="H23" s="67">
        <f t="shared" si="2"/>
        <v>0</v>
      </c>
      <c r="I23" s="67">
        <f t="shared" si="3"/>
        <v>0.41310686457287016</v>
      </c>
      <c r="J23" s="67">
        <f t="shared" si="4"/>
        <v>2.263067116954354E-2</v>
      </c>
      <c r="K23" s="100">
        <f t="shared" si="6"/>
        <v>1.5087114113029026E-2</v>
      </c>
      <c r="N23" s="258"/>
      <c r="O23" s="96">
        <f>Amnt_Deposited!B18</f>
        <v>2004</v>
      </c>
      <c r="P23" s="99">
        <f>Amnt_Deposited!D18</f>
        <v>1.0433357052359999</v>
      </c>
      <c r="Q23" s="284">
        <f>MCF!R22</f>
        <v>1</v>
      </c>
      <c r="R23" s="67">
        <f t="shared" si="5"/>
        <v>0.20866714104719999</v>
      </c>
      <c r="S23" s="67">
        <f t="shared" si="7"/>
        <v>0.20866714104719999</v>
      </c>
      <c r="T23" s="67">
        <f t="shared" si="8"/>
        <v>0</v>
      </c>
      <c r="U23" s="67">
        <f t="shared" si="9"/>
        <v>0.85352657969601287</v>
      </c>
      <c r="V23" s="67">
        <f t="shared" si="10"/>
        <v>4.6757585061040385E-2</v>
      </c>
      <c r="W23" s="100">
        <f t="shared" si="11"/>
        <v>3.1171723374026922E-2</v>
      </c>
    </row>
    <row r="24" spans="2:23">
      <c r="B24" s="96">
        <f>Amnt_Deposited!B19</f>
        <v>2005</v>
      </c>
      <c r="C24" s="99">
        <f>Amnt_Deposited!D19</f>
        <v>1.0972060678260001</v>
      </c>
      <c r="D24" s="418">
        <f>Dry_Matter_Content!D11</f>
        <v>0.44</v>
      </c>
      <c r="E24" s="284">
        <f>MCF!R23</f>
        <v>1</v>
      </c>
      <c r="F24" s="67">
        <f t="shared" si="0"/>
        <v>0.10620954736555681</v>
      </c>
      <c r="G24" s="67">
        <f t="shared" si="1"/>
        <v>0.10620954736555681</v>
      </c>
      <c r="H24" s="67">
        <f t="shared" si="2"/>
        <v>0</v>
      </c>
      <c r="I24" s="67">
        <f t="shared" si="3"/>
        <v>0.49138783485402449</v>
      </c>
      <c r="J24" s="67">
        <f t="shared" si="4"/>
        <v>2.7928577084402498E-2</v>
      </c>
      <c r="K24" s="100">
        <f t="shared" si="6"/>
        <v>1.8619051389601664E-2</v>
      </c>
      <c r="N24" s="258"/>
      <c r="O24" s="96">
        <f>Amnt_Deposited!B19</f>
        <v>2005</v>
      </c>
      <c r="P24" s="99">
        <f>Amnt_Deposited!D19</f>
        <v>1.0972060678260001</v>
      </c>
      <c r="Q24" s="284">
        <f>MCF!R23</f>
        <v>1</v>
      </c>
      <c r="R24" s="67">
        <f t="shared" si="5"/>
        <v>0.21944121356520002</v>
      </c>
      <c r="S24" s="67">
        <f t="shared" si="7"/>
        <v>0.21944121356520002</v>
      </c>
      <c r="T24" s="67">
        <f t="shared" si="8"/>
        <v>0</v>
      </c>
      <c r="U24" s="67">
        <f t="shared" si="9"/>
        <v>1.0152641215992242</v>
      </c>
      <c r="V24" s="67">
        <f t="shared" si="10"/>
        <v>5.7703671661988643E-2</v>
      </c>
      <c r="W24" s="100">
        <f t="shared" si="11"/>
        <v>3.8469114441325759E-2</v>
      </c>
    </row>
    <row r="25" spans="2:23">
      <c r="B25" s="96">
        <f>Amnt_Deposited!B20</f>
        <v>2006</v>
      </c>
      <c r="C25" s="99">
        <f>Amnt_Deposited!D20</f>
        <v>1.1316992475359999</v>
      </c>
      <c r="D25" s="418">
        <f>Dry_Matter_Content!D12</f>
        <v>0.44</v>
      </c>
      <c r="E25" s="284">
        <f>MCF!R24</f>
        <v>1</v>
      </c>
      <c r="F25" s="67">
        <f t="shared" si="0"/>
        <v>0.1095484871614848</v>
      </c>
      <c r="G25" s="67">
        <f t="shared" si="1"/>
        <v>0.1095484871614848</v>
      </c>
      <c r="H25" s="67">
        <f t="shared" si="2"/>
        <v>0</v>
      </c>
      <c r="I25" s="67">
        <f t="shared" si="3"/>
        <v>0.56771546755634195</v>
      </c>
      <c r="J25" s="67">
        <f t="shared" si="4"/>
        <v>3.322085445916733E-2</v>
      </c>
      <c r="K25" s="100">
        <f t="shared" si="6"/>
        <v>2.2147236306111553E-2</v>
      </c>
      <c r="N25" s="258"/>
      <c r="O25" s="96">
        <f>Amnt_Deposited!B20</f>
        <v>2006</v>
      </c>
      <c r="P25" s="99">
        <f>Amnt_Deposited!D20</f>
        <v>1.1316992475359999</v>
      </c>
      <c r="Q25" s="284">
        <f>MCF!R24</f>
        <v>1</v>
      </c>
      <c r="R25" s="67">
        <f t="shared" si="5"/>
        <v>0.22633984950719999</v>
      </c>
      <c r="S25" s="67">
        <f t="shared" si="7"/>
        <v>0.22633984950719999</v>
      </c>
      <c r="T25" s="67">
        <f t="shared" si="8"/>
        <v>0</v>
      </c>
      <c r="U25" s="67">
        <f t="shared" si="9"/>
        <v>1.1729658420585578</v>
      </c>
      <c r="V25" s="67">
        <f t="shared" si="10"/>
        <v>6.8638129047866384E-2</v>
      </c>
      <c r="W25" s="100">
        <f t="shared" si="11"/>
        <v>4.5758752698577584E-2</v>
      </c>
    </row>
    <row r="26" spans="2:23">
      <c r="B26" s="96">
        <f>Amnt_Deposited!B21</f>
        <v>2007</v>
      </c>
      <c r="C26" s="99">
        <f>Amnt_Deposited!D21</f>
        <v>1.166793478752</v>
      </c>
      <c r="D26" s="418">
        <f>Dry_Matter_Content!D13</f>
        <v>0.44</v>
      </c>
      <c r="E26" s="284">
        <f>MCF!R25</f>
        <v>1</v>
      </c>
      <c r="F26" s="67">
        <f t="shared" si="0"/>
        <v>0.11294560874319359</v>
      </c>
      <c r="G26" s="67">
        <f t="shared" si="1"/>
        <v>0.11294560874319359</v>
      </c>
      <c r="H26" s="67">
        <f t="shared" si="2"/>
        <v>0</v>
      </c>
      <c r="I26" s="67">
        <f t="shared" si="3"/>
        <v>0.64228000215774272</v>
      </c>
      <c r="J26" s="67">
        <f t="shared" si="4"/>
        <v>3.8381074141792836E-2</v>
      </c>
      <c r="K26" s="100">
        <f t="shared" si="6"/>
        <v>2.5587382761195224E-2</v>
      </c>
      <c r="N26" s="258"/>
      <c r="O26" s="96">
        <f>Amnt_Deposited!B21</f>
        <v>2007</v>
      </c>
      <c r="P26" s="99">
        <f>Amnt_Deposited!D21</f>
        <v>1.166793478752</v>
      </c>
      <c r="Q26" s="284">
        <f>MCF!R25</f>
        <v>1</v>
      </c>
      <c r="R26" s="67">
        <f t="shared" si="5"/>
        <v>0.23335869575040002</v>
      </c>
      <c r="S26" s="67">
        <f t="shared" si="7"/>
        <v>0.23335869575040002</v>
      </c>
      <c r="T26" s="67">
        <f t="shared" si="8"/>
        <v>0</v>
      </c>
      <c r="U26" s="67">
        <f t="shared" si="9"/>
        <v>1.3270247978465761</v>
      </c>
      <c r="V26" s="67">
        <f t="shared" si="10"/>
        <v>7.929973996238189E-2</v>
      </c>
      <c r="W26" s="100">
        <f t="shared" si="11"/>
        <v>5.2866493308254589E-2</v>
      </c>
    </row>
    <row r="27" spans="2:23">
      <c r="B27" s="96">
        <f>Amnt_Deposited!B22</f>
        <v>2008</v>
      </c>
      <c r="C27" s="99">
        <f>Amnt_Deposited!D22</f>
        <v>1.202345226786</v>
      </c>
      <c r="D27" s="418">
        <f>Dry_Matter_Content!D14</f>
        <v>0.44</v>
      </c>
      <c r="E27" s="284">
        <f>MCF!R26</f>
        <v>1</v>
      </c>
      <c r="F27" s="67">
        <f t="shared" si="0"/>
        <v>0.11638701795288479</v>
      </c>
      <c r="G27" s="67">
        <f t="shared" si="1"/>
        <v>0.11638701795288479</v>
      </c>
      <c r="H27" s="67">
        <f t="shared" si="2"/>
        <v>0</v>
      </c>
      <c r="I27" s="67">
        <f t="shared" si="3"/>
        <v>0.71524492261394323</v>
      </c>
      <c r="J27" s="67">
        <f t="shared" si="4"/>
        <v>4.3422097496684284E-2</v>
      </c>
      <c r="K27" s="100">
        <f t="shared" si="6"/>
        <v>2.894806499778952E-2</v>
      </c>
      <c r="N27" s="258"/>
      <c r="O27" s="96">
        <f>Amnt_Deposited!B22</f>
        <v>2008</v>
      </c>
      <c r="P27" s="99">
        <f>Amnt_Deposited!D22</f>
        <v>1.202345226786</v>
      </c>
      <c r="Q27" s="284">
        <f>MCF!R26</f>
        <v>1</v>
      </c>
      <c r="R27" s="67">
        <f t="shared" si="5"/>
        <v>0.24046904535720001</v>
      </c>
      <c r="S27" s="67">
        <f t="shared" si="7"/>
        <v>0.24046904535720001</v>
      </c>
      <c r="T27" s="67">
        <f t="shared" si="8"/>
        <v>0</v>
      </c>
      <c r="U27" s="67">
        <f t="shared" si="9"/>
        <v>1.477778765731288</v>
      </c>
      <c r="V27" s="67">
        <f t="shared" si="10"/>
        <v>8.9715077472488206E-2</v>
      </c>
      <c r="W27" s="100">
        <f t="shared" si="11"/>
        <v>5.9810051648325466E-2</v>
      </c>
    </row>
    <row r="28" spans="2:23">
      <c r="B28" s="96">
        <f>Amnt_Deposited!B23</f>
        <v>2009</v>
      </c>
      <c r="C28" s="99">
        <f>Amnt_Deposited!D23</f>
        <v>1.2381750732779999</v>
      </c>
      <c r="D28" s="418">
        <f>Dry_Matter_Content!D15</f>
        <v>0.44</v>
      </c>
      <c r="E28" s="284">
        <f>MCF!R27</f>
        <v>1</v>
      </c>
      <c r="F28" s="67">
        <f t="shared" si="0"/>
        <v>0.1198553470933104</v>
      </c>
      <c r="G28" s="67">
        <f t="shared" si="1"/>
        <v>0.1198553470933104</v>
      </c>
      <c r="H28" s="67">
        <f t="shared" si="2"/>
        <v>0</v>
      </c>
      <c r="I28" s="67">
        <f t="shared" si="3"/>
        <v>0.78674529265765925</v>
      </c>
      <c r="J28" s="67">
        <f t="shared" si="4"/>
        <v>4.8354977049594336E-2</v>
      </c>
      <c r="K28" s="100">
        <f t="shared" si="6"/>
        <v>3.2236651366396224E-2</v>
      </c>
      <c r="N28" s="258"/>
      <c r="O28" s="96">
        <f>Amnt_Deposited!B23</f>
        <v>2009</v>
      </c>
      <c r="P28" s="99">
        <f>Amnt_Deposited!D23</f>
        <v>1.2381750732779999</v>
      </c>
      <c r="Q28" s="284">
        <f>MCF!R27</f>
        <v>1</v>
      </c>
      <c r="R28" s="67">
        <f t="shared" si="5"/>
        <v>0.24763501465560001</v>
      </c>
      <c r="S28" s="67">
        <f t="shared" si="7"/>
        <v>0.24763501465560001</v>
      </c>
      <c r="T28" s="67">
        <f t="shared" si="8"/>
        <v>0</v>
      </c>
      <c r="U28" s="67">
        <f t="shared" si="9"/>
        <v>1.6255068030116933</v>
      </c>
      <c r="V28" s="67">
        <f t="shared" si="10"/>
        <v>9.9906977375194925E-2</v>
      </c>
      <c r="W28" s="100">
        <f t="shared" si="11"/>
        <v>6.6604651583463279E-2</v>
      </c>
    </row>
    <row r="29" spans="2:23">
      <c r="B29" s="96">
        <f>Amnt_Deposited!B24</f>
        <v>2010</v>
      </c>
      <c r="C29" s="99">
        <f>Amnt_Deposited!D24</f>
        <v>1.2889684109939998</v>
      </c>
      <c r="D29" s="418">
        <f>Dry_Matter_Content!D16</f>
        <v>0.44</v>
      </c>
      <c r="E29" s="284">
        <f>MCF!R28</f>
        <v>1</v>
      </c>
      <c r="F29" s="67">
        <f t="shared" si="0"/>
        <v>0.12477214218421918</v>
      </c>
      <c r="G29" s="67">
        <f t="shared" si="1"/>
        <v>0.12477214218421918</v>
      </c>
      <c r="H29" s="67">
        <f t="shared" si="2"/>
        <v>0</v>
      </c>
      <c r="I29" s="67">
        <f t="shared" si="3"/>
        <v>0.85832859089831726</v>
      </c>
      <c r="J29" s="67">
        <f t="shared" si="4"/>
        <v>5.3188843943561145E-2</v>
      </c>
      <c r="K29" s="100">
        <f t="shared" si="6"/>
        <v>3.5459229295707426E-2</v>
      </c>
      <c r="O29" s="96">
        <f>Amnt_Deposited!B24</f>
        <v>2010</v>
      </c>
      <c r="P29" s="99">
        <f>Amnt_Deposited!D24</f>
        <v>1.2889684109939998</v>
      </c>
      <c r="Q29" s="284">
        <f>MCF!R28</f>
        <v>1</v>
      </c>
      <c r="R29" s="67">
        <f t="shared" si="5"/>
        <v>0.2577936821988</v>
      </c>
      <c r="S29" s="67">
        <f t="shared" si="7"/>
        <v>0.2577936821988</v>
      </c>
      <c r="T29" s="67">
        <f t="shared" si="8"/>
        <v>0</v>
      </c>
      <c r="U29" s="67">
        <f t="shared" si="9"/>
        <v>1.7734061795419784</v>
      </c>
      <c r="V29" s="67">
        <f t="shared" si="10"/>
        <v>0.1098943056685148</v>
      </c>
      <c r="W29" s="100">
        <f t="shared" si="11"/>
        <v>7.3262870445676531E-2</v>
      </c>
    </row>
    <row r="30" spans="2:23">
      <c r="B30" s="96">
        <f>Amnt_Deposited!B25</f>
        <v>2011</v>
      </c>
      <c r="C30" s="99">
        <f>Amnt_Deposited!D25</f>
        <v>1.2103481011800001</v>
      </c>
      <c r="D30" s="418">
        <f>Dry_Matter_Content!D17</f>
        <v>0.44</v>
      </c>
      <c r="E30" s="284">
        <f>MCF!R29</f>
        <v>1</v>
      </c>
      <c r="F30" s="67">
        <f t="shared" si="0"/>
        <v>0.11716169619422402</v>
      </c>
      <c r="G30" s="67">
        <f t="shared" si="1"/>
        <v>0.11716169619422402</v>
      </c>
      <c r="H30" s="67">
        <f t="shared" si="2"/>
        <v>0</v>
      </c>
      <c r="I30" s="67">
        <f t="shared" si="3"/>
        <v>0.91746196979639594</v>
      </c>
      <c r="J30" s="67">
        <f t="shared" si="4"/>
        <v>5.8028317296145285E-2</v>
      </c>
      <c r="K30" s="100">
        <f t="shared" si="6"/>
        <v>3.8685544864096852E-2</v>
      </c>
      <c r="O30" s="96">
        <f>Amnt_Deposited!B25</f>
        <v>2011</v>
      </c>
      <c r="P30" s="99">
        <f>Amnt_Deposited!D25</f>
        <v>1.2103481011800001</v>
      </c>
      <c r="Q30" s="284">
        <f>MCF!R29</f>
        <v>1</v>
      </c>
      <c r="R30" s="67">
        <f t="shared" si="5"/>
        <v>0.24206962023600004</v>
      </c>
      <c r="S30" s="67">
        <f t="shared" si="7"/>
        <v>0.24206962023600004</v>
      </c>
      <c r="T30" s="67">
        <f t="shared" si="8"/>
        <v>0</v>
      </c>
      <c r="U30" s="67">
        <f t="shared" si="9"/>
        <v>1.8955825822239591</v>
      </c>
      <c r="V30" s="67">
        <f t="shared" si="10"/>
        <v>0.11989321755401923</v>
      </c>
      <c r="W30" s="100">
        <f t="shared" si="11"/>
        <v>7.9928811702679486E-2</v>
      </c>
    </row>
    <row r="31" spans="2:23">
      <c r="B31" s="96">
        <f>Amnt_Deposited!B26</f>
        <v>2012</v>
      </c>
      <c r="C31" s="99">
        <f>Amnt_Deposited!D26</f>
        <v>1.2403435888200001</v>
      </c>
      <c r="D31" s="418">
        <f>Dry_Matter_Content!D18</f>
        <v>0.44</v>
      </c>
      <c r="E31" s="284">
        <f>MCF!R30</f>
        <v>1</v>
      </c>
      <c r="F31" s="67">
        <f t="shared" si="0"/>
        <v>0.12006525939777601</v>
      </c>
      <c r="G31" s="67">
        <f t="shared" si="1"/>
        <v>0.12006525939777601</v>
      </c>
      <c r="H31" s="67">
        <f t="shared" si="2"/>
        <v>0</v>
      </c>
      <c r="I31" s="67">
        <f t="shared" si="3"/>
        <v>0.97550113003467331</v>
      </c>
      <c r="J31" s="67">
        <f t="shared" si="4"/>
        <v>6.2026099159498589E-2</v>
      </c>
      <c r="K31" s="100">
        <f t="shared" si="6"/>
        <v>4.1350732772999055E-2</v>
      </c>
      <c r="O31" s="96">
        <f>Amnt_Deposited!B26</f>
        <v>2012</v>
      </c>
      <c r="P31" s="99">
        <f>Amnt_Deposited!D26</f>
        <v>1.2403435888200001</v>
      </c>
      <c r="Q31" s="284">
        <f>MCF!R30</f>
        <v>1</v>
      </c>
      <c r="R31" s="67">
        <f t="shared" si="5"/>
        <v>0.24806871776400002</v>
      </c>
      <c r="S31" s="67">
        <f t="shared" si="7"/>
        <v>0.24806871776400002</v>
      </c>
      <c r="T31" s="67">
        <f t="shared" si="8"/>
        <v>0</v>
      </c>
      <c r="U31" s="67">
        <f t="shared" si="9"/>
        <v>2.0154982025509787</v>
      </c>
      <c r="V31" s="67">
        <f t="shared" si="10"/>
        <v>0.12815309743698058</v>
      </c>
      <c r="W31" s="100">
        <f t="shared" si="11"/>
        <v>8.543539829132038E-2</v>
      </c>
    </row>
    <row r="32" spans="2:23">
      <c r="B32" s="96">
        <f>Amnt_Deposited!B27</f>
        <v>2013</v>
      </c>
      <c r="C32" s="99">
        <f>Amnt_Deposited!D27</f>
        <v>1.2712606343999999</v>
      </c>
      <c r="D32" s="418">
        <f>Dry_Matter_Content!D19</f>
        <v>0.44</v>
      </c>
      <c r="E32" s="284">
        <f>MCF!R31</f>
        <v>1</v>
      </c>
      <c r="F32" s="67">
        <f t="shared" si="0"/>
        <v>0.12305802940992</v>
      </c>
      <c r="G32" s="67">
        <f t="shared" si="1"/>
        <v>0.12305802940992</v>
      </c>
      <c r="H32" s="67">
        <f t="shared" si="2"/>
        <v>0</v>
      </c>
      <c r="I32" s="67">
        <f t="shared" si="3"/>
        <v>1.0326092543655183</v>
      </c>
      <c r="J32" s="67">
        <f t="shared" si="4"/>
        <v>6.5949905079075097E-2</v>
      </c>
      <c r="K32" s="100">
        <f t="shared" si="6"/>
        <v>4.396660338605006E-2</v>
      </c>
      <c r="O32" s="96">
        <f>Amnt_Deposited!B27</f>
        <v>2013</v>
      </c>
      <c r="P32" s="99">
        <f>Amnt_Deposited!D27</f>
        <v>1.2712606343999999</v>
      </c>
      <c r="Q32" s="284">
        <f>MCF!R31</f>
        <v>1</v>
      </c>
      <c r="R32" s="67">
        <f t="shared" si="5"/>
        <v>0.25425212687999998</v>
      </c>
      <c r="S32" s="67">
        <f t="shared" si="7"/>
        <v>0.25425212687999998</v>
      </c>
      <c r="T32" s="67">
        <f t="shared" si="8"/>
        <v>0</v>
      </c>
      <c r="U32" s="67">
        <f t="shared" si="9"/>
        <v>2.1334901949700797</v>
      </c>
      <c r="V32" s="67">
        <f t="shared" si="10"/>
        <v>0.13626013446089902</v>
      </c>
      <c r="W32" s="100">
        <f t="shared" si="11"/>
        <v>9.0840089640599336E-2</v>
      </c>
    </row>
    <row r="33" spans="2:23">
      <c r="B33" s="96">
        <f>Amnt_Deposited!B28</f>
        <v>2014</v>
      </c>
      <c r="C33" s="99">
        <f>Amnt_Deposited!D28</f>
        <v>1.3017128233199999</v>
      </c>
      <c r="D33" s="418">
        <f>Dry_Matter_Content!D20</f>
        <v>0.44</v>
      </c>
      <c r="E33" s="284">
        <f>MCF!R32</f>
        <v>1</v>
      </c>
      <c r="F33" s="67">
        <f t="shared" si="0"/>
        <v>0.12600580129737599</v>
      </c>
      <c r="G33" s="67">
        <f t="shared" si="1"/>
        <v>0.12600580129737599</v>
      </c>
      <c r="H33" s="67">
        <f t="shared" si="2"/>
        <v>0</v>
      </c>
      <c r="I33" s="67">
        <f t="shared" si="3"/>
        <v>1.0888042884454745</v>
      </c>
      <c r="J33" s="67">
        <f t="shared" si="4"/>
        <v>6.9810767217419703E-2</v>
      </c>
      <c r="K33" s="100">
        <f t="shared" si="6"/>
        <v>4.6540511478279797E-2</v>
      </c>
      <c r="O33" s="96">
        <f>Amnt_Deposited!B28</f>
        <v>2014</v>
      </c>
      <c r="P33" s="99">
        <f>Amnt_Deposited!D28</f>
        <v>1.3017128233199999</v>
      </c>
      <c r="Q33" s="284">
        <f>MCF!R32</f>
        <v>1</v>
      </c>
      <c r="R33" s="67">
        <f t="shared" si="5"/>
        <v>0.26034256466400002</v>
      </c>
      <c r="S33" s="67">
        <f t="shared" si="7"/>
        <v>0.26034256466400002</v>
      </c>
      <c r="T33" s="67">
        <f t="shared" si="8"/>
        <v>0</v>
      </c>
      <c r="U33" s="67">
        <f t="shared" si="9"/>
        <v>2.2495956372840391</v>
      </c>
      <c r="V33" s="67">
        <f t="shared" si="10"/>
        <v>0.14423712235004074</v>
      </c>
      <c r="W33" s="100">
        <f t="shared" si="11"/>
        <v>9.6158081566693823E-2</v>
      </c>
    </row>
    <row r="34" spans="2:23">
      <c r="B34" s="96">
        <f>Amnt_Deposited!B29</f>
        <v>2015</v>
      </c>
      <c r="C34" s="99">
        <f>Amnt_Deposited!D29</f>
        <v>1.33198559388</v>
      </c>
      <c r="D34" s="418">
        <f>Dry_Matter_Content!D21</f>
        <v>0.44</v>
      </c>
      <c r="E34" s="284">
        <f>MCF!R33</f>
        <v>1</v>
      </c>
      <c r="F34" s="67">
        <f t="shared" si="0"/>
        <v>0.12893620548758403</v>
      </c>
      <c r="G34" s="67">
        <f t="shared" si="1"/>
        <v>0.12893620548758403</v>
      </c>
      <c r="H34" s="67">
        <f t="shared" si="2"/>
        <v>0</v>
      </c>
      <c r="I34" s="67">
        <f t="shared" si="3"/>
        <v>1.1441305951212379</v>
      </c>
      <c r="J34" s="67">
        <f t="shared" si="4"/>
        <v>7.360989881182059E-2</v>
      </c>
      <c r="K34" s="100">
        <f t="shared" si="6"/>
        <v>4.9073265874547058E-2</v>
      </c>
      <c r="O34" s="96">
        <f>Amnt_Deposited!B29</f>
        <v>2015</v>
      </c>
      <c r="P34" s="99">
        <f>Amnt_Deposited!D29</f>
        <v>1.33198559388</v>
      </c>
      <c r="Q34" s="284">
        <f>MCF!R33</f>
        <v>1</v>
      </c>
      <c r="R34" s="67">
        <f t="shared" si="5"/>
        <v>0.26639711877600003</v>
      </c>
      <c r="S34" s="67">
        <f t="shared" si="7"/>
        <v>0.26639711877600003</v>
      </c>
      <c r="T34" s="67">
        <f t="shared" si="8"/>
        <v>0</v>
      </c>
      <c r="U34" s="67">
        <f t="shared" si="9"/>
        <v>2.3639061882670216</v>
      </c>
      <c r="V34" s="67">
        <f t="shared" si="10"/>
        <v>0.15208656779301782</v>
      </c>
      <c r="W34" s="100">
        <f t="shared" si="11"/>
        <v>0.10139104519534521</v>
      </c>
    </row>
    <row r="35" spans="2:23">
      <c r="B35" s="96">
        <f>Amnt_Deposited!B30</f>
        <v>2016</v>
      </c>
      <c r="C35" s="99">
        <f>Amnt_Deposited!D30</f>
        <v>1.3608719498399999</v>
      </c>
      <c r="D35" s="418">
        <f>Dry_Matter_Content!D22</f>
        <v>0.44</v>
      </c>
      <c r="E35" s="284">
        <f>MCF!R34</f>
        <v>1</v>
      </c>
      <c r="F35" s="67">
        <f t="shared" si="0"/>
        <v>0.131732404744512</v>
      </c>
      <c r="G35" s="67">
        <f t="shared" si="1"/>
        <v>0.131732404744512</v>
      </c>
      <c r="H35" s="67">
        <f t="shared" si="2"/>
        <v>0</v>
      </c>
      <c r="I35" s="67">
        <f t="shared" si="3"/>
        <v>1.1985127008008691</v>
      </c>
      <c r="J35" s="67">
        <f t="shared" si="4"/>
        <v>7.7350299064880987E-2</v>
      </c>
      <c r="K35" s="100">
        <f t="shared" si="6"/>
        <v>5.1566866043253987E-2</v>
      </c>
      <c r="O35" s="96">
        <f>Amnt_Deposited!B30</f>
        <v>2016</v>
      </c>
      <c r="P35" s="99">
        <f>Amnt_Deposited!D30</f>
        <v>1.3608719498399999</v>
      </c>
      <c r="Q35" s="284">
        <f>MCF!R34</f>
        <v>1</v>
      </c>
      <c r="R35" s="67">
        <f t="shared" si="5"/>
        <v>0.27217438996799997</v>
      </c>
      <c r="S35" s="67">
        <f t="shared" si="7"/>
        <v>0.27217438996799997</v>
      </c>
      <c r="T35" s="67">
        <f t="shared" si="8"/>
        <v>0</v>
      </c>
      <c r="U35" s="67">
        <f t="shared" si="9"/>
        <v>2.4762659107455978</v>
      </c>
      <c r="V35" s="67">
        <f t="shared" si="10"/>
        <v>0.15981466748942361</v>
      </c>
      <c r="W35" s="100">
        <f t="shared" si="11"/>
        <v>0.10654311165961573</v>
      </c>
    </row>
    <row r="36" spans="2:23">
      <c r="B36" s="96">
        <f>Amnt_Deposited!B31</f>
        <v>2017</v>
      </c>
      <c r="C36" s="99">
        <f>Amnt_Deposited!D31</f>
        <v>1.4101891637760002</v>
      </c>
      <c r="D36" s="418">
        <f>Dry_Matter_Content!D23</f>
        <v>0.44</v>
      </c>
      <c r="E36" s="284">
        <f>MCF!R35</f>
        <v>1</v>
      </c>
      <c r="F36" s="67">
        <f t="shared" si="0"/>
        <v>0.13650631105351682</v>
      </c>
      <c r="G36" s="67">
        <f t="shared" si="1"/>
        <v>0.13650631105351682</v>
      </c>
      <c r="H36" s="67">
        <f t="shared" si="2"/>
        <v>0</v>
      </c>
      <c r="I36" s="67">
        <f t="shared" si="3"/>
        <v>1.253992146359034</v>
      </c>
      <c r="J36" s="67">
        <f t="shared" si="4"/>
        <v>8.1026865495351888E-2</v>
      </c>
      <c r="K36" s="100">
        <f t="shared" si="6"/>
        <v>5.4017910330234592E-2</v>
      </c>
      <c r="O36" s="96">
        <f>Amnt_Deposited!B31</f>
        <v>2017</v>
      </c>
      <c r="P36" s="99">
        <f>Amnt_Deposited!D31</f>
        <v>1.4101891637760002</v>
      </c>
      <c r="Q36" s="284">
        <f>MCF!R35</f>
        <v>1</v>
      </c>
      <c r="R36" s="67">
        <f t="shared" si="5"/>
        <v>0.28203783275520006</v>
      </c>
      <c r="S36" s="67">
        <f t="shared" si="7"/>
        <v>0.28203783275520006</v>
      </c>
      <c r="T36" s="67">
        <f t="shared" si="8"/>
        <v>0</v>
      </c>
      <c r="U36" s="67">
        <f t="shared" si="9"/>
        <v>2.5908928643781701</v>
      </c>
      <c r="V36" s="67">
        <f t="shared" si="10"/>
        <v>0.16741087912262789</v>
      </c>
      <c r="W36" s="100">
        <f t="shared" si="11"/>
        <v>0.1116072527484186</v>
      </c>
    </row>
    <row r="37" spans="2:23">
      <c r="B37" s="96">
        <f>Amnt_Deposited!B32</f>
        <v>2018</v>
      </c>
      <c r="C37" s="99">
        <f>Amnt_Deposited!D32</f>
        <v>1.4451341515379998</v>
      </c>
      <c r="D37" s="418">
        <f>Dry_Matter_Content!D24</f>
        <v>0.44</v>
      </c>
      <c r="E37" s="284">
        <f>MCF!R36</f>
        <v>1</v>
      </c>
      <c r="F37" s="67">
        <f t="shared" si="0"/>
        <v>0.13988898586887838</v>
      </c>
      <c r="G37" s="67">
        <f t="shared" si="1"/>
        <v>0.13988898586887838</v>
      </c>
      <c r="H37" s="67">
        <f t="shared" si="2"/>
        <v>0</v>
      </c>
      <c r="I37" s="67">
        <f t="shared" si="3"/>
        <v>1.3091035133446369</v>
      </c>
      <c r="J37" s="67">
        <f t="shared" si="4"/>
        <v>8.4777618883275327E-2</v>
      </c>
      <c r="K37" s="100">
        <f t="shared" si="6"/>
        <v>5.6518412588850216E-2</v>
      </c>
      <c r="O37" s="96">
        <f>Amnt_Deposited!B32</f>
        <v>2018</v>
      </c>
      <c r="P37" s="99">
        <f>Amnt_Deposited!D32</f>
        <v>1.4451341515379998</v>
      </c>
      <c r="Q37" s="284">
        <f>MCF!R36</f>
        <v>1</v>
      </c>
      <c r="R37" s="67">
        <f t="shared" si="5"/>
        <v>0.28902683030759996</v>
      </c>
      <c r="S37" s="67">
        <f t="shared" si="7"/>
        <v>0.28902683030759996</v>
      </c>
      <c r="T37" s="67">
        <f t="shared" si="8"/>
        <v>0</v>
      </c>
      <c r="U37" s="67">
        <f t="shared" si="9"/>
        <v>2.7047593250922257</v>
      </c>
      <c r="V37" s="67">
        <f t="shared" si="10"/>
        <v>0.17516036959354411</v>
      </c>
      <c r="W37" s="100">
        <f t="shared" si="11"/>
        <v>0.11677357972902941</v>
      </c>
    </row>
    <row r="38" spans="2:23">
      <c r="B38" s="96">
        <f>Amnt_Deposited!B33</f>
        <v>2019</v>
      </c>
      <c r="C38" s="99">
        <f>Amnt_Deposited!D33</f>
        <v>1.4800791392999999</v>
      </c>
      <c r="D38" s="418">
        <f>Dry_Matter_Content!D25</f>
        <v>0.44</v>
      </c>
      <c r="E38" s="284">
        <f>MCF!R37</f>
        <v>1</v>
      </c>
      <c r="F38" s="67">
        <f t="shared" si="0"/>
        <v>0.14327166068423999</v>
      </c>
      <c r="G38" s="67">
        <f t="shared" si="1"/>
        <v>0.14327166068423999</v>
      </c>
      <c r="H38" s="67">
        <f t="shared" si="2"/>
        <v>0</v>
      </c>
      <c r="I38" s="67">
        <f t="shared" si="3"/>
        <v>1.3638716861439435</v>
      </c>
      <c r="J38" s="67">
        <f t="shared" si="4"/>
        <v>8.8503487884933368E-2</v>
      </c>
      <c r="K38" s="100">
        <f t="shared" si="6"/>
        <v>5.9002325256622246E-2</v>
      </c>
      <c r="O38" s="96">
        <f>Amnt_Deposited!B33</f>
        <v>2019</v>
      </c>
      <c r="P38" s="99">
        <f>Amnt_Deposited!D33</f>
        <v>1.4800791392999999</v>
      </c>
      <c r="Q38" s="284">
        <f>MCF!R37</f>
        <v>1</v>
      </c>
      <c r="R38" s="67">
        <f t="shared" si="5"/>
        <v>0.29601582785999997</v>
      </c>
      <c r="S38" s="67">
        <f t="shared" si="7"/>
        <v>0.29601582785999997</v>
      </c>
      <c r="T38" s="67">
        <f t="shared" si="8"/>
        <v>0</v>
      </c>
      <c r="U38" s="67">
        <f t="shared" si="9"/>
        <v>2.8179167069089748</v>
      </c>
      <c r="V38" s="67">
        <f t="shared" si="10"/>
        <v>0.1828584460432508</v>
      </c>
      <c r="W38" s="100">
        <f t="shared" si="11"/>
        <v>0.12190563069550053</v>
      </c>
    </row>
    <row r="39" spans="2:23">
      <c r="B39" s="96">
        <f>Amnt_Deposited!B34</f>
        <v>2020</v>
      </c>
      <c r="C39" s="99">
        <f>Amnt_Deposited!D34</f>
        <v>1.5150241270620002</v>
      </c>
      <c r="D39" s="418">
        <f>Dry_Matter_Content!D26</f>
        <v>0.44</v>
      </c>
      <c r="E39" s="284">
        <f>MCF!R38</f>
        <v>1</v>
      </c>
      <c r="F39" s="67">
        <f t="shared" si="0"/>
        <v>0.14665433549960163</v>
      </c>
      <c r="G39" s="67">
        <f t="shared" si="1"/>
        <v>0.14665433549960163</v>
      </c>
      <c r="H39" s="67">
        <f t="shared" si="2"/>
        <v>0</v>
      </c>
      <c r="I39" s="67">
        <f t="shared" si="3"/>
        <v>1.4183198668049197</v>
      </c>
      <c r="J39" s="67">
        <f t="shared" si="4"/>
        <v>9.2206154838625431E-2</v>
      </c>
      <c r="K39" s="100">
        <f t="shared" si="6"/>
        <v>6.1470769892416954E-2</v>
      </c>
      <c r="O39" s="96">
        <f>Amnt_Deposited!B34</f>
        <v>2020</v>
      </c>
      <c r="P39" s="99">
        <f>Amnt_Deposited!D34</f>
        <v>1.5150241270620002</v>
      </c>
      <c r="Q39" s="284">
        <f>MCF!R38</f>
        <v>1</v>
      </c>
      <c r="R39" s="67">
        <f t="shared" si="5"/>
        <v>0.30300482541240004</v>
      </c>
      <c r="S39" s="67">
        <f t="shared" si="7"/>
        <v>0.30300482541240004</v>
      </c>
      <c r="T39" s="67">
        <f t="shared" si="8"/>
        <v>0</v>
      </c>
      <c r="U39" s="67">
        <f t="shared" si="9"/>
        <v>2.9304129479440491</v>
      </c>
      <c r="V39" s="67">
        <f t="shared" si="10"/>
        <v>0.19050858437732532</v>
      </c>
      <c r="W39" s="100">
        <f t="shared" si="11"/>
        <v>0.12700572291821688</v>
      </c>
    </row>
    <row r="40" spans="2:23">
      <c r="B40" s="96">
        <f>Amnt_Deposited!B35</f>
        <v>2021</v>
      </c>
      <c r="C40" s="99">
        <f>Amnt_Deposited!D35</f>
        <v>1.5499691148239998</v>
      </c>
      <c r="D40" s="418">
        <f>Dry_Matter_Content!D27</f>
        <v>0.44</v>
      </c>
      <c r="E40" s="284">
        <f>MCF!R39</f>
        <v>1</v>
      </c>
      <c r="F40" s="67">
        <f t="shared" si="0"/>
        <v>0.15003701031496319</v>
      </c>
      <c r="G40" s="67">
        <f t="shared" si="1"/>
        <v>0.15003701031496319</v>
      </c>
      <c r="H40" s="67">
        <f t="shared" si="2"/>
        <v>0</v>
      </c>
      <c r="I40" s="67">
        <f t="shared" si="3"/>
        <v>1.4724696887736979</v>
      </c>
      <c r="J40" s="67">
        <f t="shared" si="4"/>
        <v>9.5887188346184857E-2</v>
      </c>
      <c r="K40" s="100">
        <f t="shared" si="6"/>
        <v>6.3924792230789895E-2</v>
      </c>
      <c r="O40" s="96">
        <f>Amnt_Deposited!B35</f>
        <v>2021</v>
      </c>
      <c r="P40" s="99">
        <f>Amnt_Deposited!D35</f>
        <v>1.5499691148239998</v>
      </c>
      <c r="Q40" s="284">
        <f>MCF!R39</f>
        <v>1</v>
      </c>
      <c r="R40" s="67">
        <f t="shared" si="5"/>
        <v>0.30999382296479999</v>
      </c>
      <c r="S40" s="67">
        <f t="shared" si="7"/>
        <v>0.30999382296479999</v>
      </c>
      <c r="T40" s="67">
        <f t="shared" si="8"/>
        <v>0</v>
      </c>
      <c r="U40" s="67">
        <f t="shared" si="9"/>
        <v>3.0422927454002027</v>
      </c>
      <c r="V40" s="67">
        <f t="shared" si="10"/>
        <v>0.1981140255086464</v>
      </c>
      <c r="W40" s="100">
        <f t="shared" si="11"/>
        <v>0.13207601700576427</v>
      </c>
    </row>
    <row r="41" spans="2:23">
      <c r="B41" s="96">
        <f>Amnt_Deposited!B36</f>
        <v>2022</v>
      </c>
      <c r="C41" s="99">
        <f>Amnt_Deposited!D36</f>
        <v>1.5849141025860001</v>
      </c>
      <c r="D41" s="418">
        <f>Dry_Matter_Content!D28</f>
        <v>0.44</v>
      </c>
      <c r="E41" s="284">
        <f>MCF!R40</f>
        <v>1</v>
      </c>
      <c r="F41" s="67">
        <f t="shared" si="0"/>
        <v>0.15341968513032481</v>
      </c>
      <c r="G41" s="67">
        <f t="shared" si="1"/>
        <v>0.15341968513032481</v>
      </c>
      <c r="H41" s="67">
        <f t="shared" si="2"/>
        <v>0</v>
      </c>
      <c r="I41" s="67">
        <f t="shared" si="3"/>
        <v>1.526341322941756</v>
      </c>
      <c r="J41" s="67">
        <f t="shared" si="4"/>
        <v>9.9548050962266918E-2</v>
      </c>
      <c r="K41" s="100">
        <f t="shared" si="6"/>
        <v>6.6365367308177936E-2</v>
      </c>
      <c r="O41" s="96">
        <f>Amnt_Deposited!B36</f>
        <v>2022</v>
      </c>
      <c r="P41" s="99">
        <f>Amnt_Deposited!D36</f>
        <v>1.5849141025860001</v>
      </c>
      <c r="Q41" s="284">
        <f>MCF!R40</f>
        <v>1</v>
      </c>
      <c r="R41" s="67">
        <f t="shared" si="5"/>
        <v>0.31698282051720006</v>
      </c>
      <c r="S41" s="67">
        <f t="shared" si="7"/>
        <v>0.31698282051720006</v>
      </c>
      <c r="T41" s="67">
        <f t="shared" si="8"/>
        <v>0</v>
      </c>
      <c r="U41" s="67">
        <f t="shared" si="9"/>
        <v>3.1535977746730497</v>
      </c>
      <c r="V41" s="67">
        <f t="shared" si="10"/>
        <v>0.20567779124435315</v>
      </c>
      <c r="W41" s="100">
        <f t="shared" si="11"/>
        <v>0.13711852749623543</v>
      </c>
    </row>
    <row r="42" spans="2:23">
      <c r="B42" s="96">
        <f>Amnt_Deposited!B37</f>
        <v>2023</v>
      </c>
      <c r="C42" s="99">
        <f>Amnt_Deposited!D37</f>
        <v>1.6198590903479999</v>
      </c>
      <c r="D42" s="418">
        <f>Dry_Matter_Content!D29</f>
        <v>0.44</v>
      </c>
      <c r="E42" s="284">
        <f>MCF!R41</f>
        <v>1</v>
      </c>
      <c r="F42" s="67">
        <f t="shared" si="0"/>
        <v>0.15680235994568639</v>
      </c>
      <c r="G42" s="67">
        <f t="shared" si="1"/>
        <v>0.15680235994568639</v>
      </c>
      <c r="H42" s="67">
        <f t="shared" si="2"/>
        <v>0</v>
      </c>
      <c r="I42" s="67">
        <f t="shared" si="3"/>
        <v>1.579953576523649</v>
      </c>
      <c r="J42" s="67">
        <f t="shared" si="4"/>
        <v>0.10319010636379351</v>
      </c>
      <c r="K42" s="100">
        <f t="shared" si="6"/>
        <v>6.8793404242528999E-2</v>
      </c>
      <c r="O42" s="96">
        <f>Amnt_Deposited!B37</f>
        <v>2023</v>
      </c>
      <c r="P42" s="99">
        <f>Amnt_Deposited!D37</f>
        <v>1.6198590903479999</v>
      </c>
      <c r="Q42" s="284">
        <f>MCF!R41</f>
        <v>1</v>
      </c>
      <c r="R42" s="67">
        <f t="shared" si="5"/>
        <v>0.32397181806960001</v>
      </c>
      <c r="S42" s="67">
        <f t="shared" si="7"/>
        <v>0.32397181806960001</v>
      </c>
      <c r="T42" s="67">
        <f t="shared" si="8"/>
        <v>0</v>
      </c>
      <c r="U42" s="67">
        <f t="shared" si="9"/>
        <v>3.2643668936439028</v>
      </c>
      <c r="V42" s="67">
        <f t="shared" si="10"/>
        <v>0.21320269909874695</v>
      </c>
      <c r="W42" s="100">
        <f t="shared" si="11"/>
        <v>0.14213513273249795</v>
      </c>
    </row>
    <row r="43" spans="2:23">
      <c r="B43" s="96">
        <f>Amnt_Deposited!B38</f>
        <v>2024</v>
      </c>
      <c r="C43" s="99">
        <f>Amnt_Deposited!D38</f>
        <v>1.6548040781100002</v>
      </c>
      <c r="D43" s="418">
        <f>Dry_Matter_Content!D30</f>
        <v>0.44</v>
      </c>
      <c r="E43" s="284">
        <f>MCF!R42</f>
        <v>1</v>
      </c>
      <c r="F43" s="67">
        <f t="shared" si="0"/>
        <v>0.16018503476104801</v>
      </c>
      <c r="G43" s="67">
        <f t="shared" si="1"/>
        <v>0.16018503476104801</v>
      </c>
      <c r="H43" s="67">
        <f t="shared" si="2"/>
        <v>0</v>
      </c>
      <c r="I43" s="67">
        <f t="shared" si="3"/>
        <v>1.6333239852499981</v>
      </c>
      <c r="J43" s="67">
        <f t="shared" si="4"/>
        <v>0.10681462603469895</v>
      </c>
      <c r="K43" s="100">
        <f t="shared" si="6"/>
        <v>7.1209750689799289E-2</v>
      </c>
      <c r="O43" s="96">
        <f>Amnt_Deposited!B38</f>
        <v>2024</v>
      </c>
      <c r="P43" s="99">
        <f>Amnt_Deposited!D38</f>
        <v>1.6548040781100002</v>
      </c>
      <c r="Q43" s="284">
        <f>MCF!R42</f>
        <v>1</v>
      </c>
      <c r="R43" s="67">
        <f t="shared" si="5"/>
        <v>0.33096081562200008</v>
      </c>
      <c r="S43" s="67">
        <f t="shared" si="7"/>
        <v>0.33096081562200008</v>
      </c>
      <c r="T43" s="67">
        <f t="shared" si="8"/>
        <v>0</v>
      </c>
      <c r="U43" s="67">
        <f t="shared" si="9"/>
        <v>3.3746363331611526</v>
      </c>
      <c r="V43" s="67">
        <f t="shared" si="10"/>
        <v>0.2206913761047499</v>
      </c>
      <c r="W43" s="100">
        <f t="shared" si="11"/>
        <v>0.14712758406983326</v>
      </c>
    </row>
    <row r="44" spans="2:23">
      <c r="B44" s="96">
        <f>Amnt_Deposited!B39</f>
        <v>2025</v>
      </c>
      <c r="C44" s="99">
        <f>Amnt_Deposited!D39</f>
        <v>1.689749065872</v>
      </c>
      <c r="D44" s="418">
        <f>Dry_Matter_Content!D31</f>
        <v>0.44</v>
      </c>
      <c r="E44" s="284">
        <f>MCF!R43</f>
        <v>1</v>
      </c>
      <c r="F44" s="67">
        <f t="shared" si="0"/>
        <v>0.16356770957640959</v>
      </c>
      <c r="G44" s="67">
        <f t="shared" si="1"/>
        <v>0.16356770957640959</v>
      </c>
      <c r="H44" s="67">
        <f t="shared" si="2"/>
        <v>0</v>
      </c>
      <c r="I44" s="67">
        <f t="shared" si="3"/>
        <v>1.6864688993276622</v>
      </c>
      <c r="J44" s="67">
        <f t="shared" si="4"/>
        <v>0.11042279549874566</v>
      </c>
      <c r="K44" s="100">
        <f t="shared" si="6"/>
        <v>7.3615196999163773E-2</v>
      </c>
      <c r="O44" s="96">
        <f>Amnt_Deposited!B39</f>
        <v>2025</v>
      </c>
      <c r="P44" s="99">
        <f>Amnt_Deposited!D39</f>
        <v>1.689749065872</v>
      </c>
      <c r="Q44" s="284">
        <f>MCF!R43</f>
        <v>1</v>
      </c>
      <c r="R44" s="67">
        <f t="shared" si="5"/>
        <v>0.33794981317440004</v>
      </c>
      <c r="S44" s="67">
        <f t="shared" si="7"/>
        <v>0.33794981317440004</v>
      </c>
      <c r="T44" s="67">
        <f t="shared" si="8"/>
        <v>0</v>
      </c>
      <c r="U44" s="67">
        <f t="shared" si="9"/>
        <v>3.4844398746439293</v>
      </c>
      <c r="V44" s="67">
        <f t="shared" si="10"/>
        <v>0.22814627169162321</v>
      </c>
      <c r="W44" s="100">
        <f t="shared" si="11"/>
        <v>0.15209751446108213</v>
      </c>
    </row>
    <row r="45" spans="2:23">
      <c r="B45" s="96">
        <f>Amnt_Deposited!B40</f>
        <v>2026</v>
      </c>
      <c r="C45" s="99">
        <f>Amnt_Deposited!D40</f>
        <v>1.7246940536339999</v>
      </c>
      <c r="D45" s="418">
        <f>Dry_Matter_Content!D32</f>
        <v>0.44</v>
      </c>
      <c r="E45" s="284">
        <f>MCF!R44</f>
        <v>1</v>
      </c>
      <c r="F45" s="67">
        <f t="shared" si="0"/>
        <v>0.16695038439177118</v>
      </c>
      <c r="G45" s="67">
        <f t="shared" si="1"/>
        <v>0.16695038439177118</v>
      </c>
      <c r="H45" s="67">
        <f t="shared" si="2"/>
        <v>0</v>
      </c>
      <c r="I45" s="67">
        <f t="shared" si="3"/>
        <v>1.7394035635884704</v>
      </c>
      <c r="J45" s="67">
        <f t="shared" si="4"/>
        <v>0.11401572013096312</v>
      </c>
      <c r="K45" s="100">
        <f t="shared" si="6"/>
        <v>7.6010480087308735E-2</v>
      </c>
      <c r="O45" s="96">
        <f>Amnt_Deposited!B40</f>
        <v>2026</v>
      </c>
      <c r="P45" s="99">
        <f>Amnt_Deposited!D40</f>
        <v>1.7246940536339999</v>
      </c>
      <c r="Q45" s="284">
        <f>MCF!R44</f>
        <v>1</v>
      </c>
      <c r="R45" s="67">
        <f t="shared" si="5"/>
        <v>0.34493881072679999</v>
      </c>
      <c r="S45" s="67">
        <f t="shared" si="7"/>
        <v>0.34493881072679999</v>
      </c>
      <c r="T45" s="67">
        <f t="shared" si="8"/>
        <v>0</v>
      </c>
      <c r="U45" s="67">
        <f t="shared" si="9"/>
        <v>3.5938090156786568</v>
      </c>
      <c r="V45" s="67">
        <f t="shared" si="10"/>
        <v>0.23556966969207252</v>
      </c>
      <c r="W45" s="100">
        <f t="shared" si="11"/>
        <v>0.15704644646138166</v>
      </c>
    </row>
    <row r="46" spans="2:23">
      <c r="B46" s="96">
        <f>Amnt_Deposited!B41</f>
        <v>2027</v>
      </c>
      <c r="C46" s="99">
        <f>Amnt_Deposited!D41</f>
        <v>1.7596390413959999</v>
      </c>
      <c r="D46" s="418">
        <f>Dry_Matter_Content!D33</f>
        <v>0.44</v>
      </c>
      <c r="E46" s="284">
        <f>MCF!R45</f>
        <v>1</v>
      </c>
      <c r="F46" s="67">
        <f t="shared" si="0"/>
        <v>0.17033305920713279</v>
      </c>
      <c r="G46" s="67">
        <f t="shared" si="1"/>
        <v>0.17033305920713279</v>
      </c>
      <c r="H46" s="67">
        <f t="shared" si="2"/>
        <v>0</v>
      </c>
      <c r="I46" s="67">
        <f t="shared" si="3"/>
        <v>1.7921421922194056</v>
      </c>
      <c r="J46" s="67">
        <f t="shared" si="4"/>
        <v>0.11759443057619748</v>
      </c>
      <c r="K46" s="100">
        <f t="shared" si="6"/>
        <v>7.8396287050798319E-2</v>
      </c>
      <c r="O46" s="96">
        <f>Amnt_Deposited!B41</f>
        <v>2027</v>
      </c>
      <c r="P46" s="99">
        <f>Amnt_Deposited!D41</f>
        <v>1.7596390413959999</v>
      </c>
      <c r="Q46" s="284">
        <f>MCF!R45</f>
        <v>1</v>
      </c>
      <c r="R46" s="67">
        <f t="shared" si="5"/>
        <v>0.35192780827920001</v>
      </c>
      <c r="S46" s="67">
        <f t="shared" si="7"/>
        <v>0.35192780827920001</v>
      </c>
      <c r="T46" s="67">
        <f t="shared" si="8"/>
        <v>0</v>
      </c>
      <c r="U46" s="67">
        <f t="shared" si="9"/>
        <v>3.7027731244202586</v>
      </c>
      <c r="V46" s="67">
        <f t="shared" si="10"/>
        <v>0.24296369953759803</v>
      </c>
      <c r="W46" s="100">
        <f t="shared" si="11"/>
        <v>0.16197579969173201</v>
      </c>
    </row>
    <row r="47" spans="2:23">
      <c r="B47" s="96">
        <f>Amnt_Deposited!B42</f>
        <v>2028</v>
      </c>
      <c r="C47" s="99">
        <f>Amnt_Deposited!D42</f>
        <v>1.794584029158</v>
      </c>
      <c r="D47" s="418">
        <f>Dry_Matter_Content!D34</f>
        <v>0.44</v>
      </c>
      <c r="E47" s="284">
        <f>MCF!R46</f>
        <v>1</v>
      </c>
      <c r="F47" s="67">
        <f t="shared" si="0"/>
        <v>0.17371573402249441</v>
      </c>
      <c r="G47" s="67">
        <f t="shared" si="1"/>
        <v>0.17371573402249441</v>
      </c>
      <c r="H47" s="67">
        <f t="shared" si="2"/>
        <v>0</v>
      </c>
      <c r="I47" s="67">
        <f t="shared" si="3"/>
        <v>1.8446980384405662</v>
      </c>
      <c r="J47" s="67">
        <f t="shared" si="4"/>
        <v>0.1211598878013338</v>
      </c>
      <c r="K47" s="100">
        <f t="shared" si="6"/>
        <v>8.0773258534222528E-2</v>
      </c>
      <c r="O47" s="96">
        <f>Amnt_Deposited!B42</f>
        <v>2028</v>
      </c>
      <c r="P47" s="99">
        <f>Amnt_Deposited!D42</f>
        <v>1.794584029158</v>
      </c>
      <c r="Q47" s="284">
        <f>MCF!R46</f>
        <v>1</v>
      </c>
      <c r="R47" s="67">
        <f t="shared" si="5"/>
        <v>0.35891680583160002</v>
      </c>
      <c r="S47" s="67">
        <f t="shared" si="7"/>
        <v>0.35891680583160002</v>
      </c>
      <c r="T47" s="67">
        <f t="shared" si="8"/>
        <v>0</v>
      </c>
      <c r="U47" s="67">
        <f t="shared" si="9"/>
        <v>3.8113595835548879</v>
      </c>
      <c r="V47" s="67">
        <f t="shared" si="10"/>
        <v>0.25033034669697063</v>
      </c>
      <c r="W47" s="100">
        <f t="shared" si="11"/>
        <v>0.16688689779798041</v>
      </c>
    </row>
    <row r="48" spans="2:23">
      <c r="B48" s="96">
        <f>Amnt_Deposited!B43</f>
        <v>2029</v>
      </c>
      <c r="C48" s="99">
        <f>Amnt_Deposited!D43</f>
        <v>1.8295290169200003</v>
      </c>
      <c r="D48" s="418">
        <f>Dry_Matter_Content!D35</f>
        <v>0.44</v>
      </c>
      <c r="E48" s="284">
        <f>MCF!R47</f>
        <v>1</v>
      </c>
      <c r="F48" s="67">
        <f t="shared" si="0"/>
        <v>0.17709840883785602</v>
      </c>
      <c r="G48" s="67">
        <f t="shared" si="1"/>
        <v>0.17709840883785602</v>
      </c>
      <c r="H48" s="67">
        <f t="shared" si="2"/>
        <v>0</v>
      </c>
      <c r="I48" s="67">
        <f t="shared" si="3"/>
        <v>1.8970834594724653</v>
      </c>
      <c r="J48" s="67">
        <f t="shared" si="4"/>
        <v>0.12471298780595688</v>
      </c>
      <c r="K48" s="100">
        <f t="shared" si="6"/>
        <v>8.3141991870637921E-2</v>
      </c>
      <c r="O48" s="96">
        <f>Amnt_Deposited!B43</f>
        <v>2029</v>
      </c>
      <c r="P48" s="99">
        <f>Amnt_Deposited!D43</f>
        <v>1.8295290169200003</v>
      </c>
      <c r="Q48" s="284">
        <f>MCF!R47</f>
        <v>1</v>
      </c>
      <c r="R48" s="67">
        <f t="shared" si="5"/>
        <v>0.36590580338400008</v>
      </c>
      <c r="S48" s="67">
        <f t="shared" si="7"/>
        <v>0.36590580338400008</v>
      </c>
      <c r="T48" s="67">
        <f t="shared" si="8"/>
        <v>0</v>
      </c>
      <c r="U48" s="67">
        <f t="shared" si="9"/>
        <v>3.9195939245298859</v>
      </c>
      <c r="V48" s="67">
        <f t="shared" si="10"/>
        <v>0.25767146240900174</v>
      </c>
      <c r="W48" s="100">
        <f t="shared" si="11"/>
        <v>0.17178097493933447</v>
      </c>
    </row>
    <row r="49" spans="2:23">
      <c r="B49" s="96">
        <f>Amnt_Deposited!B44</f>
        <v>2030</v>
      </c>
      <c r="C49" s="99">
        <f>Amnt_Deposited!D44</f>
        <v>1.8644740046819999</v>
      </c>
      <c r="D49" s="418">
        <f>Dry_Matter_Content!D36</f>
        <v>0.44</v>
      </c>
      <c r="E49" s="284">
        <f>MCF!R48</f>
        <v>1</v>
      </c>
      <c r="F49" s="67">
        <f t="shared" si="0"/>
        <v>0.18048108365321758</v>
      </c>
      <c r="G49" s="67">
        <f t="shared" si="1"/>
        <v>0.18048108365321758</v>
      </c>
      <c r="H49" s="67">
        <f t="shared" si="2"/>
        <v>0</v>
      </c>
      <c r="I49" s="67">
        <f t="shared" si="3"/>
        <v>1.9493099771111406</v>
      </c>
      <c r="J49" s="67">
        <f t="shared" si="4"/>
        <v>0.12825456601454216</v>
      </c>
      <c r="K49" s="100">
        <f t="shared" si="6"/>
        <v>8.5503044009694773E-2</v>
      </c>
      <c r="O49" s="96">
        <f>Amnt_Deposited!B44</f>
        <v>2030</v>
      </c>
      <c r="P49" s="99">
        <f>Amnt_Deposited!D44</f>
        <v>1.8644740046819999</v>
      </c>
      <c r="Q49" s="284">
        <f>MCF!R48</f>
        <v>1</v>
      </c>
      <c r="R49" s="67">
        <f t="shared" si="5"/>
        <v>0.37289480093639998</v>
      </c>
      <c r="S49" s="67">
        <f t="shared" si="7"/>
        <v>0.37289480093639998</v>
      </c>
      <c r="T49" s="67">
        <f t="shared" si="8"/>
        <v>0</v>
      </c>
      <c r="U49" s="67">
        <f t="shared" si="9"/>
        <v>4.0274999527089674</v>
      </c>
      <c r="V49" s="67">
        <f t="shared" si="10"/>
        <v>0.26498877275731847</v>
      </c>
      <c r="W49" s="100">
        <f t="shared" si="11"/>
        <v>0.1766591818382123</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1.8175245757394329</v>
      </c>
      <c r="J50" s="67">
        <f t="shared" si="4"/>
        <v>0.13178540137170763</v>
      </c>
      <c r="K50" s="100">
        <f t="shared" si="6"/>
        <v>8.785693424780508E-2</v>
      </c>
      <c r="O50" s="96">
        <f>Amnt_Deposited!B45</f>
        <v>2031</v>
      </c>
      <c r="P50" s="99">
        <f>Amnt_Deposited!D45</f>
        <v>0</v>
      </c>
      <c r="Q50" s="284">
        <f>MCF!R49</f>
        <v>1</v>
      </c>
      <c r="R50" s="67">
        <f t="shared" si="5"/>
        <v>0</v>
      </c>
      <c r="S50" s="67">
        <f t="shared" si="7"/>
        <v>0</v>
      </c>
      <c r="T50" s="67">
        <f t="shared" si="8"/>
        <v>0</v>
      </c>
      <c r="U50" s="67">
        <f t="shared" si="9"/>
        <v>3.7552160655773403</v>
      </c>
      <c r="V50" s="67">
        <f t="shared" si="10"/>
        <v>0.27228388713162727</v>
      </c>
      <c r="W50" s="100">
        <f t="shared" si="11"/>
        <v>0.18152259142108484</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1.6946486819466278</v>
      </c>
      <c r="J51" s="67">
        <f t="shared" si="4"/>
        <v>0.12287589379280506</v>
      </c>
      <c r="K51" s="100">
        <f t="shared" si="6"/>
        <v>8.1917262528536705E-2</v>
      </c>
      <c r="O51" s="96">
        <f>Amnt_Deposited!B46</f>
        <v>2032</v>
      </c>
      <c r="P51" s="99">
        <f>Amnt_Deposited!D46</f>
        <v>0</v>
      </c>
      <c r="Q51" s="284">
        <f>MCF!R50</f>
        <v>1</v>
      </c>
      <c r="R51" s="67">
        <f t="shared" ref="R51:R82" si="13">P51*$W$6*DOCF*Q51</f>
        <v>0</v>
      </c>
      <c r="S51" s="67">
        <f t="shared" si="7"/>
        <v>0</v>
      </c>
      <c r="T51" s="67">
        <f t="shared" si="8"/>
        <v>0</v>
      </c>
      <c r="U51" s="67">
        <f t="shared" si="9"/>
        <v>3.5013402519558423</v>
      </c>
      <c r="V51" s="67">
        <f t="shared" si="10"/>
        <v>0.25387581362149803</v>
      </c>
      <c r="W51" s="100">
        <f t="shared" si="11"/>
        <v>0.16925054241433202</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1.5800799579587967</v>
      </c>
      <c r="J52" s="67">
        <f t="shared" si="4"/>
        <v>0.11456872398783111</v>
      </c>
      <c r="K52" s="100">
        <f t="shared" si="6"/>
        <v>7.6379149325220733E-2</v>
      </c>
      <c r="O52" s="96">
        <f>Amnt_Deposited!B47</f>
        <v>2033</v>
      </c>
      <c r="P52" s="99">
        <f>Amnt_Deposited!D47</f>
        <v>0</v>
      </c>
      <c r="Q52" s="284">
        <f>MCF!R51</f>
        <v>1</v>
      </c>
      <c r="R52" s="67">
        <f t="shared" si="13"/>
        <v>0</v>
      </c>
      <c r="S52" s="67">
        <f t="shared" si="7"/>
        <v>0</v>
      </c>
      <c r="T52" s="67">
        <f t="shared" si="8"/>
        <v>0</v>
      </c>
      <c r="U52" s="67">
        <f t="shared" si="9"/>
        <v>3.264628012311563</v>
      </c>
      <c r="V52" s="67">
        <f t="shared" si="10"/>
        <v>0.23671223964427912</v>
      </c>
      <c r="W52" s="100">
        <f t="shared" si="11"/>
        <v>0.15780815976285273</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1.4732567877580327</v>
      </c>
      <c r="J53" s="67">
        <f t="shared" si="4"/>
        <v>0.10682317020076409</v>
      </c>
      <c r="K53" s="100">
        <f t="shared" si="6"/>
        <v>7.1215446800509397E-2</v>
      </c>
      <c r="O53" s="96">
        <f>Amnt_Deposited!B48</f>
        <v>2034</v>
      </c>
      <c r="P53" s="99">
        <f>Amnt_Deposited!D48</f>
        <v>0</v>
      </c>
      <c r="Q53" s="284">
        <f>MCF!R52</f>
        <v>1</v>
      </c>
      <c r="R53" s="67">
        <f t="shared" si="13"/>
        <v>0</v>
      </c>
      <c r="S53" s="67">
        <f t="shared" si="7"/>
        <v>0</v>
      </c>
      <c r="T53" s="67">
        <f t="shared" si="8"/>
        <v>0</v>
      </c>
      <c r="U53" s="67">
        <f t="shared" si="9"/>
        <v>3.0439189829711415</v>
      </c>
      <c r="V53" s="67">
        <f t="shared" si="10"/>
        <v>0.22070902934042164</v>
      </c>
      <c r="W53" s="100">
        <f t="shared" si="11"/>
        <v>0.14713935289361441</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1.373655524040079</v>
      </c>
      <c r="J54" s="67">
        <f t="shared" si="4"/>
        <v>9.9601263717953706E-2</v>
      </c>
      <c r="K54" s="100">
        <f t="shared" si="6"/>
        <v>6.6400842478635799E-2</v>
      </c>
      <c r="O54" s="96">
        <f>Amnt_Deposited!B49</f>
        <v>2035</v>
      </c>
      <c r="P54" s="99">
        <f>Amnt_Deposited!D49</f>
        <v>0</v>
      </c>
      <c r="Q54" s="284">
        <f>MCF!R53</f>
        <v>1</v>
      </c>
      <c r="R54" s="67">
        <f t="shared" si="13"/>
        <v>0</v>
      </c>
      <c r="S54" s="67">
        <f t="shared" si="7"/>
        <v>0</v>
      </c>
      <c r="T54" s="67">
        <f t="shared" si="8"/>
        <v>0</v>
      </c>
      <c r="U54" s="67">
        <f t="shared" si="9"/>
        <v>2.8381312480166918</v>
      </c>
      <c r="V54" s="67">
        <f t="shared" si="10"/>
        <v>0.20578773495444977</v>
      </c>
      <c r="W54" s="100">
        <f t="shared" si="11"/>
        <v>0.1371918233029665</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1.2807879212946365</v>
      </c>
      <c r="J55" s="67">
        <f t="shared" si="4"/>
        <v>9.2867602745442576E-2</v>
      </c>
      <c r="K55" s="100">
        <f t="shared" si="6"/>
        <v>6.1911735163628384E-2</v>
      </c>
      <c r="O55" s="96">
        <f>Amnt_Deposited!B50</f>
        <v>2036</v>
      </c>
      <c r="P55" s="99">
        <f>Amnt_Deposited!D50</f>
        <v>0</v>
      </c>
      <c r="Q55" s="284">
        <f>MCF!R54</f>
        <v>1</v>
      </c>
      <c r="R55" s="67">
        <f t="shared" si="13"/>
        <v>0</v>
      </c>
      <c r="S55" s="67">
        <f t="shared" si="7"/>
        <v>0</v>
      </c>
      <c r="T55" s="67">
        <f t="shared" si="8"/>
        <v>0</v>
      </c>
      <c r="U55" s="67">
        <f t="shared" si="9"/>
        <v>2.6462560357327196</v>
      </c>
      <c r="V55" s="67">
        <f t="shared" si="10"/>
        <v>0.19187521228397225</v>
      </c>
      <c r="W55" s="100">
        <f t="shared" si="11"/>
        <v>0.12791680818931483</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1.1941987424253051</v>
      </c>
      <c r="J56" s="67">
        <f t="shared" si="4"/>
        <v>8.6589178869331346E-2</v>
      </c>
      <c r="K56" s="100">
        <f t="shared" si="6"/>
        <v>5.7726119246220897E-2</v>
      </c>
      <c r="O56" s="96">
        <f>Amnt_Deposited!B51</f>
        <v>2037</v>
      </c>
      <c r="P56" s="99">
        <f>Amnt_Deposited!D51</f>
        <v>0</v>
      </c>
      <c r="Q56" s="284">
        <f>MCF!R55</f>
        <v>1</v>
      </c>
      <c r="R56" s="67">
        <f t="shared" si="13"/>
        <v>0</v>
      </c>
      <c r="S56" s="67">
        <f t="shared" si="7"/>
        <v>0</v>
      </c>
      <c r="T56" s="67">
        <f t="shared" si="8"/>
        <v>0</v>
      </c>
      <c r="U56" s="67">
        <f t="shared" si="9"/>
        <v>2.4673527736060019</v>
      </c>
      <c r="V56" s="67">
        <f t="shared" si="10"/>
        <v>0.17890326212671762</v>
      </c>
      <c r="W56" s="100">
        <f t="shared" si="11"/>
        <v>0.11926884141781174</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1.1134635271768099</v>
      </c>
      <c r="J57" s="67">
        <f t="shared" si="4"/>
        <v>8.0735215248495265E-2</v>
      </c>
      <c r="K57" s="100">
        <f t="shared" si="6"/>
        <v>5.3823476832330172E-2</v>
      </c>
      <c r="O57" s="96">
        <f>Amnt_Deposited!B52</f>
        <v>2038</v>
      </c>
      <c r="P57" s="99">
        <f>Amnt_Deposited!D52</f>
        <v>0</v>
      </c>
      <c r="Q57" s="284">
        <f>MCF!R56</f>
        <v>1</v>
      </c>
      <c r="R57" s="67">
        <f t="shared" si="13"/>
        <v>0</v>
      </c>
      <c r="S57" s="67">
        <f t="shared" si="7"/>
        <v>0</v>
      </c>
      <c r="T57" s="67">
        <f t="shared" si="8"/>
        <v>0</v>
      </c>
      <c r="U57" s="67">
        <f t="shared" si="9"/>
        <v>2.3005444776380366</v>
      </c>
      <c r="V57" s="67">
        <f t="shared" si="10"/>
        <v>0.1668082959679654</v>
      </c>
      <c r="W57" s="100">
        <f t="shared" si="11"/>
        <v>0.11120553064531026</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1.0381865114303364</v>
      </c>
      <c r="J58" s="67">
        <f t="shared" si="4"/>
        <v>7.5277015746473469E-2</v>
      </c>
      <c r="K58" s="100">
        <f t="shared" si="6"/>
        <v>5.0184677164315641E-2</v>
      </c>
      <c r="O58" s="96">
        <f>Amnt_Deposited!B53</f>
        <v>2039</v>
      </c>
      <c r="P58" s="99">
        <f>Amnt_Deposited!D53</f>
        <v>0</v>
      </c>
      <c r="Q58" s="284">
        <f>MCF!R57</f>
        <v>1</v>
      </c>
      <c r="R58" s="67">
        <f t="shared" si="13"/>
        <v>0</v>
      </c>
      <c r="S58" s="67">
        <f t="shared" si="7"/>
        <v>0</v>
      </c>
      <c r="T58" s="67">
        <f t="shared" si="8"/>
        <v>0</v>
      </c>
      <c r="U58" s="67">
        <f t="shared" si="9"/>
        <v>2.1450134533684633</v>
      </c>
      <c r="V58" s="67">
        <f t="shared" si="10"/>
        <v>0.15553102426957327</v>
      </c>
      <c r="W58" s="100">
        <f t="shared" si="11"/>
        <v>0.10368734951304884</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0.9679986871673617</v>
      </c>
      <c r="J59" s="67">
        <f t="shared" si="4"/>
        <v>7.018782426297461E-2</v>
      </c>
      <c r="K59" s="100">
        <f t="shared" si="6"/>
        <v>4.6791882841983073E-2</v>
      </c>
      <c r="O59" s="96">
        <f>Amnt_Deposited!B54</f>
        <v>2040</v>
      </c>
      <c r="P59" s="99">
        <f>Amnt_Deposited!D54</f>
        <v>0</v>
      </c>
      <c r="Q59" s="284">
        <f>MCF!R58</f>
        <v>1</v>
      </c>
      <c r="R59" s="67">
        <f t="shared" si="13"/>
        <v>0</v>
      </c>
      <c r="S59" s="67">
        <f t="shared" si="7"/>
        <v>0</v>
      </c>
      <c r="T59" s="67">
        <f t="shared" si="8"/>
        <v>0</v>
      </c>
      <c r="U59" s="67">
        <f t="shared" si="9"/>
        <v>1.9999972875358711</v>
      </c>
      <c r="V59" s="67">
        <f t="shared" si="10"/>
        <v>0.14501616583259216</v>
      </c>
      <c r="W59" s="100">
        <f t="shared" si="11"/>
        <v>9.6677443888394776E-2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0.9025559935919194</v>
      </c>
      <c r="J60" s="67">
        <f t="shared" si="4"/>
        <v>6.5442693575442287E-2</v>
      </c>
      <c r="K60" s="100">
        <f t="shared" si="6"/>
        <v>4.3628462383628192E-2</v>
      </c>
      <c r="O60" s="96">
        <f>Amnt_Deposited!B55</f>
        <v>2041</v>
      </c>
      <c r="P60" s="99">
        <f>Amnt_Deposited!D55</f>
        <v>0</v>
      </c>
      <c r="Q60" s="284">
        <f>MCF!R59</f>
        <v>1</v>
      </c>
      <c r="R60" s="67">
        <f t="shared" si="13"/>
        <v>0</v>
      </c>
      <c r="S60" s="67">
        <f t="shared" si="7"/>
        <v>0</v>
      </c>
      <c r="T60" s="67">
        <f t="shared" si="8"/>
        <v>0</v>
      </c>
      <c r="U60" s="67">
        <f t="shared" si="9"/>
        <v>1.8647851107271061</v>
      </c>
      <c r="V60" s="67">
        <f t="shared" si="10"/>
        <v>0.13521217680876507</v>
      </c>
      <c r="W60" s="100">
        <f t="shared" si="11"/>
        <v>9.0141451205843381E-2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0.84153763054417829</v>
      </c>
      <c r="J61" s="67">
        <f t="shared" si="4"/>
        <v>6.1018363047741102E-2</v>
      </c>
      <c r="K61" s="100">
        <f t="shared" si="6"/>
        <v>4.0678908698494068E-2</v>
      </c>
      <c r="O61" s="96">
        <f>Amnt_Deposited!B56</f>
        <v>2042</v>
      </c>
      <c r="P61" s="99">
        <f>Amnt_Deposited!D56</f>
        <v>0</v>
      </c>
      <c r="Q61" s="284">
        <f>MCF!R60</f>
        <v>1</v>
      </c>
      <c r="R61" s="67">
        <f t="shared" si="13"/>
        <v>0</v>
      </c>
      <c r="S61" s="67">
        <f t="shared" si="7"/>
        <v>0</v>
      </c>
      <c r="T61" s="67">
        <f t="shared" si="8"/>
        <v>0</v>
      </c>
      <c r="U61" s="67">
        <f t="shared" si="9"/>
        <v>1.7387141126945831</v>
      </c>
      <c r="V61" s="67">
        <f t="shared" si="10"/>
        <v>0.12607099803252292</v>
      </c>
      <c r="W61" s="100">
        <f t="shared" si="11"/>
        <v>8.4047332021681936E-2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0.78464448593768699</v>
      </c>
      <c r="J62" s="67">
        <f t="shared" si="4"/>
        <v>5.689314460649128E-2</v>
      </c>
      <c r="K62" s="100">
        <f t="shared" si="6"/>
        <v>3.7928763070994187E-2</v>
      </c>
      <c r="O62" s="96">
        <f>Amnt_Deposited!B57</f>
        <v>2043</v>
      </c>
      <c r="P62" s="99">
        <f>Amnt_Deposited!D57</f>
        <v>0</v>
      </c>
      <c r="Q62" s="284">
        <f>MCF!R61</f>
        <v>1</v>
      </c>
      <c r="R62" s="67">
        <f t="shared" si="13"/>
        <v>0</v>
      </c>
      <c r="S62" s="67">
        <f t="shared" si="7"/>
        <v>0</v>
      </c>
      <c r="T62" s="67">
        <f t="shared" si="8"/>
        <v>0</v>
      </c>
      <c r="U62" s="67">
        <f t="shared" si="9"/>
        <v>1.6211662932596838</v>
      </c>
      <c r="V62" s="67">
        <f t="shared" si="10"/>
        <v>0.11754781943489934</v>
      </c>
      <c r="W62" s="100">
        <f t="shared" si="11"/>
        <v>7.8365212956599553E-2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0.73159766951157912</v>
      </c>
      <c r="J63" s="67">
        <f t="shared" si="4"/>
        <v>5.3046816426107903E-2</v>
      </c>
      <c r="K63" s="100">
        <f t="shared" si="6"/>
        <v>3.536454428407193E-2</v>
      </c>
      <c r="O63" s="96">
        <f>Amnt_Deposited!B58</f>
        <v>2044</v>
      </c>
      <c r="P63" s="99">
        <f>Amnt_Deposited!D58</f>
        <v>0</v>
      </c>
      <c r="Q63" s="284">
        <f>MCF!R62</f>
        <v>1</v>
      </c>
      <c r="R63" s="67">
        <f t="shared" si="13"/>
        <v>0</v>
      </c>
      <c r="S63" s="67">
        <f t="shared" si="7"/>
        <v>0</v>
      </c>
      <c r="T63" s="67">
        <f t="shared" si="8"/>
        <v>0</v>
      </c>
      <c r="U63" s="67">
        <f t="shared" si="9"/>
        <v>1.5115654328751633</v>
      </c>
      <c r="V63" s="67">
        <f t="shared" si="10"/>
        <v>0.10960086038452045</v>
      </c>
      <c r="W63" s="100">
        <f t="shared" si="11"/>
        <v>7.3067240256346963E-2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0.6821371457101908</v>
      </c>
      <c r="J64" s="67">
        <f t="shared" si="4"/>
        <v>4.9460523801388351E-2</v>
      </c>
      <c r="K64" s="100">
        <f t="shared" si="6"/>
        <v>3.2973682534258898E-2</v>
      </c>
      <c r="O64" s="96">
        <f>Amnt_Deposited!B59</f>
        <v>2045</v>
      </c>
      <c r="P64" s="99">
        <f>Amnt_Deposited!D59</f>
        <v>0</v>
      </c>
      <c r="Q64" s="284">
        <f>MCF!R63</f>
        <v>1</v>
      </c>
      <c r="R64" s="67">
        <f t="shared" si="13"/>
        <v>0</v>
      </c>
      <c r="S64" s="67">
        <f t="shared" si="7"/>
        <v>0</v>
      </c>
      <c r="T64" s="67">
        <f t="shared" si="8"/>
        <v>0</v>
      </c>
      <c r="U64" s="67">
        <f t="shared" si="9"/>
        <v>1.4093742679962618</v>
      </c>
      <c r="V64" s="67">
        <f t="shared" si="10"/>
        <v>0.10219116487890155</v>
      </c>
      <c r="W64" s="100">
        <f t="shared" si="11"/>
        <v>6.8127443252601033E-2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0.63602045898846526</v>
      </c>
      <c r="J65" s="67">
        <f t="shared" si="4"/>
        <v>4.6116686721725565E-2</v>
      </c>
      <c r="K65" s="100">
        <f t="shared" si="6"/>
        <v>3.0744457814483709E-2</v>
      </c>
      <c r="O65" s="96">
        <f>Amnt_Deposited!B60</f>
        <v>2046</v>
      </c>
      <c r="P65" s="99">
        <f>Amnt_Deposited!D60</f>
        <v>0</v>
      </c>
      <c r="Q65" s="284">
        <f>MCF!R64</f>
        <v>1</v>
      </c>
      <c r="R65" s="67">
        <f t="shared" si="13"/>
        <v>0</v>
      </c>
      <c r="S65" s="67">
        <f t="shared" si="7"/>
        <v>0</v>
      </c>
      <c r="T65" s="67">
        <f t="shared" si="8"/>
        <v>0</v>
      </c>
      <c r="U65" s="67">
        <f t="shared" si="9"/>
        <v>1.3140918574141842</v>
      </c>
      <c r="V65" s="67">
        <f t="shared" si="10"/>
        <v>9.5282410582077592E-2</v>
      </c>
      <c r="W65" s="100">
        <f t="shared" si="11"/>
        <v>6.352160705471839E-2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0.59302154529458961</v>
      </c>
      <c r="J66" s="67">
        <f t="shared" si="4"/>
        <v>4.2998913693875623E-2</v>
      </c>
      <c r="K66" s="100">
        <f t="shared" si="6"/>
        <v>2.8665942462583749E-2</v>
      </c>
      <c r="O66" s="96">
        <f>Amnt_Deposited!B61</f>
        <v>2047</v>
      </c>
      <c r="P66" s="99">
        <f>Amnt_Deposited!D61</f>
        <v>0</v>
      </c>
      <c r="Q66" s="284">
        <f>MCF!R65</f>
        <v>1</v>
      </c>
      <c r="R66" s="67">
        <f t="shared" si="13"/>
        <v>0</v>
      </c>
      <c r="S66" s="67">
        <f t="shared" si="7"/>
        <v>0</v>
      </c>
      <c r="T66" s="67">
        <f t="shared" si="8"/>
        <v>0</v>
      </c>
      <c r="U66" s="67">
        <f t="shared" si="9"/>
        <v>1.2252511266417139</v>
      </c>
      <c r="V66" s="67">
        <f t="shared" si="10"/>
        <v>8.8840730772470275E-2</v>
      </c>
      <c r="W66" s="100">
        <f t="shared" si="11"/>
        <v>5.9227153848313514E-2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0.55292962390375078</v>
      </c>
      <c r="J67" s="67">
        <f t="shared" si="4"/>
        <v>4.0091921390838878E-2</v>
      </c>
      <c r="K67" s="100">
        <f t="shared" si="6"/>
        <v>2.6727947593892583E-2</v>
      </c>
      <c r="O67" s="96">
        <f>Amnt_Deposited!B62</f>
        <v>2048</v>
      </c>
      <c r="P67" s="99">
        <f>Amnt_Deposited!D62</f>
        <v>0</v>
      </c>
      <c r="Q67" s="284">
        <f>MCF!R66</f>
        <v>1</v>
      </c>
      <c r="R67" s="67">
        <f t="shared" si="13"/>
        <v>0</v>
      </c>
      <c r="S67" s="67">
        <f t="shared" si="7"/>
        <v>0</v>
      </c>
      <c r="T67" s="67">
        <f t="shared" si="8"/>
        <v>0</v>
      </c>
      <c r="U67" s="67">
        <f t="shared" si="9"/>
        <v>1.1424165783135345</v>
      </c>
      <c r="V67" s="67">
        <f t="shared" si="10"/>
        <v>8.2834548328179491E-2</v>
      </c>
      <c r="W67" s="100">
        <f t="shared" si="11"/>
        <v>5.5223032218786328E-2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0.51554816417077753</v>
      </c>
      <c r="J68" s="67">
        <f t="shared" si="4"/>
        <v>3.7381459732973264E-2</v>
      </c>
      <c r="K68" s="100">
        <f t="shared" si="6"/>
        <v>2.4920973155315509E-2</v>
      </c>
      <c r="O68" s="96">
        <f>Amnt_Deposited!B63</f>
        <v>2049</v>
      </c>
      <c r="P68" s="99">
        <f>Amnt_Deposited!D63</f>
        <v>0</v>
      </c>
      <c r="Q68" s="284">
        <f>MCF!R67</f>
        <v>1</v>
      </c>
      <c r="R68" s="67">
        <f t="shared" si="13"/>
        <v>0</v>
      </c>
      <c r="S68" s="67">
        <f t="shared" si="7"/>
        <v>0</v>
      </c>
      <c r="T68" s="67">
        <f t="shared" si="8"/>
        <v>0</v>
      </c>
      <c r="U68" s="67">
        <f t="shared" si="9"/>
        <v>1.0651821573776394</v>
      </c>
      <c r="V68" s="67">
        <f t="shared" si="10"/>
        <v>7.7234420935895165E-2</v>
      </c>
      <c r="W68" s="100">
        <f t="shared" si="11"/>
        <v>5.1489613957263439E-2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0.48069392213669021</v>
      </c>
      <c r="J69" s="67">
        <f t="shared" si="4"/>
        <v>3.4854242034087331E-2</v>
      </c>
      <c r="K69" s="100">
        <f t="shared" si="6"/>
        <v>2.3236161356058219E-2</v>
      </c>
      <c r="O69" s="96">
        <f>Amnt_Deposited!B64</f>
        <v>2050</v>
      </c>
      <c r="P69" s="99">
        <f>Amnt_Deposited!D64</f>
        <v>0</v>
      </c>
      <c r="Q69" s="284">
        <f>MCF!R68</f>
        <v>1</v>
      </c>
      <c r="R69" s="67">
        <f t="shared" si="13"/>
        <v>0</v>
      </c>
      <c r="S69" s="67">
        <f t="shared" si="7"/>
        <v>0</v>
      </c>
      <c r="T69" s="67">
        <f t="shared" si="8"/>
        <v>0</v>
      </c>
      <c r="U69" s="67">
        <f t="shared" si="9"/>
        <v>0.99316926061299615</v>
      </c>
      <c r="V69" s="67">
        <f t="shared" si="10"/>
        <v>7.2012896764643244E-2</v>
      </c>
      <c r="W69" s="100">
        <f t="shared" si="11"/>
        <v>4.8008597843095496E-2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0.44819604226660104</v>
      </c>
      <c r="J70" s="67">
        <f t="shared" si="4"/>
        <v>3.2497879870089154E-2</v>
      </c>
      <c r="K70" s="100">
        <f t="shared" si="6"/>
        <v>2.16652532467261E-2</v>
      </c>
      <c r="O70" s="96">
        <f>Amnt_Deposited!B65</f>
        <v>2051</v>
      </c>
      <c r="P70" s="99">
        <f>Amnt_Deposited!D65</f>
        <v>0</v>
      </c>
      <c r="Q70" s="284">
        <f>MCF!R69</f>
        <v>1</v>
      </c>
      <c r="R70" s="67">
        <f t="shared" si="13"/>
        <v>0</v>
      </c>
      <c r="S70" s="67">
        <f t="shared" si="7"/>
        <v>0</v>
      </c>
      <c r="T70" s="67">
        <f t="shared" si="8"/>
        <v>0</v>
      </c>
      <c r="U70" s="67">
        <f t="shared" si="9"/>
        <v>0.92602488071611777</v>
      </c>
      <c r="V70" s="67">
        <f t="shared" si="10"/>
        <v>6.7144379896878409E-2</v>
      </c>
      <c r="W70" s="100">
        <f t="shared" si="11"/>
        <v>4.4762919931252268E-2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0.41789521991568401</v>
      </c>
      <c r="J71" s="67">
        <f t="shared" si="4"/>
        <v>3.030082235091705E-2</v>
      </c>
      <c r="K71" s="100">
        <f t="shared" si="6"/>
        <v>2.0200548233944699E-2</v>
      </c>
      <c r="O71" s="96">
        <f>Amnt_Deposited!B66</f>
        <v>2052</v>
      </c>
      <c r="P71" s="99">
        <f>Amnt_Deposited!D66</f>
        <v>0</v>
      </c>
      <c r="Q71" s="284">
        <f>MCF!R70</f>
        <v>1</v>
      </c>
      <c r="R71" s="67">
        <f t="shared" si="13"/>
        <v>0</v>
      </c>
      <c r="S71" s="67">
        <f t="shared" si="7"/>
        <v>0</v>
      </c>
      <c r="T71" s="67">
        <f t="shared" si="8"/>
        <v>0</v>
      </c>
      <c r="U71" s="67">
        <f t="shared" si="9"/>
        <v>0.86341987585885116</v>
      </c>
      <c r="V71" s="67">
        <f t="shared" si="10"/>
        <v>6.2605004857266625E-2</v>
      </c>
      <c r="W71" s="100">
        <f t="shared" si="11"/>
        <v>4.1736669904844412E-2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0.38964292041762094</v>
      </c>
      <c r="J72" s="67">
        <f t="shared" si="4"/>
        <v>2.8252299498063085E-2</v>
      </c>
      <c r="K72" s="100">
        <f t="shared" si="6"/>
        <v>1.8834866332042056E-2</v>
      </c>
      <c r="O72" s="96">
        <f>Amnt_Deposited!B67</f>
        <v>2053</v>
      </c>
      <c r="P72" s="99">
        <f>Amnt_Deposited!D67</f>
        <v>0</v>
      </c>
      <c r="Q72" s="284">
        <f>MCF!R71</f>
        <v>1</v>
      </c>
      <c r="R72" s="67">
        <f t="shared" si="13"/>
        <v>0</v>
      </c>
      <c r="S72" s="67">
        <f t="shared" si="7"/>
        <v>0</v>
      </c>
      <c r="T72" s="67">
        <f t="shared" si="8"/>
        <v>0</v>
      </c>
      <c r="U72" s="67">
        <f t="shared" si="9"/>
        <v>0.80504735623475387</v>
      </c>
      <c r="V72" s="67">
        <f t="shared" si="10"/>
        <v>5.8372519624097279E-2</v>
      </c>
      <c r="W72" s="100">
        <f t="shared" si="11"/>
        <v>3.8915013082731514E-2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0.36330065096749498</v>
      </c>
      <c r="J73" s="67">
        <f t="shared" si="4"/>
        <v>2.6342269450125945E-2</v>
      </c>
      <c r="K73" s="100">
        <f t="shared" si="6"/>
        <v>1.7561512966750629E-2</v>
      </c>
      <c r="O73" s="96">
        <f>Amnt_Deposited!B68</f>
        <v>2054</v>
      </c>
      <c r="P73" s="99">
        <f>Amnt_Deposited!D68</f>
        <v>0</v>
      </c>
      <c r="Q73" s="284">
        <f>MCF!R72</f>
        <v>1</v>
      </c>
      <c r="R73" s="67">
        <f t="shared" si="13"/>
        <v>0</v>
      </c>
      <c r="S73" s="67">
        <f t="shared" si="7"/>
        <v>0</v>
      </c>
      <c r="T73" s="67">
        <f t="shared" si="8"/>
        <v>0</v>
      </c>
      <c r="U73" s="67">
        <f t="shared" si="9"/>
        <v>0.75062117968490694</v>
      </c>
      <c r="V73" s="67">
        <f t="shared" si="10"/>
        <v>5.4426176549846987E-2</v>
      </c>
      <c r="W73" s="100">
        <f t="shared" si="11"/>
        <v>3.6284117699897991E-2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0.33873928172990031</v>
      </c>
      <c r="J74" s="67">
        <f t="shared" si="4"/>
        <v>2.4561369237594693E-2</v>
      </c>
      <c r="K74" s="100">
        <f t="shared" si="6"/>
        <v>1.6374246158396461E-2</v>
      </c>
      <c r="O74" s="96">
        <f>Amnt_Deposited!B69</f>
        <v>2055</v>
      </c>
      <c r="P74" s="99">
        <f>Amnt_Deposited!D69</f>
        <v>0</v>
      </c>
      <c r="Q74" s="284">
        <f>MCF!R73</f>
        <v>1</v>
      </c>
      <c r="R74" s="67">
        <f t="shared" si="13"/>
        <v>0</v>
      </c>
      <c r="S74" s="67">
        <f t="shared" si="7"/>
        <v>0</v>
      </c>
      <c r="T74" s="67">
        <f t="shared" si="8"/>
        <v>0</v>
      </c>
      <c r="U74" s="67">
        <f t="shared" si="9"/>
        <v>0.69987454902871959</v>
      </c>
      <c r="V74" s="67">
        <f t="shared" si="10"/>
        <v>5.0746630656187376E-2</v>
      </c>
      <c r="W74" s="100">
        <f t="shared" si="11"/>
        <v>3.3831087104124913E-2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0.31583841284433894</v>
      </c>
      <c r="J75" s="67">
        <f t="shared" si="4"/>
        <v>2.2900868885561365E-2</v>
      </c>
      <c r="K75" s="100">
        <f t="shared" si="6"/>
        <v>1.5267245923707576E-2</v>
      </c>
      <c r="O75" s="96">
        <f>Amnt_Deposited!B70</f>
        <v>2056</v>
      </c>
      <c r="P75" s="99">
        <f>Amnt_Deposited!D70</f>
        <v>0</v>
      </c>
      <c r="Q75" s="284">
        <f>MCF!R74</f>
        <v>1</v>
      </c>
      <c r="R75" s="67">
        <f t="shared" si="13"/>
        <v>0</v>
      </c>
      <c r="S75" s="67">
        <f t="shared" si="7"/>
        <v>0</v>
      </c>
      <c r="T75" s="67">
        <f t="shared" si="8"/>
        <v>0</v>
      </c>
      <c r="U75" s="67">
        <f t="shared" si="9"/>
        <v>0.65255870422384077</v>
      </c>
      <c r="V75" s="67">
        <f t="shared" si="10"/>
        <v>4.7315844804878854E-2</v>
      </c>
      <c r="W75" s="100">
        <f t="shared" si="11"/>
        <v>3.1543896536585903E-2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0.29448578422496513</v>
      </c>
      <c r="J76" s="67">
        <f t="shared" si="4"/>
        <v>2.1352628619373839E-2</v>
      </c>
      <c r="K76" s="100">
        <f t="shared" si="6"/>
        <v>1.4235085746249225E-2</v>
      </c>
      <c r="O76" s="96">
        <f>Amnt_Deposited!B71</f>
        <v>2057</v>
      </c>
      <c r="P76" s="99">
        <f>Amnt_Deposited!D71</f>
        <v>0</v>
      </c>
      <c r="Q76" s="284">
        <f>MCF!R75</f>
        <v>1</v>
      </c>
      <c r="R76" s="67">
        <f t="shared" si="13"/>
        <v>0</v>
      </c>
      <c r="S76" s="67">
        <f t="shared" si="7"/>
        <v>0</v>
      </c>
      <c r="T76" s="67">
        <f t="shared" si="8"/>
        <v>0</v>
      </c>
      <c r="U76" s="67">
        <f t="shared" si="9"/>
        <v>0.60844170294414279</v>
      </c>
      <c r="V76" s="67">
        <f t="shared" si="10"/>
        <v>4.4117001279698011E-2</v>
      </c>
      <c r="W76" s="100">
        <f t="shared" si="11"/>
        <v>2.941133418646534E-2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0.27457672526151405</v>
      </c>
      <c r="J77" s="67">
        <f t="shared" si="4"/>
        <v>1.9909058963451048E-2</v>
      </c>
      <c r="K77" s="100">
        <f t="shared" si="6"/>
        <v>1.3272705975634031E-2</v>
      </c>
      <c r="O77" s="96">
        <f>Amnt_Deposited!B72</f>
        <v>2058</v>
      </c>
      <c r="P77" s="99">
        <f>Amnt_Deposited!D72</f>
        <v>0</v>
      </c>
      <c r="Q77" s="284">
        <f>MCF!R76</f>
        <v>1</v>
      </c>
      <c r="R77" s="67">
        <f t="shared" si="13"/>
        <v>0</v>
      </c>
      <c r="S77" s="67">
        <f t="shared" si="7"/>
        <v>0</v>
      </c>
      <c r="T77" s="67">
        <f t="shared" si="8"/>
        <v>0</v>
      </c>
      <c r="U77" s="67">
        <f t="shared" si="9"/>
        <v>0.56730728359816951</v>
      </c>
      <c r="V77" s="67">
        <f t="shared" si="10"/>
        <v>4.1134419345973242E-2</v>
      </c>
      <c r="W77" s="100">
        <f t="shared" si="11"/>
        <v>2.7422946230648827E-2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0.25601364172384916</v>
      </c>
      <c r="J78" s="67">
        <f t="shared" si="4"/>
        <v>1.8563083537664882E-2</v>
      </c>
      <c r="K78" s="100">
        <f t="shared" si="6"/>
        <v>1.2375389025109922E-2</v>
      </c>
      <c r="O78" s="96">
        <f>Amnt_Deposited!B73</f>
        <v>2059</v>
      </c>
      <c r="P78" s="99">
        <f>Amnt_Deposited!D73</f>
        <v>0</v>
      </c>
      <c r="Q78" s="284">
        <f>MCF!R77</f>
        <v>1</v>
      </c>
      <c r="R78" s="67">
        <f t="shared" si="13"/>
        <v>0</v>
      </c>
      <c r="S78" s="67">
        <f t="shared" si="7"/>
        <v>0</v>
      </c>
      <c r="T78" s="67">
        <f t="shared" si="8"/>
        <v>0</v>
      </c>
      <c r="U78" s="67">
        <f t="shared" si="9"/>
        <v>0.52895380521456437</v>
      </c>
      <c r="V78" s="67">
        <f t="shared" si="10"/>
        <v>3.8353478383605123E-2</v>
      </c>
      <c r="W78" s="100">
        <f t="shared" si="11"/>
        <v>2.556898558907008E-2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0.23870553735493258</v>
      </c>
      <c r="J79" s="67">
        <f t="shared" si="4"/>
        <v>1.7308104368916583E-2</v>
      </c>
      <c r="K79" s="100">
        <f t="shared" si="6"/>
        <v>1.1538736245944387E-2</v>
      </c>
      <c r="O79" s="96">
        <f>Amnt_Deposited!B74</f>
        <v>2060</v>
      </c>
      <c r="P79" s="99">
        <f>Amnt_Deposited!D74</f>
        <v>0</v>
      </c>
      <c r="Q79" s="284">
        <f>MCF!R78</f>
        <v>1</v>
      </c>
      <c r="R79" s="67">
        <f t="shared" si="13"/>
        <v>0</v>
      </c>
      <c r="S79" s="67">
        <f t="shared" si="7"/>
        <v>0</v>
      </c>
      <c r="T79" s="67">
        <f t="shared" si="8"/>
        <v>0</v>
      </c>
      <c r="U79" s="67">
        <f t="shared" si="9"/>
        <v>0.49319325899779459</v>
      </c>
      <c r="V79" s="67">
        <f t="shared" si="10"/>
        <v>3.5760546216769794E-2</v>
      </c>
      <c r="W79" s="100">
        <f t="shared" si="11"/>
        <v>2.3840364144513196E-2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0.2225675678070676</v>
      </c>
      <c r="J80" s="67">
        <f t="shared" si="4"/>
        <v>1.6137969547864964E-2</v>
      </c>
      <c r="K80" s="100">
        <f t="shared" si="6"/>
        <v>1.0758646365243308E-2</v>
      </c>
      <c r="O80" s="96">
        <f>Amnt_Deposited!B75</f>
        <v>2061</v>
      </c>
      <c r="P80" s="99">
        <f>Amnt_Deposited!D75</f>
        <v>0</v>
      </c>
      <c r="Q80" s="284">
        <f>MCF!R79</f>
        <v>1</v>
      </c>
      <c r="R80" s="67">
        <f t="shared" si="13"/>
        <v>0</v>
      </c>
      <c r="S80" s="67">
        <f t="shared" si="7"/>
        <v>0</v>
      </c>
      <c r="T80" s="67">
        <f t="shared" si="8"/>
        <v>0</v>
      </c>
      <c r="U80" s="67">
        <f t="shared" si="9"/>
        <v>0.45985034670881741</v>
      </c>
      <c r="V80" s="67">
        <f t="shared" si="10"/>
        <v>3.3342912288977199E-2</v>
      </c>
      <c r="W80" s="100">
        <f t="shared" si="11"/>
        <v>2.2228608192651465E-2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0.20752062473480792</v>
      </c>
      <c r="J81" s="67">
        <f t="shared" si="4"/>
        <v>1.5046943072259681E-2</v>
      </c>
      <c r="K81" s="100">
        <f t="shared" si="6"/>
        <v>1.0031295381506454E-2</v>
      </c>
      <c r="O81" s="96">
        <f>Amnt_Deposited!B76</f>
        <v>2062</v>
      </c>
      <c r="P81" s="99">
        <f>Amnt_Deposited!D76</f>
        <v>0</v>
      </c>
      <c r="Q81" s="284">
        <f>MCF!R80</f>
        <v>1</v>
      </c>
      <c r="R81" s="67">
        <f t="shared" si="13"/>
        <v>0</v>
      </c>
      <c r="S81" s="67">
        <f t="shared" si="7"/>
        <v>0</v>
      </c>
      <c r="T81" s="67">
        <f t="shared" si="8"/>
        <v>0</v>
      </c>
      <c r="U81" s="67">
        <f t="shared" si="9"/>
        <v>0.42876162135290896</v>
      </c>
      <c r="V81" s="67">
        <f t="shared" si="10"/>
        <v>3.1088725355908436E-2</v>
      </c>
      <c r="W81" s="100">
        <f t="shared" si="11"/>
        <v>2.0725816903938956E-2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0.19349094800575636</v>
      </c>
      <c r="J82" s="67">
        <f t="shared" si="4"/>
        <v>1.402967672905155E-2</v>
      </c>
      <c r="K82" s="100">
        <f t="shared" si="6"/>
        <v>9.3531178193676998E-3</v>
      </c>
      <c r="O82" s="96">
        <f>Amnt_Deposited!B77</f>
        <v>2063</v>
      </c>
      <c r="P82" s="99">
        <f>Amnt_Deposited!D77</f>
        <v>0</v>
      </c>
      <c r="Q82" s="284">
        <f>MCF!R81</f>
        <v>1</v>
      </c>
      <c r="R82" s="67">
        <f t="shared" si="13"/>
        <v>0</v>
      </c>
      <c r="S82" s="67">
        <f t="shared" si="7"/>
        <v>0</v>
      </c>
      <c r="T82" s="67">
        <f t="shared" si="8"/>
        <v>0</v>
      </c>
      <c r="U82" s="67">
        <f t="shared" si="9"/>
        <v>0.39977468596230659</v>
      </c>
      <c r="V82" s="67">
        <f t="shared" si="10"/>
        <v>2.8986935390602379E-2</v>
      </c>
      <c r="W82" s="100">
        <f t="shared" si="11"/>
        <v>1.9324623593734918E-2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0.18040976412831039</v>
      </c>
      <c r="J83" s="67">
        <f t="shared" ref="J83:J99" si="18">I82*(1-$K$10)+H83</f>
        <v>1.3081183877445963E-2</v>
      </c>
      <c r="K83" s="100">
        <f t="shared" si="6"/>
        <v>8.7207892516306413E-3</v>
      </c>
      <c r="O83" s="96">
        <f>Amnt_Deposited!B78</f>
        <v>2064</v>
      </c>
      <c r="P83" s="99">
        <f>Amnt_Deposited!D78</f>
        <v>0</v>
      </c>
      <c r="Q83" s="284">
        <f>MCF!R82</f>
        <v>1</v>
      </c>
      <c r="R83" s="67">
        <f t="shared" ref="R83:R99" si="19">P83*$W$6*DOCF*Q83</f>
        <v>0</v>
      </c>
      <c r="S83" s="67">
        <f t="shared" si="7"/>
        <v>0</v>
      </c>
      <c r="T83" s="67">
        <f t="shared" si="8"/>
        <v>0</v>
      </c>
      <c r="U83" s="67">
        <f t="shared" si="9"/>
        <v>0.37274744654609593</v>
      </c>
      <c r="V83" s="67">
        <f t="shared" si="10"/>
        <v>2.7027239416210672E-2</v>
      </c>
      <c r="W83" s="100">
        <f t="shared" si="11"/>
        <v>1.8018159610807112E-2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0.16821294912392645</v>
      </c>
      <c r="J84" s="67">
        <f t="shared" si="18"/>
        <v>1.2196815004383944E-2</v>
      </c>
      <c r="K84" s="100">
        <f t="shared" si="6"/>
        <v>8.131210002922629E-3</v>
      </c>
      <c r="O84" s="96">
        <f>Amnt_Deposited!B79</f>
        <v>2065</v>
      </c>
      <c r="P84" s="99">
        <f>Amnt_Deposited!D79</f>
        <v>0</v>
      </c>
      <c r="Q84" s="284">
        <f>MCF!R83</f>
        <v>1</v>
      </c>
      <c r="R84" s="67">
        <f t="shared" si="19"/>
        <v>0</v>
      </c>
      <c r="S84" s="67">
        <f t="shared" si="7"/>
        <v>0</v>
      </c>
      <c r="T84" s="67">
        <f t="shared" si="8"/>
        <v>0</v>
      </c>
      <c r="U84" s="67">
        <f t="shared" si="9"/>
        <v>0.34754741554530266</v>
      </c>
      <c r="V84" s="67">
        <f t="shared" si="10"/>
        <v>2.520003100079328E-2</v>
      </c>
      <c r="W84" s="100">
        <f t="shared" si="11"/>
        <v>1.680002066719552E-2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0.15684071419130272</v>
      </c>
      <c r="J85" s="67">
        <f t="shared" si="18"/>
        <v>1.1372234932623732E-2</v>
      </c>
      <c r="K85" s="100">
        <f t="shared" ref="K85:K99" si="20">J85*CH4_fraction*conv</f>
        <v>7.5814899550824873E-3</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0.32405106237872472</v>
      </c>
      <c r="V85" s="67">
        <f t="shared" ref="V85:V98" si="24">U84*(1-$W$10)+T85</f>
        <v>2.3496353166577964E-2</v>
      </c>
      <c r="W85" s="100">
        <f t="shared" ref="W85:W99" si="25">V85*CH4_fraction*conv</f>
        <v>1.5664235444385308E-2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0.1462373126216058</v>
      </c>
      <c r="J86" s="67">
        <f t="shared" si="18"/>
        <v>1.0603401569696906E-2</v>
      </c>
      <c r="K86" s="100">
        <f t="shared" si="20"/>
        <v>7.0689343797979368E-3</v>
      </c>
      <c r="O86" s="96">
        <f>Amnt_Deposited!B81</f>
        <v>2067</v>
      </c>
      <c r="P86" s="99">
        <f>Amnt_Deposited!D81</f>
        <v>0</v>
      </c>
      <c r="Q86" s="284">
        <f>MCF!R85</f>
        <v>1</v>
      </c>
      <c r="R86" s="67">
        <f t="shared" si="19"/>
        <v>0</v>
      </c>
      <c r="S86" s="67">
        <f t="shared" si="21"/>
        <v>0</v>
      </c>
      <c r="T86" s="67">
        <f t="shared" si="22"/>
        <v>0</v>
      </c>
      <c r="U86" s="67">
        <f t="shared" si="23"/>
        <v>0.30214320789587984</v>
      </c>
      <c r="V86" s="67">
        <f t="shared" si="24"/>
        <v>2.1907854482844852E-2</v>
      </c>
      <c r="W86" s="100">
        <f t="shared" si="25"/>
        <v>1.4605236321896567E-2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0.13635076652803937</v>
      </c>
      <c r="J87" s="67">
        <f t="shared" si="18"/>
        <v>9.886546093566425E-3</v>
      </c>
      <c r="K87" s="100">
        <f t="shared" si="20"/>
        <v>6.5910307290442827E-3</v>
      </c>
      <c r="O87" s="96">
        <f>Amnt_Deposited!B82</f>
        <v>2068</v>
      </c>
      <c r="P87" s="99">
        <f>Amnt_Deposited!D82</f>
        <v>0</v>
      </c>
      <c r="Q87" s="284">
        <f>MCF!R86</f>
        <v>1</v>
      </c>
      <c r="R87" s="67">
        <f t="shared" si="19"/>
        <v>0</v>
      </c>
      <c r="S87" s="67">
        <f t="shared" si="21"/>
        <v>0</v>
      </c>
      <c r="T87" s="67">
        <f t="shared" si="22"/>
        <v>0</v>
      </c>
      <c r="U87" s="67">
        <f t="shared" si="23"/>
        <v>0.28171645976867649</v>
      </c>
      <c r="V87" s="67">
        <f t="shared" si="24"/>
        <v>2.0426748127203364E-2</v>
      </c>
      <c r="W87" s="100">
        <f t="shared" si="25"/>
        <v>1.3617832084802241E-2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0.12713261205018275</v>
      </c>
      <c r="J88" s="67">
        <f t="shared" si="18"/>
        <v>9.2181544778566302E-3</v>
      </c>
      <c r="K88" s="100">
        <f t="shared" si="20"/>
        <v>6.1454363185710868E-3</v>
      </c>
      <c r="O88" s="96">
        <f>Amnt_Deposited!B83</f>
        <v>2069</v>
      </c>
      <c r="P88" s="99">
        <f>Amnt_Deposited!D83</f>
        <v>0</v>
      </c>
      <c r="Q88" s="284">
        <f>MCF!R87</f>
        <v>1</v>
      </c>
      <c r="R88" s="67">
        <f t="shared" si="19"/>
        <v>0</v>
      </c>
      <c r="S88" s="67">
        <f t="shared" si="21"/>
        <v>0</v>
      </c>
      <c r="T88" s="67">
        <f t="shared" si="22"/>
        <v>0</v>
      </c>
      <c r="U88" s="67">
        <f t="shared" si="23"/>
        <v>0.26267068605409666</v>
      </c>
      <c r="V88" s="67">
        <f t="shared" si="24"/>
        <v>1.9045773714579821E-2</v>
      </c>
      <c r="W88" s="100">
        <f t="shared" si="25"/>
        <v>1.2697182476386546E-2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0.11853766178409089</v>
      </c>
      <c r="J89" s="67">
        <f t="shared" si="18"/>
        <v>8.5949502660918661E-3</v>
      </c>
      <c r="K89" s="100">
        <f t="shared" si="20"/>
        <v>5.729966844061244E-3</v>
      </c>
      <c r="O89" s="96">
        <f>Amnt_Deposited!B84</f>
        <v>2070</v>
      </c>
      <c r="P89" s="99">
        <f>Amnt_Deposited!D84</f>
        <v>0</v>
      </c>
      <c r="Q89" s="284">
        <f>MCF!R88</f>
        <v>1</v>
      </c>
      <c r="R89" s="67">
        <f t="shared" si="19"/>
        <v>0</v>
      </c>
      <c r="S89" s="67">
        <f t="shared" si="21"/>
        <v>0</v>
      </c>
      <c r="T89" s="67">
        <f t="shared" si="22"/>
        <v>0</v>
      </c>
      <c r="U89" s="67">
        <f t="shared" si="23"/>
        <v>0.24491252434729527</v>
      </c>
      <c r="V89" s="67">
        <f t="shared" si="24"/>
        <v>1.7758161706801379E-2</v>
      </c>
      <c r="W89" s="100">
        <f t="shared" si="25"/>
        <v>1.1838774471200918E-2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0.11052378327358785</v>
      </c>
      <c r="J90" s="67">
        <f t="shared" si="18"/>
        <v>8.0138785105030412E-3</v>
      </c>
      <c r="K90" s="100">
        <f t="shared" si="20"/>
        <v>5.3425856736686941E-3</v>
      </c>
      <c r="O90" s="96">
        <f>Amnt_Deposited!B85</f>
        <v>2071</v>
      </c>
      <c r="P90" s="99">
        <f>Amnt_Deposited!D85</f>
        <v>0</v>
      </c>
      <c r="Q90" s="284">
        <f>MCF!R89</f>
        <v>1</v>
      </c>
      <c r="R90" s="67">
        <f t="shared" si="19"/>
        <v>0</v>
      </c>
      <c r="S90" s="67">
        <f t="shared" si="21"/>
        <v>0</v>
      </c>
      <c r="T90" s="67">
        <f t="shared" si="22"/>
        <v>0</v>
      </c>
      <c r="U90" s="67">
        <f t="shared" si="23"/>
        <v>0.2283549241189832</v>
      </c>
      <c r="V90" s="67">
        <f t="shared" si="24"/>
        <v>1.6557600228312073E-2</v>
      </c>
      <c r="W90" s="100">
        <f t="shared" si="25"/>
        <v>1.1038400152208049E-2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0.10305169247691773</v>
      </c>
      <c r="J91" s="67">
        <f t="shared" si="18"/>
        <v>7.472090796670122E-3</v>
      </c>
      <c r="K91" s="100">
        <f t="shared" si="20"/>
        <v>4.9813938644467474E-3</v>
      </c>
      <c r="O91" s="96">
        <f>Amnt_Deposited!B86</f>
        <v>2072</v>
      </c>
      <c r="P91" s="99">
        <f>Amnt_Deposited!D86</f>
        <v>0</v>
      </c>
      <c r="Q91" s="284">
        <f>MCF!R90</f>
        <v>1</v>
      </c>
      <c r="R91" s="67">
        <f t="shared" si="19"/>
        <v>0</v>
      </c>
      <c r="S91" s="67">
        <f t="shared" si="21"/>
        <v>0</v>
      </c>
      <c r="T91" s="67">
        <f t="shared" si="22"/>
        <v>0</v>
      </c>
      <c r="U91" s="67">
        <f t="shared" si="23"/>
        <v>0.21291671999363171</v>
      </c>
      <c r="V91" s="67">
        <f t="shared" si="24"/>
        <v>1.5438204125351495E-2</v>
      </c>
      <c r="W91" s="100">
        <f t="shared" si="25"/>
        <v>1.0292136083567664E-2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9.608476119632639E-2</v>
      </c>
      <c r="J92" s="67">
        <f t="shared" si="18"/>
        <v>6.9669312805913357E-3</v>
      </c>
      <c r="K92" s="100">
        <f t="shared" si="20"/>
        <v>4.6446208537275569E-3</v>
      </c>
      <c r="O92" s="96">
        <f>Amnt_Deposited!B87</f>
        <v>2073</v>
      </c>
      <c r="P92" s="99">
        <f>Amnt_Deposited!D87</f>
        <v>0</v>
      </c>
      <c r="Q92" s="284">
        <f>MCF!R91</f>
        <v>1</v>
      </c>
      <c r="R92" s="67">
        <f t="shared" si="19"/>
        <v>0</v>
      </c>
      <c r="S92" s="67">
        <f t="shared" si="21"/>
        <v>0</v>
      </c>
      <c r="T92" s="67">
        <f t="shared" si="22"/>
        <v>0</v>
      </c>
      <c r="U92" s="67">
        <f t="shared" si="23"/>
        <v>0.19852223387670745</v>
      </c>
      <c r="V92" s="67">
        <f t="shared" si="24"/>
        <v>1.439448611692425E-2</v>
      </c>
      <c r="W92" s="100">
        <f t="shared" si="25"/>
        <v>9.5963240779494991E-3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8.9588837526593593E-2</v>
      </c>
      <c r="J93" s="67">
        <f t="shared" si="18"/>
        <v>6.4959236697327951E-3</v>
      </c>
      <c r="K93" s="100">
        <f t="shared" si="20"/>
        <v>4.3306157798218628E-3</v>
      </c>
      <c r="O93" s="96">
        <f>Amnt_Deposited!B88</f>
        <v>2074</v>
      </c>
      <c r="P93" s="99">
        <f>Amnt_Deposited!D88</f>
        <v>0</v>
      </c>
      <c r="Q93" s="284">
        <f>MCF!R92</f>
        <v>1</v>
      </c>
      <c r="R93" s="67">
        <f t="shared" si="19"/>
        <v>0</v>
      </c>
      <c r="S93" s="67">
        <f t="shared" si="21"/>
        <v>0</v>
      </c>
      <c r="T93" s="67">
        <f t="shared" si="22"/>
        <v>0</v>
      </c>
      <c r="U93" s="67">
        <f t="shared" si="23"/>
        <v>0.18510090398056531</v>
      </c>
      <c r="V93" s="67">
        <f t="shared" si="24"/>
        <v>1.3421329896142141E-2</v>
      </c>
      <c r="W93" s="100">
        <f t="shared" si="25"/>
        <v>8.9475532640947604E-3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8.3532078442353969E-2</v>
      </c>
      <c r="J94" s="67">
        <f t="shared" si="18"/>
        <v>6.0567590842396258E-3</v>
      </c>
      <c r="K94" s="100">
        <f t="shared" si="20"/>
        <v>4.0378393894930833E-3</v>
      </c>
      <c r="O94" s="96">
        <f>Amnt_Deposited!B89</f>
        <v>2075</v>
      </c>
      <c r="P94" s="99">
        <f>Amnt_Deposited!D89</f>
        <v>0</v>
      </c>
      <c r="Q94" s="284">
        <f>MCF!R93</f>
        <v>1</v>
      </c>
      <c r="R94" s="67">
        <f t="shared" si="19"/>
        <v>0</v>
      </c>
      <c r="S94" s="67">
        <f t="shared" si="21"/>
        <v>0</v>
      </c>
      <c r="T94" s="67">
        <f t="shared" si="22"/>
        <v>0</v>
      </c>
      <c r="U94" s="67">
        <f t="shared" si="23"/>
        <v>0.17258693893048344</v>
      </c>
      <c r="V94" s="67">
        <f t="shared" si="24"/>
        <v>1.2513965050081875E-2</v>
      </c>
      <c r="W94" s="100">
        <f t="shared" si="25"/>
        <v>8.3426433667212491E-3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7.7884793703549726E-2</v>
      </c>
      <c r="J95" s="67">
        <f t="shared" si="18"/>
        <v>5.6472847388042381E-3</v>
      </c>
      <c r="K95" s="100">
        <f t="shared" si="20"/>
        <v>3.7648564925361586E-3</v>
      </c>
      <c r="O95" s="96">
        <f>Amnt_Deposited!B90</f>
        <v>2076</v>
      </c>
      <c r="P95" s="99">
        <f>Amnt_Deposited!D90</f>
        <v>0</v>
      </c>
      <c r="Q95" s="284">
        <f>MCF!R94</f>
        <v>1</v>
      </c>
      <c r="R95" s="67">
        <f t="shared" si="19"/>
        <v>0</v>
      </c>
      <c r="S95" s="67">
        <f t="shared" si="21"/>
        <v>0</v>
      </c>
      <c r="T95" s="67">
        <f t="shared" si="22"/>
        <v>0</v>
      </c>
      <c r="U95" s="67">
        <f t="shared" si="23"/>
        <v>0.16091899525526807</v>
      </c>
      <c r="V95" s="67">
        <f t="shared" si="24"/>
        <v>1.166794367521537E-2</v>
      </c>
      <c r="W95" s="100">
        <f t="shared" si="25"/>
        <v>7.7786291168102459E-3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7.261930031383948E-2</v>
      </c>
      <c r="J96" s="67">
        <f t="shared" si="18"/>
        <v>5.2654933897102489E-3</v>
      </c>
      <c r="K96" s="100">
        <f t="shared" si="20"/>
        <v>3.5103289264734991E-3</v>
      </c>
      <c r="O96" s="96">
        <f>Amnt_Deposited!B91</f>
        <v>2077</v>
      </c>
      <c r="P96" s="99">
        <f>Amnt_Deposited!D91</f>
        <v>0</v>
      </c>
      <c r="Q96" s="284">
        <f>MCF!R95</f>
        <v>1</v>
      </c>
      <c r="R96" s="67">
        <f t="shared" si="19"/>
        <v>0</v>
      </c>
      <c r="S96" s="67">
        <f t="shared" si="21"/>
        <v>0</v>
      </c>
      <c r="T96" s="67">
        <f t="shared" si="22"/>
        <v>0</v>
      </c>
      <c r="U96" s="67">
        <f t="shared" si="23"/>
        <v>0.15003987668148655</v>
      </c>
      <c r="V96" s="67">
        <f t="shared" si="24"/>
        <v>1.0879118573781509E-2</v>
      </c>
      <c r="W96" s="100">
        <f t="shared" si="25"/>
        <v>7.252745715854339E-3</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6.7709786818518025E-2</v>
      </c>
      <c r="J97" s="67">
        <f t="shared" si="18"/>
        <v>4.9095134953214591E-3</v>
      </c>
      <c r="K97" s="100">
        <f t="shared" si="20"/>
        <v>3.2730089968809727E-3</v>
      </c>
      <c r="O97" s="96">
        <f>Amnt_Deposited!B92</f>
        <v>2078</v>
      </c>
      <c r="P97" s="99">
        <f>Amnt_Deposited!D92</f>
        <v>0</v>
      </c>
      <c r="Q97" s="284">
        <f>MCF!R96</f>
        <v>1</v>
      </c>
      <c r="R97" s="67">
        <f t="shared" si="19"/>
        <v>0</v>
      </c>
      <c r="S97" s="67">
        <f t="shared" si="21"/>
        <v>0</v>
      </c>
      <c r="T97" s="67">
        <f t="shared" si="22"/>
        <v>0</v>
      </c>
      <c r="U97" s="67">
        <f t="shared" si="23"/>
        <v>0.13989625375726866</v>
      </c>
      <c r="V97" s="67">
        <f t="shared" si="24"/>
        <v>1.0143622924217891E-2</v>
      </c>
      <c r="W97" s="100">
        <f t="shared" si="25"/>
        <v>6.7624152828119274E-3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6.3132186776735447E-2</v>
      </c>
      <c r="J98" s="67">
        <f t="shared" si="18"/>
        <v>4.5776000417825794E-3</v>
      </c>
      <c r="K98" s="100">
        <f t="shared" si="20"/>
        <v>3.0517333611883861E-3</v>
      </c>
      <c r="O98" s="96">
        <f>Amnt_Deposited!B93</f>
        <v>2079</v>
      </c>
      <c r="P98" s="99">
        <f>Amnt_Deposited!D93</f>
        <v>0</v>
      </c>
      <c r="Q98" s="284">
        <f>MCF!R97</f>
        <v>1</v>
      </c>
      <c r="R98" s="67">
        <f t="shared" si="19"/>
        <v>0</v>
      </c>
      <c r="S98" s="67">
        <f t="shared" si="21"/>
        <v>0</v>
      </c>
      <c r="T98" s="67">
        <f t="shared" si="22"/>
        <v>0</v>
      </c>
      <c r="U98" s="67">
        <f t="shared" si="23"/>
        <v>0.13043840243127161</v>
      </c>
      <c r="V98" s="67">
        <f t="shared" si="24"/>
        <v>9.4578513259970659E-3</v>
      </c>
      <c r="W98" s="100">
        <f t="shared" si="25"/>
        <v>6.3052342173313767E-3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5.886406078777616E-2</v>
      </c>
      <c r="J99" s="68">
        <f t="shared" si="18"/>
        <v>4.2681259889592879E-3</v>
      </c>
      <c r="K99" s="102">
        <f t="shared" si="20"/>
        <v>2.8454173259728583E-3</v>
      </c>
      <c r="O99" s="97">
        <f>Amnt_Deposited!B94</f>
        <v>2080</v>
      </c>
      <c r="P99" s="101">
        <f>Amnt_Deposited!D94</f>
        <v>0</v>
      </c>
      <c r="Q99" s="285">
        <f>MCF!R98</f>
        <v>1</v>
      </c>
      <c r="R99" s="68">
        <f t="shared" si="19"/>
        <v>0</v>
      </c>
      <c r="S99" s="68">
        <f>R99*$W$12</f>
        <v>0</v>
      </c>
      <c r="T99" s="68">
        <f>R99*(1-$W$12)</f>
        <v>0</v>
      </c>
      <c r="U99" s="68">
        <f>S99+U98*$W$10</f>
        <v>0.12161996030532267</v>
      </c>
      <c r="V99" s="68">
        <f>U98*(1-$W$10)+T99</f>
        <v>8.8184421259489432E-3</v>
      </c>
      <c r="W99" s="102">
        <f t="shared" si="25"/>
        <v>5.8789614172992952E-3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0.89421213532200006</v>
      </c>
      <c r="D19" s="416">
        <f>Dry_Matter_Content!E6</f>
        <v>0.44</v>
      </c>
      <c r="E19" s="283">
        <f>MCF!R18</f>
        <v>1</v>
      </c>
      <c r="F19" s="130">
        <f t="shared" ref="F19:F82" si="0">C19*D19*$K$6*DOCF*E19</f>
        <v>0.11803600186250401</v>
      </c>
      <c r="G19" s="65">
        <f t="shared" ref="G19:G82" si="1">F19*$K$12</f>
        <v>0.11803600186250401</v>
      </c>
      <c r="H19" s="65">
        <f t="shared" ref="H19:H82" si="2">F19*(1-$K$12)</f>
        <v>0</v>
      </c>
      <c r="I19" s="65">
        <f t="shared" ref="I19:I82" si="3">G19+I18*$K$10</f>
        <v>0.11803600186250401</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0.95821066433400004</v>
      </c>
      <c r="D20" s="418">
        <f>Dry_Matter_Content!E7</f>
        <v>0.44</v>
      </c>
      <c r="E20" s="284">
        <f>MCF!R19</f>
        <v>1</v>
      </c>
      <c r="F20" s="67">
        <f t="shared" si="0"/>
        <v>0.126483807692088</v>
      </c>
      <c r="G20" s="67">
        <f t="shared" si="1"/>
        <v>0.126483807692088</v>
      </c>
      <c r="H20" s="67">
        <f t="shared" si="2"/>
        <v>0</v>
      </c>
      <c r="I20" s="67">
        <f t="shared" si="3"/>
        <v>0.22606662955518786</v>
      </c>
      <c r="J20" s="67">
        <f t="shared" si="4"/>
        <v>1.845317999940416E-2</v>
      </c>
      <c r="K20" s="100">
        <f>J20*CH4_fraction*conv</f>
        <v>1.2302119999602772E-2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0.94819014892799991</v>
      </c>
      <c r="D21" s="418">
        <f>Dry_Matter_Content!E8</f>
        <v>0.44</v>
      </c>
      <c r="E21" s="284">
        <f>MCF!R20</f>
        <v>1</v>
      </c>
      <c r="F21" s="67">
        <f t="shared" si="0"/>
        <v>0.12516109965849598</v>
      </c>
      <c r="G21" s="67">
        <f t="shared" si="1"/>
        <v>0.12516109965849598</v>
      </c>
      <c r="H21" s="67">
        <f t="shared" si="2"/>
        <v>0</v>
      </c>
      <c r="I21" s="67">
        <f t="shared" si="3"/>
        <v>0.31588556122073619</v>
      </c>
      <c r="J21" s="67">
        <f t="shared" si="4"/>
        <v>3.5342167992947676E-2</v>
      </c>
      <c r="K21" s="100">
        <f t="shared" ref="K21:K84" si="6">J21*CH4_fraction*conv</f>
        <v>2.3561445328631782E-2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1.0161358818600001</v>
      </c>
      <c r="D22" s="418">
        <f>Dry_Matter_Content!E9</f>
        <v>0.44</v>
      </c>
      <c r="E22" s="284">
        <f>MCF!R21</f>
        <v>1</v>
      </c>
      <c r="F22" s="67">
        <f t="shared" si="0"/>
        <v>0.13412993640552001</v>
      </c>
      <c r="G22" s="67">
        <f t="shared" si="1"/>
        <v>0.13412993640552001</v>
      </c>
      <c r="H22" s="67">
        <f t="shared" si="2"/>
        <v>0</v>
      </c>
      <c r="I22" s="67">
        <f t="shared" si="3"/>
        <v>0.40063147047825814</v>
      </c>
      <c r="J22" s="67">
        <f t="shared" si="4"/>
        <v>4.9384027147998055E-2</v>
      </c>
      <c r="K22" s="100">
        <f t="shared" si="6"/>
        <v>3.2922684765332035E-2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1.0433357052359999</v>
      </c>
      <c r="D23" s="418">
        <f>Dry_Matter_Content!E10</f>
        <v>0.44</v>
      </c>
      <c r="E23" s="284">
        <f>MCF!R22</f>
        <v>1</v>
      </c>
      <c r="F23" s="67">
        <f t="shared" si="0"/>
        <v>0.13772031309115199</v>
      </c>
      <c r="G23" s="67">
        <f t="shared" si="1"/>
        <v>0.13772031309115199</v>
      </c>
      <c r="H23" s="67">
        <f t="shared" si="2"/>
        <v>0</v>
      </c>
      <c r="I23" s="67">
        <f t="shared" si="3"/>
        <v>0.47571898915493116</v>
      </c>
      <c r="J23" s="67">
        <f t="shared" si="4"/>
        <v>6.2632794414478971E-2</v>
      </c>
      <c r="K23" s="100">
        <f t="shared" si="6"/>
        <v>4.1755196276319309E-2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1.0972060678260001</v>
      </c>
      <c r="D24" s="418">
        <f>Dry_Matter_Content!E11</f>
        <v>0.44</v>
      </c>
      <c r="E24" s="284">
        <f>MCF!R23</f>
        <v>1</v>
      </c>
      <c r="F24" s="67">
        <f t="shared" si="0"/>
        <v>0.14483120095303201</v>
      </c>
      <c r="G24" s="67">
        <f t="shared" si="1"/>
        <v>0.14483120095303201</v>
      </c>
      <c r="H24" s="67">
        <f t="shared" si="2"/>
        <v>0</v>
      </c>
      <c r="I24" s="67">
        <f t="shared" si="3"/>
        <v>0.5461785746898441</v>
      </c>
      <c r="J24" s="67">
        <f t="shared" si="4"/>
        <v>7.4371615418119111E-2</v>
      </c>
      <c r="K24" s="100">
        <f t="shared" si="6"/>
        <v>4.9581076945412736E-2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1.1316992475359999</v>
      </c>
      <c r="D25" s="418">
        <f>Dry_Matter_Content!E12</f>
        <v>0.44</v>
      </c>
      <c r="E25" s="284">
        <f>MCF!R24</f>
        <v>1</v>
      </c>
      <c r="F25" s="67">
        <f t="shared" si="0"/>
        <v>0.14938430067475197</v>
      </c>
      <c r="G25" s="67">
        <f t="shared" si="1"/>
        <v>0.14938430067475197</v>
      </c>
      <c r="H25" s="67">
        <f t="shared" si="2"/>
        <v>0</v>
      </c>
      <c r="I25" s="67">
        <f t="shared" si="3"/>
        <v>0.61017594771933359</v>
      </c>
      <c r="J25" s="67">
        <f t="shared" si="4"/>
        <v>8.5386927645262525E-2</v>
      </c>
      <c r="K25" s="100">
        <f t="shared" si="6"/>
        <v>5.6924618430175017E-2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1.166793478752</v>
      </c>
      <c r="D26" s="418">
        <f>Dry_Matter_Content!E13</f>
        <v>0.44</v>
      </c>
      <c r="E26" s="284">
        <f>MCF!R25</f>
        <v>1</v>
      </c>
      <c r="F26" s="67">
        <f t="shared" si="0"/>
        <v>0.15401673919526399</v>
      </c>
      <c r="G26" s="67">
        <f t="shared" si="1"/>
        <v>0.15401673919526399</v>
      </c>
      <c r="H26" s="67">
        <f t="shared" si="2"/>
        <v>0</v>
      </c>
      <c r="I26" s="67">
        <f t="shared" si="3"/>
        <v>0.66880071821942022</v>
      </c>
      <c r="J26" s="67">
        <f t="shared" si="4"/>
        <v>9.5391968695177409E-2</v>
      </c>
      <c r="K26" s="100">
        <f t="shared" si="6"/>
        <v>6.3594645796784935E-2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1.202345226786</v>
      </c>
      <c r="D27" s="418">
        <f>Dry_Matter_Content!E14</f>
        <v>0.44</v>
      </c>
      <c r="E27" s="284">
        <f>MCF!R26</f>
        <v>1</v>
      </c>
      <c r="F27" s="67">
        <f t="shared" si="0"/>
        <v>0.158709569935752</v>
      </c>
      <c r="G27" s="67">
        <f t="shared" si="1"/>
        <v>0.158709569935752</v>
      </c>
      <c r="H27" s="67">
        <f t="shared" si="2"/>
        <v>0</v>
      </c>
      <c r="I27" s="67">
        <f t="shared" si="3"/>
        <v>0.7229532052118689</v>
      </c>
      <c r="J27" s="67">
        <f t="shared" si="4"/>
        <v>0.10455708294330336</v>
      </c>
      <c r="K27" s="100">
        <f t="shared" si="6"/>
        <v>6.9704721962202232E-2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1.2381750732779999</v>
      </c>
      <c r="D28" s="418">
        <f>Dry_Matter_Content!E15</f>
        <v>0.44</v>
      </c>
      <c r="E28" s="284">
        <f>MCF!R27</f>
        <v>1</v>
      </c>
      <c r="F28" s="67">
        <f t="shared" si="0"/>
        <v>0.16343910967269601</v>
      </c>
      <c r="G28" s="67">
        <f t="shared" si="1"/>
        <v>0.16343910967269601</v>
      </c>
      <c r="H28" s="67">
        <f t="shared" si="2"/>
        <v>0</v>
      </c>
      <c r="I28" s="67">
        <f t="shared" si="3"/>
        <v>0.77336929295553514</v>
      </c>
      <c r="J28" s="67">
        <f t="shared" si="4"/>
        <v>0.11302302192902977</v>
      </c>
      <c r="K28" s="100">
        <f t="shared" si="6"/>
        <v>7.5348681286019847E-2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1.2889684109939998</v>
      </c>
      <c r="D29" s="418">
        <f>Dry_Matter_Content!E16</f>
        <v>0.44</v>
      </c>
      <c r="E29" s="284">
        <f>MCF!R28</f>
        <v>1</v>
      </c>
      <c r="F29" s="67">
        <f t="shared" si="0"/>
        <v>0.17014383025120797</v>
      </c>
      <c r="G29" s="67">
        <f t="shared" si="1"/>
        <v>0.17014383025120797</v>
      </c>
      <c r="H29" s="67">
        <f t="shared" si="2"/>
        <v>0</v>
      </c>
      <c r="I29" s="67">
        <f t="shared" si="3"/>
        <v>0.82260829295381444</v>
      </c>
      <c r="J29" s="67">
        <f t="shared" si="4"/>
        <v>0.12090483025292864</v>
      </c>
      <c r="K29" s="100">
        <f t="shared" si="6"/>
        <v>8.0603220168619094E-2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1.2103481011800001</v>
      </c>
      <c r="D30" s="418">
        <f>Dry_Matter_Content!E17</f>
        <v>0.44</v>
      </c>
      <c r="E30" s="284">
        <f>MCF!R29</f>
        <v>1</v>
      </c>
      <c r="F30" s="67">
        <f t="shared" si="0"/>
        <v>0.15976594935576002</v>
      </c>
      <c r="G30" s="67">
        <f t="shared" si="1"/>
        <v>0.15976594935576002</v>
      </c>
      <c r="H30" s="67">
        <f t="shared" si="2"/>
        <v>0</v>
      </c>
      <c r="I30" s="67">
        <f t="shared" si="3"/>
        <v>0.85377162396130424</v>
      </c>
      <c r="J30" s="67">
        <f t="shared" si="4"/>
        <v>0.1286026183482703</v>
      </c>
      <c r="K30" s="100">
        <f t="shared" si="6"/>
        <v>8.5735078898846864E-2</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1.2403435888200001</v>
      </c>
      <c r="D31" s="418">
        <f>Dry_Matter_Content!E18</f>
        <v>0.44</v>
      </c>
      <c r="E31" s="284">
        <f>MCF!R30</f>
        <v>1</v>
      </c>
      <c r="F31" s="67">
        <f t="shared" si="0"/>
        <v>0.16372535372424002</v>
      </c>
      <c r="G31" s="67">
        <f t="shared" si="1"/>
        <v>0.16372535372424002</v>
      </c>
      <c r="H31" s="67">
        <f t="shared" si="2"/>
        <v>0</v>
      </c>
      <c r="I31" s="67">
        <f t="shared" si="3"/>
        <v>0.88402243426875038</v>
      </c>
      <c r="J31" s="67">
        <f t="shared" si="4"/>
        <v>0.13347454341679382</v>
      </c>
      <c r="K31" s="100">
        <f t="shared" si="6"/>
        <v>8.8983028944529211E-2</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1.2712606343999999</v>
      </c>
      <c r="D32" s="418">
        <f>Dry_Matter_Content!E19</f>
        <v>0.44</v>
      </c>
      <c r="E32" s="284">
        <f>MCF!R31</f>
        <v>1</v>
      </c>
      <c r="F32" s="67">
        <f t="shared" si="0"/>
        <v>0.1678064037408</v>
      </c>
      <c r="G32" s="67">
        <f t="shared" si="1"/>
        <v>0.1678064037408</v>
      </c>
      <c r="H32" s="67">
        <f t="shared" si="2"/>
        <v>0</v>
      </c>
      <c r="I32" s="67">
        <f t="shared" si="3"/>
        <v>0.91362502861523398</v>
      </c>
      <c r="J32" s="67">
        <f t="shared" si="4"/>
        <v>0.13820380939431642</v>
      </c>
      <c r="K32" s="100">
        <f t="shared" si="6"/>
        <v>9.2135872929544282E-2</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1.3017128233199999</v>
      </c>
      <c r="D33" s="418">
        <f>Dry_Matter_Content!E20</f>
        <v>0.44</v>
      </c>
      <c r="E33" s="284">
        <f>MCF!R32</f>
        <v>1</v>
      </c>
      <c r="F33" s="67">
        <f t="shared" si="0"/>
        <v>0.17182609267823998</v>
      </c>
      <c r="G33" s="67">
        <f t="shared" si="1"/>
        <v>0.17182609267823998</v>
      </c>
      <c r="H33" s="67">
        <f t="shared" si="2"/>
        <v>0</v>
      </c>
      <c r="I33" s="67">
        <f t="shared" si="3"/>
        <v>0.94261938488277719</v>
      </c>
      <c r="J33" s="67">
        <f t="shared" si="4"/>
        <v>0.1428317364106968</v>
      </c>
      <c r="K33" s="100">
        <f t="shared" si="6"/>
        <v>9.5221157607131193E-2</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1.33198559388</v>
      </c>
      <c r="D34" s="418">
        <f>Dry_Matter_Content!E21</f>
        <v>0.44</v>
      </c>
      <c r="E34" s="284">
        <f>MCF!R33</f>
        <v>1</v>
      </c>
      <c r="F34" s="67">
        <f t="shared" si="0"/>
        <v>0.17582209839216001</v>
      </c>
      <c r="G34" s="67">
        <f t="shared" si="1"/>
        <v>0.17582209839216001</v>
      </c>
      <c r="H34" s="67">
        <f t="shared" si="2"/>
        <v>0</v>
      </c>
      <c r="I34" s="67">
        <f t="shared" si="3"/>
        <v>0.97107690885948428</v>
      </c>
      <c r="J34" s="67">
        <f t="shared" si="4"/>
        <v>0.14736457441545295</v>
      </c>
      <c r="K34" s="100">
        <f t="shared" si="6"/>
        <v>9.8243049610301961E-2</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1.3608719498399999</v>
      </c>
      <c r="D35" s="418">
        <f>Dry_Matter_Content!E22</f>
        <v>0.44</v>
      </c>
      <c r="E35" s="284">
        <f>MCF!R34</f>
        <v>1</v>
      </c>
      <c r="F35" s="67">
        <f t="shared" si="0"/>
        <v>0.17963509737887998</v>
      </c>
      <c r="G35" s="67">
        <f t="shared" si="1"/>
        <v>0.17963509737887998</v>
      </c>
      <c r="H35" s="67">
        <f t="shared" si="2"/>
        <v>0</v>
      </c>
      <c r="I35" s="67">
        <f t="shared" si="3"/>
        <v>0.99889851959279996</v>
      </c>
      <c r="J35" s="67">
        <f t="shared" si="4"/>
        <v>0.15181348664556427</v>
      </c>
      <c r="K35" s="100">
        <f t="shared" si="6"/>
        <v>0.10120899109704284</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1.4101891637760002</v>
      </c>
      <c r="D36" s="418">
        <f>Dry_Matter_Content!E23</f>
        <v>0.44</v>
      </c>
      <c r="E36" s="284">
        <f>MCF!R35</f>
        <v>1</v>
      </c>
      <c r="F36" s="67">
        <f t="shared" si="0"/>
        <v>0.18614496961843202</v>
      </c>
      <c r="G36" s="67">
        <f t="shared" si="1"/>
        <v>0.18614496961843202</v>
      </c>
      <c r="H36" s="67">
        <f t="shared" si="2"/>
        <v>0</v>
      </c>
      <c r="I36" s="67">
        <f t="shared" si="3"/>
        <v>1.0288805059490909</v>
      </c>
      <c r="J36" s="67">
        <f t="shared" si="4"/>
        <v>0.15616298326214118</v>
      </c>
      <c r="K36" s="100">
        <f t="shared" si="6"/>
        <v>0.10410865550809412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1.4451341515379998</v>
      </c>
      <c r="D37" s="418">
        <f>Dry_Matter_Content!E24</f>
        <v>0.44</v>
      </c>
      <c r="E37" s="284">
        <f>MCF!R36</f>
        <v>1</v>
      </c>
      <c r="F37" s="67">
        <f t="shared" si="0"/>
        <v>0.19075770800301597</v>
      </c>
      <c r="G37" s="67">
        <f t="shared" si="1"/>
        <v>0.19075770800301597</v>
      </c>
      <c r="H37" s="67">
        <f t="shared" si="2"/>
        <v>0</v>
      </c>
      <c r="I37" s="67">
        <f t="shared" si="3"/>
        <v>1.0587879913541502</v>
      </c>
      <c r="J37" s="67">
        <f t="shared" si="4"/>
        <v>0.16085022259795664</v>
      </c>
      <c r="K37" s="100">
        <f t="shared" si="6"/>
        <v>0.10723348173197109</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1.4800791392999999</v>
      </c>
      <c r="D38" s="418">
        <f>Dry_Matter_Content!E25</f>
        <v>0.44</v>
      </c>
      <c r="E38" s="284">
        <f>MCF!R37</f>
        <v>1</v>
      </c>
      <c r="F38" s="67">
        <f t="shared" si="0"/>
        <v>0.19537044638759998</v>
      </c>
      <c r="G38" s="67">
        <f t="shared" si="1"/>
        <v>0.19537044638759998</v>
      </c>
      <c r="H38" s="67">
        <f t="shared" si="2"/>
        <v>0</v>
      </c>
      <c r="I38" s="67">
        <f t="shared" si="3"/>
        <v>1.0886326229278527</v>
      </c>
      <c r="J38" s="67">
        <f t="shared" si="4"/>
        <v>0.16552581481389758</v>
      </c>
      <c r="K38" s="100">
        <f t="shared" si="6"/>
        <v>0.11035054320926505</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1.5150241270620002</v>
      </c>
      <c r="D39" s="418">
        <f>Dry_Matter_Content!E26</f>
        <v>0.44</v>
      </c>
      <c r="E39" s="284">
        <f>MCF!R38</f>
        <v>1</v>
      </c>
      <c r="F39" s="67">
        <f t="shared" si="0"/>
        <v>0.19998318477218402</v>
      </c>
      <c r="G39" s="67">
        <f t="shared" si="1"/>
        <v>0.19998318477218402</v>
      </c>
      <c r="H39" s="67">
        <f t="shared" si="2"/>
        <v>0</v>
      </c>
      <c r="I39" s="67">
        <f t="shared" si="3"/>
        <v>1.118424226935451</v>
      </c>
      <c r="J39" s="67">
        <f t="shared" si="4"/>
        <v>0.17019158076458571</v>
      </c>
      <c r="K39" s="100">
        <f t="shared" si="6"/>
        <v>0.11346105384305713</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1.5499691148239998</v>
      </c>
      <c r="D40" s="418">
        <f>Dry_Matter_Content!E27</f>
        <v>0.44</v>
      </c>
      <c r="E40" s="284">
        <f>MCF!R39</f>
        <v>1</v>
      </c>
      <c r="F40" s="67">
        <f t="shared" si="0"/>
        <v>0.20459592315676797</v>
      </c>
      <c r="G40" s="67">
        <f t="shared" si="1"/>
        <v>0.20459592315676797</v>
      </c>
      <c r="H40" s="67">
        <f t="shared" si="2"/>
        <v>0</v>
      </c>
      <c r="I40" s="67">
        <f t="shared" si="3"/>
        <v>1.1481710934512175</v>
      </c>
      <c r="J40" s="67">
        <f t="shared" si="4"/>
        <v>0.1748490566410015</v>
      </c>
      <c r="K40" s="100">
        <f t="shared" si="6"/>
        <v>0.11656603776066767</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1.5849141025860001</v>
      </c>
      <c r="D41" s="418">
        <f>Dry_Matter_Content!E28</f>
        <v>0.44</v>
      </c>
      <c r="E41" s="284">
        <f>MCF!R40</f>
        <v>1</v>
      </c>
      <c r="F41" s="67">
        <f t="shared" si="0"/>
        <v>0.20920866154135201</v>
      </c>
      <c r="G41" s="67">
        <f t="shared" si="1"/>
        <v>0.20920866154135201</v>
      </c>
      <c r="H41" s="67">
        <f t="shared" si="2"/>
        <v>0</v>
      </c>
      <c r="I41" s="67">
        <f t="shared" si="3"/>
        <v>1.1778802165191429</v>
      </c>
      <c r="J41" s="67">
        <f t="shared" si="4"/>
        <v>0.17949953847342676</v>
      </c>
      <c r="K41" s="100">
        <f t="shared" si="6"/>
        <v>0.1196663589822845</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1.6198590903479999</v>
      </c>
      <c r="D42" s="418">
        <f>Dry_Matter_Content!E29</f>
        <v>0.44</v>
      </c>
      <c r="E42" s="284">
        <f>MCF!R41</f>
        <v>1</v>
      </c>
      <c r="F42" s="67">
        <f t="shared" si="0"/>
        <v>0.21382139992593596</v>
      </c>
      <c r="G42" s="67">
        <f t="shared" si="1"/>
        <v>0.21382139992593596</v>
      </c>
      <c r="H42" s="67">
        <f t="shared" si="2"/>
        <v>0</v>
      </c>
      <c r="I42" s="67">
        <f t="shared" si="3"/>
        <v>1.2075574967680673</v>
      </c>
      <c r="J42" s="67">
        <f t="shared" si="4"/>
        <v>0.18414411967701147</v>
      </c>
      <c r="K42" s="100">
        <f t="shared" si="6"/>
        <v>0.12276274645134097</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1.6548040781100002</v>
      </c>
      <c r="D43" s="418">
        <f>Dry_Matter_Content!E30</f>
        <v>0.44</v>
      </c>
      <c r="E43" s="284">
        <f>MCF!R42</f>
        <v>1</v>
      </c>
      <c r="F43" s="67">
        <f t="shared" si="0"/>
        <v>0.21843413831052003</v>
      </c>
      <c r="G43" s="67">
        <f t="shared" si="1"/>
        <v>0.21843413831052003</v>
      </c>
      <c r="H43" s="67">
        <f t="shared" si="2"/>
        <v>0</v>
      </c>
      <c r="I43" s="67">
        <f t="shared" si="3"/>
        <v>1.2372079123509396</v>
      </c>
      <c r="J43" s="67">
        <f t="shared" si="4"/>
        <v>0.1887837227276476</v>
      </c>
      <c r="K43" s="100">
        <f t="shared" si="6"/>
        <v>0.12585581515176505</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1.689749065872</v>
      </c>
      <c r="D44" s="418">
        <f>Dry_Matter_Content!E31</f>
        <v>0.44</v>
      </c>
      <c r="E44" s="284">
        <f>MCF!R43</f>
        <v>1</v>
      </c>
      <c r="F44" s="67">
        <f t="shared" si="0"/>
        <v>0.22304687669510401</v>
      </c>
      <c r="G44" s="67">
        <f t="shared" si="1"/>
        <v>0.22304687669510401</v>
      </c>
      <c r="H44" s="67">
        <f t="shared" si="2"/>
        <v>0</v>
      </c>
      <c r="I44" s="67">
        <f t="shared" si="3"/>
        <v>1.2668356631602542</v>
      </c>
      <c r="J44" s="67">
        <f t="shared" si="4"/>
        <v>0.19341912588578938</v>
      </c>
      <c r="K44" s="100">
        <f t="shared" si="6"/>
        <v>0.12894608392385959</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1.7246940536339999</v>
      </c>
      <c r="D45" s="418">
        <f>Dry_Matter_Content!E32</f>
        <v>0.44</v>
      </c>
      <c r="E45" s="284">
        <f>MCF!R44</f>
        <v>1</v>
      </c>
      <c r="F45" s="67">
        <f t="shared" si="0"/>
        <v>0.22765961507968796</v>
      </c>
      <c r="G45" s="67">
        <f t="shared" si="1"/>
        <v>0.22765961507968796</v>
      </c>
      <c r="H45" s="67">
        <f t="shared" si="2"/>
        <v>0</v>
      </c>
      <c r="I45" s="67">
        <f t="shared" si="3"/>
        <v>1.2964442924975419</v>
      </c>
      <c r="J45" s="67">
        <f t="shared" si="4"/>
        <v>0.19805098574240021</v>
      </c>
      <c r="K45" s="100">
        <f t="shared" si="6"/>
        <v>0.13203399049493347</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1.7596390413959999</v>
      </c>
      <c r="D46" s="418">
        <f>Dry_Matter_Content!E33</f>
        <v>0.44</v>
      </c>
      <c r="E46" s="284">
        <f>MCF!R45</f>
        <v>1</v>
      </c>
      <c r="F46" s="67">
        <f t="shared" si="0"/>
        <v>0.232272353464272</v>
      </c>
      <c r="G46" s="67">
        <f t="shared" si="1"/>
        <v>0.232272353464272</v>
      </c>
      <c r="H46" s="67">
        <f t="shared" si="2"/>
        <v>0</v>
      </c>
      <c r="I46" s="67">
        <f t="shared" si="3"/>
        <v>1.326036789721639</v>
      </c>
      <c r="J46" s="67">
        <f t="shared" si="4"/>
        <v>0.20267985624017479</v>
      </c>
      <c r="K46" s="100">
        <f t="shared" si="6"/>
        <v>0.13511990416011652</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1.794584029158</v>
      </c>
      <c r="D47" s="418">
        <f>Dry_Matter_Content!E34</f>
        <v>0.44</v>
      </c>
      <c r="E47" s="284">
        <f>MCF!R46</f>
        <v>1</v>
      </c>
      <c r="F47" s="67">
        <f t="shared" si="0"/>
        <v>0.23688509184885601</v>
      </c>
      <c r="G47" s="67">
        <f t="shared" si="1"/>
        <v>0.23688509184885601</v>
      </c>
      <c r="H47" s="67">
        <f t="shared" si="2"/>
        <v>0</v>
      </c>
      <c r="I47" s="67">
        <f t="shared" si="3"/>
        <v>1.3556156768494201</v>
      </c>
      <c r="J47" s="67">
        <f t="shared" si="4"/>
        <v>0.207306204721075</v>
      </c>
      <c r="K47" s="100">
        <f t="shared" si="6"/>
        <v>0.13820413648071667</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1.8295290169200003</v>
      </c>
      <c r="D48" s="418">
        <f>Dry_Matter_Content!E35</f>
        <v>0.44</v>
      </c>
      <c r="E48" s="284">
        <f>MCF!R47</f>
        <v>1</v>
      </c>
      <c r="F48" s="67">
        <f t="shared" si="0"/>
        <v>0.24149783023344001</v>
      </c>
      <c r="G48" s="67">
        <f t="shared" si="1"/>
        <v>0.24149783023344001</v>
      </c>
      <c r="H48" s="67">
        <f t="shared" si="2"/>
        <v>0</v>
      </c>
      <c r="I48" s="67">
        <f t="shared" si="3"/>
        <v>1.3851830816177886</v>
      </c>
      <c r="J48" s="67">
        <f t="shared" si="4"/>
        <v>0.21193042546507154</v>
      </c>
      <c r="K48" s="100">
        <f t="shared" si="6"/>
        <v>0.14128695031004768</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1.8644740046819999</v>
      </c>
      <c r="D49" s="418">
        <f>Dry_Matter_Content!E36</f>
        <v>0.44</v>
      </c>
      <c r="E49" s="284">
        <f>MCF!R48</f>
        <v>1</v>
      </c>
      <c r="F49" s="67">
        <f t="shared" si="0"/>
        <v>0.24611056861802397</v>
      </c>
      <c r="G49" s="67">
        <f t="shared" si="1"/>
        <v>0.24611056861802397</v>
      </c>
      <c r="H49" s="67">
        <f t="shared" si="2"/>
        <v>0</v>
      </c>
      <c r="I49" s="67">
        <f t="shared" si="3"/>
        <v>1.4147407991235093</v>
      </c>
      <c r="J49" s="67">
        <f t="shared" si="4"/>
        <v>0.21655285111230338</v>
      </c>
      <c r="K49" s="100">
        <f t="shared" si="6"/>
        <v>0.14436856740820225</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1.1935670368239568</v>
      </c>
      <c r="J50" s="67">
        <f t="shared" si="4"/>
        <v>0.22117376229955249</v>
      </c>
      <c r="K50" s="100">
        <f t="shared" si="6"/>
        <v>0.14744917486636833</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1.0069705152175727</v>
      </c>
      <c r="J51" s="67">
        <f t="shared" si="4"/>
        <v>0.18659652160638412</v>
      </c>
      <c r="K51" s="100">
        <f t="shared" si="6"/>
        <v>0.12439768107092275</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0.84954559503899951</v>
      </c>
      <c r="J52" s="67">
        <f t="shared" si="4"/>
        <v>0.15742492017857324</v>
      </c>
      <c r="K52" s="100">
        <f t="shared" si="6"/>
        <v>0.10494994678571548</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0.71673172862884316</v>
      </c>
      <c r="J53" s="67">
        <f t="shared" si="4"/>
        <v>0.13281386641015633</v>
      </c>
      <c r="K53" s="100">
        <f t="shared" si="6"/>
        <v>8.8542577606770881E-2</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0.60468134238246207</v>
      </c>
      <c r="J54" s="67">
        <f t="shared" si="4"/>
        <v>0.11205038624638114</v>
      </c>
      <c r="K54" s="100">
        <f t="shared" si="6"/>
        <v>7.4700257497587422E-2</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0.51014837382035494</v>
      </c>
      <c r="J55" s="67">
        <f t="shared" si="4"/>
        <v>9.4532968562107106E-2</v>
      </c>
      <c r="K55" s="100">
        <f t="shared" si="6"/>
        <v>6.3021979041404733E-2</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0.43039423423609313</v>
      </c>
      <c r="J56" s="67">
        <f t="shared" si="4"/>
        <v>7.9754139584261793E-2</v>
      </c>
      <c r="K56" s="100">
        <f t="shared" si="6"/>
        <v>5.3169426389507862E-2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0.36310847269093455</v>
      </c>
      <c r="J57" s="67">
        <f t="shared" si="4"/>
        <v>6.7285761545158612E-2</v>
      </c>
      <c r="K57" s="100">
        <f t="shared" si="6"/>
        <v>4.485717436343907E-2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0.30634184301739031</v>
      </c>
      <c r="J58" s="67">
        <f t="shared" si="4"/>
        <v>5.6766629673544254E-2</v>
      </c>
      <c r="K58" s="100">
        <f t="shared" si="6"/>
        <v>3.7844419782362831E-2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0.25844983480506478</v>
      </c>
      <c r="J59" s="67">
        <f t="shared" si="4"/>
        <v>4.7892008212325546E-2</v>
      </c>
      <c r="K59" s="100">
        <f t="shared" si="6"/>
        <v>3.1928005474883697E-2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0.21804503248018064</v>
      </c>
      <c r="J60" s="67">
        <f t="shared" si="4"/>
        <v>4.0404802324884137E-2</v>
      </c>
      <c r="K60" s="100">
        <f t="shared" si="6"/>
        <v>2.6936534883256091E-2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0.18395692233714414</v>
      </c>
      <c r="J61" s="67">
        <f t="shared" si="4"/>
        <v>3.4088110143036511E-2</v>
      </c>
      <c r="K61" s="100">
        <f t="shared" si="6"/>
        <v>2.272540676202434E-2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0.15519798314520192</v>
      </c>
      <c r="J62" s="67">
        <f t="shared" si="4"/>
        <v>2.875893919194223E-2</v>
      </c>
      <c r="K62" s="100">
        <f t="shared" si="6"/>
        <v>1.9172626127961487E-2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0.13093507798632542</v>
      </c>
      <c r="J63" s="67">
        <f t="shared" si="4"/>
        <v>2.4262905158876493E-2</v>
      </c>
      <c r="K63" s="100">
        <f t="shared" si="6"/>
        <v>1.6175270105917662E-2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0.11046531855536644</v>
      </c>
      <c r="J64" s="67">
        <f t="shared" si="4"/>
        <v>2.0469759430958988E-2</v>
      </c>
      <c r="K64" s="100">
        <f t="shared" si="6"/>
        <v>1.3646506287305991E-2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9.3195702719274326E-2</v>
      </c>
      <c r="J65" s="67">
        <f t="shared" si="4"/>
        <v>1.7269615836092111E-2</v>
      </c>
      <c r="K65" s="100">
        <f t="shared" si="6"/>
        <v>1.1513077224061407E-2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7.8625935442227679E-2</v>
      </c>
      <c r="J66" s="67">
        <f t="shared" si="4"/>
        <v>1.4569767277046654E-2</v>
      </c>
      <c r="K66" s="100">
        <f t="shared" si="6"/>
        <v>9.7131781846977686E-3</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6.6333935404586125E-2</v>
      </c>
      <c r="J67" s="67">
        <f t="shared" si="4"/>
        <v>1.2292000037641559E-2</v>
      </c>
      <c r="K67" s="100">
        <f t="shared" si="6"/>
        <v>8.1946666917610388E-3</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5.5963607447226518E-2</v>
      </c>
      <c r="J68" s="67">
        <f t="shared" si="4"/>
        <v>1.0370327957359609E-2</v>
      </c>
      <c r="K68" s="100">
        <f t="shared" si="6"/>
        <v>6.9135519715730724E-3</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4.7214526613036371E-2</v>
      </c>
      <c r="J69" s="67">
        <f t="shared" si="4"/>
        <v>8.7490808341901451E-3</v>
      </c>
      <c r="K69" s="100">
        <f t="shared" si="6"/>
        <v>5.8327205561267631E-3</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3.983323493567241E-2</v>
      </c>
      <c r="J70" s="67">
        <f t="shared" si="4"/>
        <v>7.3812916773639634E-3</v>
      </c>
      <c r="K70" s="100">
        <f t="shared" si="6"/>
        <v>4.9208611182426417E-3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3.3605898846444729E-2</v>
      </c>
      <c r="J71" s="67">
        <f t="shared" si="4"/>
        <v>6.2273360892276825E-3</v>
      </c>
      <c r="K71" s="100">
        <f t="shared" si="6"/>
        <v>4.151557392818455E-3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2.8352114486842415E-2</v>
      </c>
      <c r="J72" s="67">
        <f t="shared" si="4"/>
        <v>5.2537843596023141E-3</v>
      </c>
      <c r="K72" s="100">
        <f t="shared" si="6"/>
        <v>3.5025229064015425E-3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2.391968146866158E-2</v>
      </c>
      <c r="J73" s="67">
        <f t="shared" si="4"/>
        <v>4.4324330181808357E-3</v>
      </c>
      <c r="K73" s="100">
        <f t="shared" si="6"/>
        <v>2.9549553454538903E-3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2.0180193679302291E-2</v>
      </c>
      <c r="J74" s="67">
        <f t="shared" si="4"/>
        <v>3.7394877893592903E-3</v>
      </c>
      <c r="K74" s="100">
        <f t="shared" si="6"/>
        <v>2.4929918595728599E-3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1.7025319399328068E-2</v>
      </c>
      <c r="J75" s="67">
        <f t="shared" si="4"/>
        <v>3.154874279974222E-3</v>
      </c>
      <c r="K75" s="100">
        <f t="shared" si="6"/>
        <v>2.1032495199828144E-3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1.4363662968528968E-2</v>
      </c>
      <c r="J76" s="67">
        <f t="shared" si="4"/>
        <v>2.6616564307991E-3</v>
      </c>
      <c r="K76" s="100">
        <f t="shared" si="6"/>
        <v>1.7744376205327333E-3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1.2118117083996261E-2</v>
      </c>
      <c r="J77" s="67">
        <f t="shared" si="4"/>
        <v>2.2455458845327078E-3</v>
      </c>
      <c r="K77" s="100">
        <f t="shared" si="6"/>
        <v>1.4970305896884718E-3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1.0223629027163209E-2</v>
      </c>
      <c r="J78" s="67">
        <f t="shared" si="4"/>
        <v>1.8944880568330512E-3</v>
      </c>
      <c r="K78" s="100">
        <f t="shared" si="6"/>
        <v>1.2629920378887007E-3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8.625316108151114E-3</v>
      </c>
      <c r="J79" s="67">
        <f t="shared" si="4"/>
        <v>1.5983129190120955E-3</v>
      </c>
      <c r="K79" s="100">
        <f t="shared" si="6"/>
        <v>1.0655419460080637E-3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7.2768757324691439E-3</v>
      </c>
      <c r="J80" s="67">
        <f t="shared" si="4"/>
        <v>1.3484403756819704E-3</v>
      </c>
      <c r="K80" s="100">
        <f t="shared" si="6"/>
        <v>8.989602504546469E-4</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6.139244030228256E-3</v>
      </c>
      <c r="J81" s="67">
        <f t="shared" si="4"/>
        <v>1.1376317022408883E-3</v>
      </c>
      <c r="K81" s="100">
        <f t="shared" si="6"/>
        <v>7.5842113482725885E-4</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5.1794641888029654E-3</v>
      </c>
      <c r="J82" s="67">
        <f t="shared" si="4"/>
        <v>9.5977984142529089E-4</v>
      </c>
      <c r="K82" s="100">
        <f t="shared" si="6"/>
        <v>6.398532276168606E-4</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4.3697317049139909E-3</v>
      </c>
      <c r="J83" s="67">
        <f t="shared" ref="J83:J99" si="16">I82*(1-$K$10)+H83</f>
        <v>8.0973248388897432E-4</v>
      </c>
      <c r="K83" s="100">
        <f t="shared" si="6"/>
        <v>5.3982165592598281E-4</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3.6865888974016653E-3</v>
      </c>
      <c r="J84" s="67">
        <f t="shared" si="16"/>
        <v>6.8314280751232564E-4</v>
      </c>
      <c r="K84" s="100">
        <f t="shared" si="6"/>
        <v>4.5542853834155039E-4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3.1102453459926406E-3</v>
      </c>
      <c r="J85" s="67">
        <f t="shared" si="16"/>
        <v>5.7634355140902488E-4</v>
      </c>
      <c r="K85" s="100">
        <f t="shared" ref="K85:K99" si="18">J85*CH4_fraction*conv</f>
        <v>3.8422903427268325E-4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2.6240045693966371E-3</v>
      </c>
      <c r="J86" s="67">
        <f t="shared" si="16"/>
        <v>4.8624077659600347E-4</v>
      </c>
      <c r="K86" s="100">
        <f t="shared" si="18"/>
        <v>3.2416051773066898E-4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2.2137803337880868E-3</v>
      </c>
      <c r="J87" s="67">
        <f t="shared" si="16"/>
        <v>4.1022423560855046E-4</v>
      </c>
      <c r="K87" s="100">
        <f t="shared" si="18"/>
        <v>2.734828237390336E-4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1.8676885792900074E-3</v>
      </c>
      <c r="J88" s="67">
        <f t="shared" si="16"/>
        <v>3.4609175449807944E-4</v>
      </c>
      <c r="K88" s="100">
        <f t="shared" si="18"/>
        <v>2.3072783633205294E-4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1.5757031427058646E-3</v>
      </c>
      <c r="J89" s="67">
        <f t="shared" si="16"/>
        <v>2.9198543658414284E-4</v>
      </c>
      <c r="K89" s="100">
        <f t="shared" si="18"/>
        <v>1.9465695772276188E-4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1.3293653029012888E-3</v>
      </c>
      <c r="J90" s="67">
        <f t="shared" si="16"/>
        <v>2.4633783980457593E-4</v>
      </c>
      <c r="K90" s="100">
        <f t="shared" si="18"/>
        <v>1.6422522653638394E-4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1.1215387344618119E-3</v>
      </c>
      <c r="J91" s="67">
        <f t="shared" si="16"/>
        <v>2.0782656843947692E-4</v>
      </c>
      <c r="K91" s="100">
        <f t="shared" si="18"/>
        <v>1.3855104562631793E-4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9.4620277071546491E-4</v>
      </c>
      <c r="J92" s="67">
        <f t="shared" si="16"/>
        <v>1.7533596374634709E-4</v>
      </c>
      <c r="K92" s="100">
        <f t="shared" si="18"/>
        <v>1.1689064249756473E-4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7.982779870186528E-4</v>
      </c>
      <c r="J93" s="67">
        <f t="shared" si="16"/>
        <v>1.4792478369681211E-4</v>
      </c>
      <c r="K93" s="100">
        <f t="shared" si="18"/>
        <v>9.8616522464541403E-5</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6.7347905151102206E-4</v>
      </c>
      <c r="J94" s="67">
        <f t="shared" si="16"/>
        <v>1.2479893550763072E-4</v>
      </c>
      <c r="K94" s="100">
        <f t="shared" si="18"/>
        <v>8.3199290338420475E-5</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5.6819058047455286E-4</v>
      </c>
      <c r="J95" s="67">
        <f t="shared" si="16"/>
        <v>1.0528847103646917E-4</v>
      </c>
      <c r="K95" s="100">
        <f t="shared" si="18"/>
        <v>7.0192314024312773E-5</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4.7936240186785642E-4</v>
      </c>
      <c r="J96" s="67">
        <f t="shared" si="16"/>
        <v>8.8828178606696419E-5</v>
      </c>
      <c r="K96" s="100">
        <f t="shared" si="18"/>
        <v>5.9218785737797608E-5</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4.0442119285504706E-4</v>
      </c>
      <c r="J97" s="67">
        <f t="shared" si="16"/>
        <v>7.4941209012809352E-5</v>
      </c>
      <c r="K97" s="100">
        <f t="shared" si="18"/>
        <v>4.9960806008539563E-5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3.4119593149774399E-4</v>
      </c>
      <c r="J98" s="67">
        <f t="shared" si="16"/>
        <v>6.322526135730306E-5</v>
      </c>
      <c r="K98" s="100">
        <f t="shared" si="18"/>
        <v>4.215017423820204E-5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2.8785500297047646E-4</v>
      </c>
      <c r="J99" s="68">
        <f t="shared" si="16"/>
        <v>5.3340928527267506E-5</v>
      </c>
      <c r="K99" s="102">
        <f t="shared" si="18"/>
        <v>3.5560619018178335E-5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0.68625582478200009</v>
      </c>
      <c r="Q19" s="283">
        <f>MCF!R18</f>
        <v>1</v>
      </c>
      <c r="R19" s="130">
        <f t="shared" ref="R19:R82" si="5">P19*$W$6*DOCF*Q19</f>
        <v>0.14754500232813</v>
      </c>
      <c r="S19" s="65">
        <f>R19*$W$12</f>
        <v>0.14754500232813</v>
      </c>
      <c r="T19" s="65">
        <f>R19*(1-$W$12)</f>
        <v>0</v>
      </c>
      <c r="U19" s="65">
        <f>S19+U18*$W$10</f>
        <v>0.14754500232813</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0.73537097495400006</v>
      </c>
      <c r="Q20" s="284">
        <f>MCF!R19</f>
        <v>1</v>
      </c>
      <c r="R20" s="67">
        <f t="shared" si="5"/>
        <v>0.15810475961511</v>
      </c>
      <c r="S20" s="67">
        <f>R20*$W$12</f>
        <v>0.15810475961511</v>
      </c>
      <c r="T20" s="67">
        <f>R20*(1-$W$12)</f>
        <v>0</v>
      </c>
      <c r="U20" s="67">
        <f>S20+U19*$W$10</f>
        <v>0.30057501300488759</v>
      </c>
      <c r="V20" s="67">
        <f>U19*(1-$W$10)+T20</f>
        <v>5.0747489383524188E-3</v>
      </c>
      <c r="W20" s="100">
        <f>V20*CH4_fraction*conv</f>
        <v>3.3831659589016122E-3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0.72768081196799994</v>
      </c>
      <c r="Q21" s="284">
        <f>MCF!R20</f>
        <v>1</v>
      </c>
      <c r="R21" s="67">
        <f t="shared" si="5"/>
        <v>0.15645137457311997</v>
      </c>
      <c r="S21" s="67">
        <f t="shared" ref="S21:S84" si="7">R21*$W$12</f>
        <v>0.15645137457311997</v>
      </c>
      <c r="T21" s="67">
        <f t="shared" ref="T21:T84" si="8">R21*(1-$W$12)</f>
        <v>0</v>
      </c>
      <c r="U21" s="67">
        <f t="shared" ref="U21:U84" si="9">S21+U20*$W$10</f>
        <v>0.44668823512232791</v>
      </c>
      <c r="V21" s="67">
        <f t="shared" ref="V21:V84" si="10">U20*(1-$W$10)+T21</f>
        <v>1.0338152455679655E-2</v>
      </c>
      <c r="W21" s="100">
        <f t="shared" ref="W21:W84" si="11">V21*CH4_fraction*conv</f>
        <v>6.8921016371197696E-3</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0.77982521166000007</v>
      </c>
      <c r="Q22" s="284">
        <f>MCF!R21</f>
        <v>1</v>
      </c>
      <c r="R22" s="67">
        <f t="shared" si="5"/>
        <v>0.1676624205069</v>
      </c>
      <c r="S22" s="67">
        <f t="shared" si="7"/>
        <v>0.1676624205069</v>
      </c>
      <c r="T22" s="67">
        <f t="shared" si="8"/>
        <v>0</v>
      </c>
      <c r="U22" s="67">
        <f t="shared" si="9"/>
        <v>0.59898699971955316</v>
      </c>
      <c r="V22" s="67">
        <f t="shared" si="10"/>
        <v>1.5363655909674749E-2</v>
      </c>
      <c r="W22" s="100">
        <f t="shared" si="11"/>
        <v>1.0242437273116498E-2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0.80069949471599999</v>
      </c>
      <c r="Q23" s="284">
        <f>MCF!R22</f>
        <v>1</v>
      </c>
      <c r="R23" s="67">
        <f t="shared" si="5"/>
        <v>0.17215039136394</v>
      </c>
      <c r="S23" s="67">
        <f t="shared" si="7"/>
        <v>0.17215039136394</v>
      </c>
      <c r="T23" s="67">
        <f t="shared" si="8"/>
        <v>0</v>
      </c>
      <c r="U23" s="67">
        <f t="shared" si="9"/>
        <v>0.75053548256100999</v>
      </c>
      <c r="V23" s="67">
        <f t="shared" si="10"/>
        <v>2.0601908522483184E-2</v>
      </c>
      <c r="W23" s="100">
        <f t="shared" si="11"/>
        <v>1.3734605681655455E-2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0.84204186600600017</v>
      </c>
      <c r="Q24" s="284">
        <f>MCF!R23</f>
        <v>1</v>
      </c>
      <c r="R24" s="67">
        <f t="shared" si="5"/>
        <v>0.18103900119129004</v>
      </c>
      <c r="S24" s="67">
        <f t="shared" si="7"/>
        <v>0.18103900119129004</v>
      </c>
      <c r="T24" s="67">
        <f t="shared" si="8"/>
        <v>0</v>
      </c>
      <c r="U24" s="67">
        <f t="shared" si="9"/>
        <v>0.90576012824568763</v>
      </c>
      <c r="V24" s="67">
        <f t="shared" si="10"/>
        <v>2.5814355506612423E-2</v>
      </c>
      <c r="W24" s="100">
        <f t="shared" si="11"/>
        <v>1.7209570337741613E-2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0.86851337601599998</v>
      </c>
      <c r="Q25" s="284">
        <f>MCF!R24</f>
        <v>1</v>
      </c>
      <c r="R25" s="67">
        <f t="shared" si="5"/>
        <v>0.18673037584343999</v>
      </c>
      <c r="S25" s="67">
        <f t="shared" si="7"/>
        <v>0.18673037584343999</v>
      </c>
      <c r="T25" s="67">
        <f t="shared" si="8"/>
        <v>0</v>
      </c>
      <c r="U25" s="67">
        <f t="shared" si="9"/>
        <v>1.061337261507624</v>
      </c>
      <c r="V25" s="67">
        <f t="shared" si="10"/>
        <v>3.1153242581503645E-2</v>
      </c>
      <c r="W25" s="100">
        <f t="shared" si="11"/>
        <v>2.0768828387669094E-2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0.89544615811200001</v>
      </c>
      <c r="Q26" s="284">
        <f>MCF!R25</f>
        <v>1</v>
      </c>
      <c r="R26" s="67">
        <f t="shared" si="5"/>
        <v>0.19252092399408</v>
      </c>
      <c r="S26" s="67">
        <f t="shared" si="7"/>
        <v>0.19252092399408</v>
      </c>
      <c r="T26" s="67">
        <f t="shared" si="8"/>
        <v>0</v>
      </c>
      <c r="U26" s="67">
        <f t="shared" si="9"/>
        <v>1.2173539321818148</v>
      </c>
      <c r="V26" s="67">
        <f t="shared" si="10"/>
        <v>3.6504253319889053E-2</v>
      </c>
      <c r="W26" s="100">
        <f t="shared" si="11"/>
        <v>2.4336168879926033E-2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0.92273005776600003</v>
      </c>
      <c r="Q27" s="284">
        <f>MCF!R26</f>
        <v>1</v>
      </c>
      <c r="R27" s="67">
        <f t="shared" si="5"/>
        <v>0.19838696241969</v>
      </c>
      <c r="S27" s="67">
        <f t="shared" si="7"/>
        <v>0.19838696241969</v>
      </c>
      <c r="T27" s="67">
        <f t="shared" si="8"/>
        <v>0</v>
      </c>
      <c r="U27" s="67">
        <f t="shared" si="9"/>
        <v>1.3738705128368967</v>
      </c>
      <c r="V27" s="67">
        <f t="shared" si="10"/>
        <v>4.1870381764608187E-2</v>
      </c>
      <c r="W27" s="100">
        <f t="shared" si="11"/>
        <v>2.7913587843072123E-2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0.95022738181799993</v>
      </c>
      <c r="Q28" s="284">
        <f>MCF!R27</f>
        <v>1</v>
      </c>
      <c r="R28" s="67">
        <f t="shared" si="5"/>
        <v>0.20429888709086999</v>
      </c>
      <c r="S28" s="67">
        <f t="shared" si="7"/>
        <v>0.20429888709086999</v>
      </c>
      <c r="T28" s="67">
        <f t="shared" si="8"/>
        <v>0</v>
      </c>
      <c r="U28" s="67">
        <f t="shared" si="9"/>
        <v>1.5309156955227379</v>
      </c>
      <c r="V28" s="67">
        <f t="shared" si="10"/>
        <v>4.7253704405028754E-2</v>
      </c>
      <c r="W28" s="100">
        <f t="shared" si="11"/>
        <v>3.1502469603352498E-2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0.98920831541399989</v>
      </c>
      <c r="Q29" s="284">
        <f>MCF!R28</f>
        <v>1</v>
      </c>
      <c r="R29" s="67">
        <f t="shared" si="5"/>
        <v>0.21267978781400998</v>
      </c>
      <c r="S29" s="67">
        <f t="shared" si="7"/>
        <v>0.21267978781400998</v>
      </c>
      <c r="T29" s="67">
        <f t="shared" si="8"/>
        <v>0</v>
      </c>
      <c r="U29" s="67">
        <f t="shared" si="9"/>
        <v>1.6909402752444853</v>
      </c>
      <c r="V29" s="67">
        <f t="shared" si="10"/>
        <v>5.2655208092262692E-2</v>
      </c>
      <c r="W29" s="100">
        <f t="shared" si="11"/>
        <v>3.5103472061508462E-2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0.92887179858000013</v>
      </c>
      <c r="Q30" s="284">
        <f>MCF!R29</f>
        <v>1</v>
      </c>
      <c r="R30" s="67">
        <f t="shared" si="5"/>
        <v>0.19970743669470004</v>
      </c>
      <c r="S30" s="67">
        <f t="shared" si="7"/>
        <v>0.19970743669470004</v>
      </c>
      <c r="T30" s="67">
        <f t="shared" si="8"/>
        <v>0</v>
      </c>
      <c r="U30" s="67">
        <f t="shared" si="9"/>
        <v>1.8324885250388352</v>
      </c>
      <c r="V30" s="67">
        <f t="shared" si="10"/>
        <v>5.8159186900350067E-2</v>
      </c>
      <c r="W30" s="100">
        <f t="shared" si="11"/>
        <v>3.8772791266900045E-2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0.95189159142000013</v>
      </c>
      <c r="Q31" s="284">
        <f>MCF!R30</f>
        <v>1</v>
      </c>
      <c r="R31" s="67">
        <f t="shared" si="5"/>
        <v>0.20465669215530002</v>
      </c>
      <c r="S31" s="67">
        <f t="shared" si="7"/>
        <v>0.20465669215530002</v>
      </c>
      <c r="T31" s="67">
        <f t="shared" si="8"/>
        <v>0</v>
      </c>
      <c r="U31" s="67">
        <f t="shared" si="9"/>
        <v>1.9741175371626385</v>
      </c>
      <c r="V31" s="67">
        <f t="shared" si="10"/>
        <v>6.3027680031496738E-2</v>
      </c>
      <c r="W31" s="100">
        <f t="shared" si="11"/>
        <v>4.2018453354331159E-2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0.97561862639999997</v>
      </c>
      <c r="Q32" s="284">
        <f>MCF!R31</f>
        <v>1</v>
      </c>
      <c r="R32" s="67">
        <f t="shared" si="5"/>
        <v>0.20975800467599998</v>
      </c>
      <c r="S32" s="67">
        <f t="shared" si="7"/>
        <v>0.20975800467599998</v>
      </c>
      <c r="T32" s="67">
        <f t="shared" si="8"/>
        <v>0</v>
      </c>
      <c r="U32" s="67">
        <f t="shared" si="9"/>
        <v>2.1159765908892916</v>
      </c>
      <c r="V32" s="67">
        <f t="shared" si="10"/>
        <v>6.7898950949347017E-2</v>
      </c>
      <c r="W32" s="100">
        <f t="shared" si="11"/>
        <v>4.5265967299564676E-2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0.99898891091999997</v>
      </c>
      <c r="Q33" s="284">
        <f>MCF!R32</f>
        <v>1</v>
      </c>
      <c r="R33" s="67">
        <f t="shared" si="5"/>
        <v>0.21478261584779998</v>
      </c>
      <c r="S33" s="67">
        <f t="shared" si="7"/>
        <v>0.21478261584779998</v>
      </c>
      <c r="T33" s="67">
        <f t="shared" si="8"/>
        <v>0</v>
      </c>
      <c r="U33" s="67">
        <f t="shared" si="9"/>
        <v>2.2579810726847205</v>
      </c>
      <c r="V33" s="67">
        <f t="shared" si="10"/>
        <v>7.2778134052370769E-2</v>
      </c>
      <c r="W33" s="100">
        <f t="shared" si="11"/>
        <v>4.8518756034913846E-2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1.0222215022799999</v>
      </c>
      <c r="Q34" s="284">
        <f>MCF!R33</f>
        <v>1</v>
      </c>
      <c r="R34" s="67">
        <f t="shared" si="5"/>
        <v>0.21977762299019996</v>
      </c>
      <c r="S34" s="67">
        <f t="shared" si="7"/>
        <v>0.21977762299019996</v>
      </c>
      <c r="T34" s="67">
        <f t="shared" si="8"/>
        <v>0</v>
      </c>
      <c r="U34" s="67">
        <f t="shared" si="9"/>
        <v>2.4000963765816361</v>
      </c>
      <c r="V34" s="67">
        <f t="shared" si="10"/>
        <v>7.7662319093284526E-2</v>
      </c>
      <c r="W34" s="100">
        <f t="shared" si="11"/>
        <v>5.1774879395523013E-2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1.0443901010399999</v>
      </c>
      <c r="Q35" s="284">
        <f>MCF!R34</f>
        <v>1</v>
      </c>
      <c r="R35" s="67">
        <f t="shared" si="5"/>
        <v>0.22454387172359996</v>
      </c>
      <c r="S35" s="67">
        <f t="shared" si="7"/>
        <v>0.22454387172359996</v>
      </c>
      <c r="T35" s="67">
        <f t="shared" si="8"/>
        <v>0</v>
      </c>
      <c r="U35" s="67">
        <f t="shared" si="9"/>
        <v>2.5420899324909878</v>
      </c>
      <c r="V35" s="67">
        <f t="shared" si="10"/>
        <v>8.2550315814248376E-2</v>
      </c>
      <c r="W35" s="100">
        <f t="shared" si="11"/>
        <v>5.5033543876165582E-2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1.0822381954560001</v>
      </c>
      <c r="Q36" s="284">
        <f>MCF!R35</f>
        <v>1</v>
      </c>
      <c r="R36" s="67">
        <f t="shared" si="5"/>
        <v>0.23268121202304001</v>
      </c>
      <c r="S36" s="67">
        <f t="shared" si="7"/>
        <v>0.23268121202304001</v>
      </c>
      <c r="T36" s="67">
        <f t="shared" si="8"/>
        <v>0</v>
      </c>
      <c r="U36" s="67">
        <f t="shared" si="9"/>
        <v>2.6873370194501693</v>
      </c>
      <c r="V36" s="67">
        <f t="shared" si="10"/>
        <v>8.7434125063858503E-2</v>
      </c>
      <c r="W36" s="100">
        <f t="shared" si="11"/>
        <v>5.8289416709238998E-2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1.109056441878</v>
      </c>
      <c r="Q37" s="284">
        <f>MCF!R36</f>
        <v>1</v>
      </c>
      <c r="R37" s="67">
        <f t="shared" si="5"/>
        <v>0.23844713500376999</v>
      </c>
      <c r="S37" s="67">
        <f t="shared" si="7"/>
        <v>0.23844713500376999</v>
      </c>
      <c r="T37" s="67">
        <f t="shared" si="8"/>
        <v>0</v>
      </c>
      <c r="U37" s="67">
        <f t="shared" si="9"/>
        <v>2.8333543162943187</v>
      </c>
      <c r="V37" s="67">
        <f t="shared" si="10"/>
        <v>9.2429838159620595E-2</v>
      </c>
      <c r="W37" s="100">
        <f t="shared" si="11"/>
        <v>6.1619892106413728E-2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1.1358746882999999</v>
      </c>
      <c r="Q38" s="284">
        <f>MCF!R37</f>
        <v>1</v>
      </c>
      <c r="R38" s="67">
        <f t="shared" si="5"/>
        <v>0.24421305798449999</v>
      </c>
      <c r="S38" s="67">
        <f t="shared" si="7"/>
        <v>0.24421305798449999</v>
      </c>
      <c r="T38" s="67">
        <f t="shared" si="8"/>
        <v>0</v>
      </c>
      <c r="U38" s="67">
        <f t="shared" si="9"/>
        <v>2.9801153319750484</v>
      </c>
      <c r="V38" s="67">
        <f t="shared" si="10"/>
        <v>9.745204230377047E-2</v>
      </c>
      <c r="W38" s="100">
        <f t="shared" si="11"/>
        <v>6.4968028202513642E-2</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1.1626929347220001</v>
      </c>
      <c r="Q39" s="284">
        <f>MCF!R38</f>
        <v>1</v>
      </c>
      <c r="R39" s="67">
        <f t="shared" si="5"/>
        <v>0.24997898096523002</v>
      </c>
      <c r="S39" s="67">
        <f t="shared" si="7"/>
        <v>0.24997898096523002</v>
      </c>
      <c r="T39" s="67">
        <f t="shared" si="8"/>
        <v>0</v>
      </c>
      <c r="U39" s="67">
        <f t="shared" si="9"/>
        <v>3.1275944865925522</v>
      </c>
      <c r="V39" s="67">
        <f t="shared" si="10"/>
        <v>0.10249982634772592</v>
      </c>
      <c r="W39" s="100">
        <f t="shared" si="11"/>
        <v>6.8333217565150609E-2</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1.189511181144</v>
      </c>
      <c r="Q40" s="284">
        <f>MCF!R39</f>
        <v>1</v>
      </c>
      <c r="R40" s="67">
        <f t="shared" si="5"/>
        <v>0.25574490394596</v>
      </c>
      <c r="S40" s="67">
        <f t="shared" si="7"/>
        <v>0.25574490394596</v>
      </c>
      <c r="T40" s="67">
        <f t="shared" si="8"/>
        <v>0</v>
      </c>
      <c r="U40" s="67">
        <f t="shared" si="9"/>
        <v>3.2757670800570313</v>
      </c>
      <c r="V40" s="67">
        <f t="shared" si="10"/>
        <v>0.10757231048148097</v>
      </c>
      <c r="W40" s="100">
        <f t="shared" si="11"/>
        <v>7.1714873654320638E-2</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1.2163294275660002</v>
      </c>
      <c r="Q41" s="284">
        <f>MCF!R40</f>
        <v>1</v>
      </c>
      <c r="R41" s="67">
        <f t="shared" si="5"/>
        <v>0.26151082692669003</v>
      </c>
      <c r="S41" s="67">
        <f t="shared" si="7"/>
        <v>0.26151082692669003</v>
      </c>
      <c r="T41" s="67">
        <f t="shared" si="8"/>
        <v>0</v>
      </c>
      <c r="U41" s="67">
        <f t="shared" si="9"/>
        <v>3.4246092618279929</v>
      </c>
      <c r="V41" s="67">
        <f t="shared" si="10"/>
        <v>0.11266864515572855</v>
      </c>
      <c r="W41" s="100">
        <f t="shared" si="11"/>
        <v>7.5112430103819031E-2</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1.2431476739879999</v>
      </c>
      <c r="Q42" s="284">
        <f>MCF!R41</f>
        <v>1</v>
      </c>
      <c r="R42" s="67">
        <f t="shared" si="5"/>
        <v>0.26727674990741995</v>
      </c>
      <c r="S42" s="67">
        <f t="shared" si="7"/>
        <v>0.26727674990741995</v>
      </c>
      <c r="T42" s="67">
        <f t="shared" si="8"/>
        <v>0</v>
      </c>
      <c r="U42" s="67">
        <f t="shared" si="9"/>
        <v>3.5740980016943564</v>
      </c>
      <c r="V42" s="67">
        <f t="shared" si="10"/>
        <v>0.11778801004105641</v>
      </c>
      <c r="W42" s="100">
        <f t="shared" si="11"/>
        <v>7.8525340027370938E-2</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1.26996592041</v>
      </c>
      <c r="Q43" s="284">
        <f>MCF!R42</f>
        <v>1</v>
      </c>
      <c r="R43" s="67">
        <f t="shared" si="5"/>
        <v>0.27304267288814998</v>
      </c>
      <c r="S43" s="67">
        <f t="shared" si="7"/>
        <v>0.27304267288814998</v>
      </c>
      <c r="T43" s="67">
        <f t="shared" si="8"/>
        <v>0</v>
      </c>
      <c r="U43" s="67">
        <f t="shared" si="9"/>
        <v>3.7242110615595654</v>
      </c>
      <c r="V43" s="67">
        <f t="shared" si="10"/>
        <v>0.12292961302294091</v>
      </c>
      <c r="W43" s="100">
        <f t="shared" si="11"/>
        <v>8.1953075348627266E-2</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1.2967841668320002</v>
      </c>
      <c r="Q44" s="284">
        <f>MCF!R43</f>
        <v>1</v>
      </c>
      <c r="R44" s="67">
        <f t="shared" si="5"/>
        <v>0.27880859586888002</v>
      </c>
      <c r="S44" s="67">
        <f t="shared" si="7"/>
        <v>0.27880859586888002</v>
      </c>
      <c r="T44" s="67">
        <f t="shared" si="8"/>
        <v>0</v>
      </c>
      <c r="U44" s="67">
        <f t="shared" si="9"/>
        <v>3.8749269681971379</v>
      </c>
      <c r="V44" s="67">
        <f t="shared" si="10"/>
        <v>0.12809268923130779</v>
      </c>
      <c r="W44" s="100">
        <f t="shared" si="11"/>
        <v>8.5395126154205192E-2</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1.3236024132539999</v>
      </c>
      <c r="Q45" s="284">
        <f>MCF!R44</f>
        <v>1</v>
      </c>
      <c r="R45" s="67">
        <f t="shared" si="5"/>
        <v>0.28457451884960999</v>
      </c>
      <c r="S45" s="67">
        <f t="shared" si="7"/>
        <v>0.28457451884960999</v>
      </c>
      <c r="T45" s="67">
        <f t="shared" si="8"/>
        <v>0</v>
      </c>
      <c r="U45" s="67">
        <f t="shared" si="9"/>
        <v>4.0262249869432774</v>
      </c>
      <c r="V45" s="67">
        <f t="shared" si="10"/>
        <v>0.13327650010347056</v>
      </c>
      <c r="W45" s="100">
        <f t="shared" si="11"/>
        <v>8.8851000068980363E-2</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1.350420659676</v>
      </c>
      <c r="Q46" s="284">
        <f>MCF!R45</f>
        <v>1</v>
      </c>
      <c r="R46" s="67">
        <f t="shared" si="5"/>
        <v>0.29034044183033997</v>
      </c>
      <c r="S46" s="67">
        <f t="shared" si="7"/>
        <v>0.29034044183033997</v>
      </c>
      <c r="T46" s="67">
        <f t="shared" si="8"/>
        <v>0</v>
      </c>
      <c r="U46" s="67">
        <f t="shared" si="9"/>
        <v>4.1780850962943186</v>
      </c>
      <c r="V46" s="67">
        <f t="shared" si="10"/>
        <v>0.13848033247929892</v>
      </c>
      <c r="W46" s="100">
        <f t="shared" si="11"/>
        <v>9.2320221652865936E-2</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1.3772389060979999</v>
      </c>
      <c r="Q47" s="284">
        <f>MCF!R46</f>
        <v>1</v>
      </c>
      <c r="R47" s="67">
        <f t="shared" si="5"/>
        <v>0.29610636481107</v>
      </c>
      <c r="S47" s="67">
        <f t="shared" si="7"/>
        <v>0.29610636481107</v>
      </c>
      <c r="T47" s="67">
        <f t="shared" si="8"/>
        <v>0</v>
      </c>
      <c r="U47" s="67">
        <f t="shared" si="9"/>
        <v>4.3304879633778803</v>
      </c>
      <c r="V47" s="67">
        <f t="shared" si="10"/>
        <v>0.14370349772750843</v>
      </c>
      <c r="W47" s="100">
        <f t="shared" si="11"/>
        <v>9.5802331818338943E-2</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1.4040571525200003</v>
      </c>
      <c r="Q48" s="284">
        <f>MCF!R47</f>
        <v>1</v>
      </c>
      <c r="R48" s="67">
        <f t="shared" si="5"/>
        <v>0.30187228779180003</v>
      </c>
      <c r="S48" s="67">
        <f t="shared" si="7"/>
        <v>0.30187228779180003</v>
      </c>
      <c r="T48" s="67">
        <f t="shared" si="8"/>
        <v>0</v>
      </c>
      <c r="U48" s="67">
        <f t="shared" si="9"/>
        <v>4.4834149202676787</v>
      </c>
      <c r="V48" s="67">
        <f t="shared" si="10"/>
        <v>0.14894533090200096</v>
      </c>
      <c r="W48" s="100">
        <f t="shared" si="11"/>
        <v>9.9296887268000636E-2</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1.430875398942</v>
      </c>
      <c r="Q49" s="284">
        <f>MCF!R48</f>
        <v>1</v>
      </c>
      <c r="R49" s="67">
        <f t="shared" si="5"/>
        <v>0.30763821077253001</v>
      </c>
      <c r="S49" s="67">
        <f t="shared" si="7"/>
        <v>0.30763821077253001</v>
      </c>
      <c r="T49" s="67">
        <f t="shared" si="8"/>
        <v>0</v>
      </c>
      <c r="U49" s="67">
        <f t="shared" si="9"/>
        <v>4.6368479411129861</v>
      </c>
      <c r="V49" s="67">
        <f t="shared" si="10"/>
        <v>0.15420518992722265</v>
      </c>
      <c r="W49" s="100">
        <f t="shared" si="11"/>
        <v>0.10280345995148177</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4.4773654863014452</v>
      </c>
      <c r="V50" s="67">
        <f t="shared" si="10"/>
        <v>0.15948245481154114</v>
      </c>
      <c r="W50" s="100">
        <f t="shared" si="11"/>
        <v>0.10632163654102741</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4.3233683641373686</v>
      </c>
      <c r="V51" s="67">
        <f t="shared" si="10"/>
        <v>0.15399712216407671</v>
      </c>
      <c r="W51" s="100">
        <f t="shared" si="11"/>
        <v>0.10266474810938447</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4.1746679088876579</v>
      </c>
      <c r="V52" s="67">
        <f t="shared" si="10"/>
        <v>0.14870045524971062</v>
      </c>
      <c r="W52" s="100">
        <f t="shared" si="11"/>
        <v>9.9133636833140415E-2</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4.0310819438985712</v>
      </c>
      <c r="V53" s="67">
        <f t="shared" si="10"/>
        <v>0.14358596498908646</v>
      </c>
      <c r="W53" s="100">
        <f t="shared" si="11"/>
        <v>9.5723976659390975E-2</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3.8924345584065398</v>
      </c>
      <c r="V54" s="67">
        <f t="shared" si="10"/>
        <v>0.13864738549203118</v>
      </c>
      <c r="W54" s="100">
        <f t="shared" si="11"/>
        <v>9.2431590328020785E-2</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3.758555892025484</v>
      </c>
      <c r="V55" s="67">
        <f t="shared" si="10"/>
        <v>0.13387866638105606</v>
      </c>
      <c r="W55" s="100">
        <f t="shared" si="11"/>
        <v>8.9252444254037361E-2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3.6292819266465965</v>
      </c>
      <c r="V56" s="67">
        <f t="shared" si="10"/>
        <v>0.1292739653788875</v>
      </c>
      <c r="W56" s="100">
        <f t="shared" si="11"/>
        <v>8.6182643585924992E-2</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3.5044542854956497</v>
      </c>
      <c r="V57" s="67">
        <f t="shared" si="10"/>
        <v>0.1248276411509469</v>
      </c>
      <c r="W57" s="100">
        <f t="shared" si="11"/>
        <v>8.3218427433964598E-2</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3.3839200391016395</v>
      </c>
      <c r="V58" s="67">
        <f t="shared" si="10"/>
        <v>0.12053424639401021</v>
      </c>
      <c r="W58" s="100">
        <f t="shared" si="11"/>
        <v>8.0356164262673474E-2</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3.2675315179390592</v>
      </c>
      <c r="V59" s="67">
        <f t="shared" si="10"/>
        <v>0.11638852116258031</v>
      </c>
      <c r="W59" s="100">
        <f t="shared" si="11"/>
        <v>7.7592347441720194E-2</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3.1551461315142633</v>
      </c>
      <c r="V60" s="67">
        <f t="shared" si="10"/>
        <v>0.11238538642479594</v>
      </c>
      <c r="W60" s="100">
        <f t="shared" si="11"/>
        <v>7.492359094986395E-2</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3.0466261936742809</v>
      </c>
      <c r="V61" s="67">
        <f t="shared" si="10"/>
        <v>0.10851993783998255</v>
      </c>
      <c r="W61" s="100">
        <f t="shared" si="11"/>
        <v>7.2346625226655026E-2</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2.9418387539240594</v>
      </c>
      <c r="V62" s="67">
        <f t="shared" si="10"/>
        <v>0.10478743975022159</v>
      </c>
      <c r="W62" s="100">
        <f t="shared" si="11"/>
        <v>6.9858293166814384E-2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2.8406554345454818</v>
      </c>
      <c r="V63" s="67">
        <f t="shared" si="10"/>
        <v>0.10118331937857739</v>
      </c>
      <c r="W63" s="100">
        <f t="shared" si="11"/>
        <v>6.7455546252384924E-2</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2.7429522733186085</v>
      </c>
      <c r="V64" s="67">
        <f t="shared" si="10"/>
        <v>9.7703161226873503E-2</v>
      </c>
      <c r="W64" s="100">
        <f t="shared" si="11"/>
        <v>6.5135440817915669E-2</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2.6486095716524534</v>
      </c>
      <c r="V65" s="67">
        <f t="shared" si="10"/>
        <v>9.4342701666155326E-2</v>
      </c>
      <c r="W65" s="100">
        <f t="shared" si="11"/>
        <v>6.2895134444103551E-2</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2.557511747939242</v>
      </c>
      <c r="V66" s="67">
        <f t="shared" si="10"/>
        <v>9.1097823713211332E-2</v>
      </c>
      <c r="W66" s="100">
        <f t="shared" si="11"/>
        <v>6.0731882475474216E-2</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2.469547195952488</v>
      </c>
      <c r="V67" s="67">
        <f t="shared" si="10"/>
        <v>8.7964551986753833E-2</v>
      </c>
      <c r="W67" s="100">
        <f t="shared" si="11"/>
        <v>5.8643034657835887E-2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2.384608148115408</v>
      </c>
      <c r="V68" s="67">
        <f t="shared" si="10"/>
        <v>8.493904783707977E-2</v>
      </c>
      <c r="W68" s="100">
        <f t="shared" si="11"/>
        <v>5.6626031891386513E-2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2.3025905434721632</v>
      </c>
      <c r="V69" s="67">
        <f t="shared" si="10"/>
        <v>8.2017604643244757E-2</v>
      </c>
      <c r="W69" s="100">
        <f t="shared" si="11"/>
        <v>5.46784030954965E-2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2.2233939002001741</v>
      </c>
      <c r="V70" s="67">
        <f t="shared" si="10"/>
        <v>7.9196643271988873E-2</v>
      </c>
      <c r="W70" s="100">
        <f t="shared" si="11"/>
        <v>5.2797762181325911E-2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2.1469211925073233</v>
      </c>
      <c r="V71" s="67">
        <f t="shared" si="10"/>
        <v>7.6472707692850805E-2</v>
      </c>
      <c r="W71" s="100">
        <f t="shared" si="11"/>
        <v>5.0981805128567204E-2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2.0730787317632249</v>
      </c>
      <c r="V72" s="67">
        <f t="shared" si="10"/>
        <v>7.3842460744098407E-2</v>
      </c>
      <c r="W72" s="100">
        <f t="shared" si="11"/>
        <v>4.9228307162732271E-2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2.0017760517189367</v>
      </c>
      <c r="V73" s="67">
        <f t="shared" si="10"/>
        <v>7.130268004428815E-2</v>
      </c>
      <c r="W73" s="100">
        <f t="shared" si="11"/>
        <v>4.7535120029525431E-2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1.9329257976744918</v>
      </c>
      <c r="V74" s="67">
        <f t="shared" si="10"/>
        <v>6.8850254044444933E-2</v>
      </c>
      <c r="W74" s="100">
        <f t="shared" si="11"/>
        <v>4.5900169362963289E-2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1.8664436194584664</v>
      </c>
      <c r="V75" s="67">
        <f t="shared" si="10"/>
        <v>6.648217821602545E-2</v>
      </c>
      <c r="W75" s="100">
        <f t="shared" si="11"/>
        <v>4.4321452144016962E-2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1.8022480680884714</v>
      </c>
      <c r="V76" s="67">
        <f t="shared" si="10"/>
        <v>6.4195551369994983E-2</v>
      </c>
      <c r="W76" s="100">
        <f t="shared" si="11"/>
        <v>4.2797034246663319E-2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1.7402604959859633</v>
      </c>
      <c r="V77" s="67">
        <f t="shared" si="10"/>
        <v>6.1987572102507986E-2</v>
      </c>
      <c r="W77" s="100">
        <f t="shared" si="11"/>
        <v>4.1325048068338657E-2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1.6804049606231253</v>
      </c>
      <c r="V78" s="67">
        <f t="shared" si="10"/>
        <v>5.9855535362838136E-2</v>
      </c>
      <c r="W78" s="100">
        <f t="shared" si="11"/>
        <v>3.9903690241892088E-2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1.6226081314837724</v>
      </c>
      <c r="V79" s="67">
        <f t="shared" si="10"/>
        <v>5.7796829139352815E-2</v>
      </c>
      <c r="W79" s="100">
        <f t="shared" si="11"/>
        <v>3.8531219426235205E-2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1.5667992002243001</v>
      </c>
      <c r="V80" s="67">
        <f t="shared" si="10"/>
        <v>5.5808931259472214E-2</v>
      </c>
      <c r="W80" s="100">
        <f t="shared" si="11"/>
        <v>3.7205954172981476E-2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1.5129097939246074</v>
      </c>
      <c r="V81" s="67">
        <f t="shared" si="10"/>
        <v>5.3889406299692584E-2</v>
      </c>
      <c r="W81" s="100">
        <f t="shared" si="11"/>
        <v>3.5926270866461718E-2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1.4608738913227197</v>
      </c>
      <c r="V82" s="67">
        <f t="shared" si="10"/>
        <v>5.2035902601887778E-2</v>
      </c>
      <c r="W82" s="100">
        <f t="shared" si="11"/>
        <v>3.4690601734591847E-2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1.4106277419304858</v>
      </c>
      <c r="V83" s="67">
        <f t="shared" si="10"/>
        <v>5.0246149392234034E-2</v>
      </c>
      <c r="W83" s="100">
        <f t="shared" si="11"/>
        <v>3.3497432928156018E-2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1.3621097879312578</v>
      </c>
      <c r="V84" s="67">
        <f t="shared" si="10"/>
        <v>4.8517953999228015E-2</v>
      </c>
      <c r="W84" s="100">
        <f t="shared" si="11"/>
        <v>3.2345302666152008E-2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1.3152605887638678</v>
      </c>
      <c r="V85" s="67">
        <f t="shared" ref="V85:V98" si="22">U84*(1-$W$10)+T85</f>
        <v>4.6849199167390033E-2</v>
      </c>
      <c r="W85" s="100">
        <f t="shared" ref="W85:W99" si="23">V85*CH4_fraction*conv</f>
        <v>3.1232799444926688E-2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1.2700227483005064</v>
      </c>
      <c r="V86" s="67">
        <f t="shared" si="22"/>
        <v>4.5237840463361288E-2</v>
      </c>
      <c r="W86" s="100">
        <f t="shared" si="23"/>
        <v>3.0158560308907525E-2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1.2263408445292892</v>
      </c>
      <c r="V87" s="67">
        <f t="shared" si="22"/>
        <v>4.3681903771217362E-2</v>
      </c>
      <c r="W87" s="100">
        <f t="shared" si="23"/>
        <v>2.9121269180811572E-2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1.1841613616553599</v>
      </c>
      <c r="V88" s="67">
        <f t="shared" si="22"/>
        <v>4.2179482873929301E-2</v>
      </c>
      <c r="W88" s="100">
        <f t="shared" si="23"/>
        <v>2.81196552492862E-2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1.1434326245373505</v>
      </c>
      <c r="V89" s="67">
        <f t="shared" si="22"/>
        <v>4.0728737118009402E-2</v>
      </c>
      <c r="W89" s="100">
        <f t="shared" si="23"/>
        <v>2.7152491412006267E-2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1.10410473537887</v>
      </c>
      <c r="V90" s="67">
        <f t="shared" si="22"/>
        <v>3.932788915848047E-2</v>
      </c>
      <c r="W90" s="100">
        <f t="shared" si="23"/>
        <v>2.6218592772320311E-2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1.0661295125974641</v>
      </c>
      <c r="V91" s="67">
        <f t="shared" si="22"/>
        <v>3.7975222781405964E-2</v>
      </c>
      <c r="W91" s="100">
        <f t="shared" si="23"/>
        <v>2.5316815187603973E-2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1.0294604317961509</v>
      </c>
      <c r="V92" s="67">
        <f t="shared" si="22"/>
        <v>3.6669080801313335E-2</v>
      </c>
      <c r="W92" s="100">
        <f t="shared" si="23"/>
        <v>2.4446053867542221E-2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0.99405256876521642</v>
      </c>
      <c r="V93" s="67">
        <f t="shared" si="22"/>
        <v>3.5407863030934503E-2</v>
      </c>
      <c r="W93" s="100">
        <f t="shared" si="23"/>
        <v>2.3605242020623002E-2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0.95986254444443997</v>
      </c>
      <c r="V94" s="67">
        <f t="shared" si="22"/>
        <v>3.4190024320776412E-2</v>
      </c>
      <c r="W94" s="100">
        <f t="shared" si="23"/>
        <v>2.2793349547184275E-2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0.9268484717783203</v>
      </c>
      <c r="V95" s="67">
        <f t="shared" si="22"/>
        <v>3.3014072666119623E-2</v>
      </c>
      <c r="W95" s="100">
        <f t="shared" si="23"/>
        <v>2.200938177741308E-2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0.89496990439919433</v>
      </c>
      <c r="V96" s="67">
        <f t="shared" si="22"/>
        <v>3.1878567379125984E-2</v>
      </c>
      <c r="W96" s="100">
        <f t="shared" si="23"/>
        <v>2.1252378252750656E-2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0.86418778707537847</v>
      </c>
      <c r="V97" s="67">
        <f t="shared" si="22"/>
        <v>3.0782117323815826E-2</v>
      </c>
      <c r="W97" s="100">
        <f t="shared" si="23"/>
        <v>2.0521411549210548E-2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0.83446440786362608</v>
      </c>
      <c r="V98" s="67">
        <f t="shared" si="22"/>
        <v>2.9723379211752429E-2</v>
      </c>
      <c r="W98" s="100">
        <f t="shared" si="23"/>
        <v>1.9815586141168285E-2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0.80576335190728032</v>
      </c>
      <c r="V99" s="68">
        <f>U98*(1-$W$10)+T99</f>
        <v>2.8701055956345704E-2</v>
      </c>
      <c r="W99" s="102">
        <f t="shared" si="23"/>
        <v>1.9134037304230467E-2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0.18716067948600001</v>
      </c>
      <c r="D19" s="416">
        <f>Dry_Matter_Content!H6</f>
        <v>0.73</v>
      </c>
      <c r="E19" s="283">
        <f>MCF!R18</f>
        <v>1</v>
      </c>
      <c r="F19" s="130">
        <f t="shared" ref="F19:F50" si="0">C19*D19*$K$6*DOCF*E19</f>
        <v>2.0494094403717002E-2</v>
      </c>
      <c r="G19" s="65">
        <f t="shared" ref="G19:G82" si="1">F19*$K$12</f>
        <v>2.0494094403717002E-2</v>
      </c>
      <c r="H19" s="65">
        <f t="shared" ref="H19:H82" si="2">F19*(1-$K$12)</f>
        <v>0</v>
      </c>
      <c r="I19" s="65">
        <f t="shared" ref="I19:I82" si="3">G19+I18*$K$10</f>
        <v>2.0494094403717002E-2</v>
      </c>
      <c r="J19" s="65">
        <f t="shared" ref="J19:J82" si="4">I18*(1-$K$10)+H19</f>
        <v>0</v>
      </c>
      <c r="K19" s="66">
        <f>J19*CH4_fraction*conv</f>
        <v>0</v>
      </c>
      <c r="O19" s="95">
        <f>Amnt_Deposited!B14</f>
        <v>2000</v>
      </c>
      <c r="P19" s="98">
        <f>Amnt_Deposited!H14</f>
        <v>0.18716067948600001</v>
      </c>
      <c r="Q19" s="283">
        <f>MCF!R18</f>
        <v>1</v>
      </c>
      <c r="R19" s="130">
        <f t="shared" ref="R19:R50" si="5">P19*$W$6*DOCF*Q19</f>
        <v>2.2459281538320001E-2</v>
      </c>
      <c r="S19" s="65">
        <f>R19*$W$12</f>
        <v>2.2459281538320001E-2</v>
      </c>
      <c r="T19" s="65">
        <f>R19*(1-$W$12)</f>
        <v>0</v>
      </c>
      <c r="U19" s="65">
        <f>S19+U18*$W$10</f>
        <v>2.2459281538320001E-2</v>
      </c>
      <c r="V19" s="65">
        <f>U18*(1-$W$10)+T19</f>
        <v>0</v>
      </c>
      <c r="W19" s="66">
        <f>V19*CH4_fraction*conv</f>
        <v>0</v>
      </c>
    </row>
    <row r="20" spans="2:23">
      <c r="B20" s="96">
        <f>Amnt_Deposited!B15</f>
        <v>2001</v>
      </c>
      <c r="C20" s="99">
        <f>Amnt_Deposited!H15</f>
        <v>0.20055572044200001</v>
      </c>
      <c r="D20" s="418">
        <f>Dry_Matter_Content!H7</f>
        <v>0.73</v>
      </c>
      <c r="E20" s="284">
        <f>MCF!R19</f>
        <v>1</v>
      </c>
      <c r="F20" s="67">
        <f t="shared" si="0"/>
        <v>2.1960851388399E-2</v>
      </c>
      <c r="G20" s="67">
        <f t="shared" si="1"/>
        <v>2.1960851388399E-2</v>
      </c>
      <c r="H20" s="67">
        <f t="shared" si="2"/>
        <v>0</v>
      </c>
      <c r="I20" s="67">
        <f t="shared" si="3"/>
        <v>4.1069418354993809E-2</v>
      </c>
      <c r="J20" s="67">
        <f t="shared" si="4"/>
        <v>1.3855274371221893E-3</v>
      </c>
      <c r="K20" s="100">
        <f>J20*CH4_fraction*conv</f>
        <v>9.2368495808145947E-4</v>
      </c>
      <c r="M20" s="393"/>
      <c r="O20" s="96">
        <f>Amnt_Deposited!B15</f>
        <v>2001</v>
      </c>
      <c r="P20" s="99">
        <f>Amnt_Deposited!H15</f>
        <v>0.20055572044200001</v>
      </c>
      <c r="Q20" s="284">
        <f>MCF!R19</f>
        <v>1</v>
      </c>
      <c r="R20" s="67">
        <f t="shared" si="5"/>
        <v>2.4066686453040002E-2</v>
      </c>
      <c r="S20" s="67">
        <f>R20*$W$12</f>
        <v>2.4066686453040002E-2</v>
      </c>
      <c r="T20" s="67">
        <f>R20*(1-$W$12)</f>
        <v>0</v>
      </c>
      <c r="U20" s="67">
        <f>S20+U19*$W$10</f>
        <v>4.5007581758897325E-2</v>
      </c>
      <c r="V20" s="67">
        <f>U19*(1-$W$10)+T20</f>
        <v>1.5183862324626731E-3</v>
      </c>
      <c r="W20" s="100">
        <f>V20*CH4_fraction*conv</f>
        <v>1.0122574883084487E-3</v>
      </c>
    </row>
    <row r="21" spans="2:23">
      <c r="B21" s="96">
        <f>Amnt_Deposited!B16</f>
        <v>2002</v>
      </c>
      <c r="C21" s="99">
        <f>Amnt_Deposited!H16</f>
        <v>0.19845840326399997</v>
      </c>
      <c r="D21" s="418">
        <f>Dry_Matter_Content!H8</f>
        <v>0.73</v>
      </c>
      <c r="E21" s="284">
        <f>MCF!R20</f>
        <v>1</v>
      </c>
      <c r="F21" s="67">
        <f t="shared" si="0"/>
        <v>2.1731195157407995E-2</v>
      </c>
      <c r="G21" s="67">
        <f t="shared" si="1"/>
        <v>2.1731195157407995E-2</v>
      </c>
      <c r="H21" s="67">
        <f t="shared" si="2"/>
        <v>0</v>
      </c>
      <c r="I21" s="67">
        <f t="shared" si="3"/>
        <v>6.0024067018736138E-2</v>
      </c>
      <c r="J21" s="67">
        <f t="shared" si="4"/>
        <v>2.7765464936656652E-3</v>
      </c>
      <c r="K21" s="100">
        <f t="shared" ref="K21:K84" si="6">J21*CH4_fraction*conv</f>
        <v>1.8510309957771101E-3</v>
      </c>
      <c r="O21" s="96">
        <f>Amnt_Deposited!B16</f>
        <v>2002</v>
      </c>
      <c r="P21" s="99">
        <f>Amnt_Deposited!H16</f>
        <v>0.19845840326399997</v>
      </c>
      <c r="Q21" s="284">
        <f>MCF!R20</f>
        <v>1</v>
      </c>
      <c r="R21" s="67">
        <f t="shared" si="5"/>
        <v>2.3815008391679996E-2</v>
      </c>
      <c r="S21" s="67">
        <f t="shared" ref="S21:S84" si="7">R21*$W$12</f>
        <v>2.3815008391679996E-2</v>
      </c>
      <c r="T21" s="67">
        <f t="shared" ref="T21:T84" si="8">R21*(1-$W$12)</f>
        <v>0</v>
      </c>
      <c r="U21" s="67">
        <f t="shared" ref="U21:U84" si="9">S21+U20*$W$10</f>
        <v>6.5779799472587552E-2</v>
      </c>
      <c r="V21" s="67">
        <f t="shared" ref="V21:V84" si="10">U20*(1-$W$10)+T21</f>
        <v>3.0427906779897699E-3</v>
      </c>
      <c r="W21" s="100">
        <f t="shared" ref="W21:W84" si="11">V21*CH4_fraction*conv</f>
        <v>2.0285271186598463E-3</v>
      </c>
    </row>
    <row r="22" spans="2:23">
      <c r="B22" s="96">
        <f>Amnt_Deposited!B17</f>
        <v>2003</v>
      </c>
      <c r="C22" s="99">
        <f>Amnt_Deposited!H17</f>
        <v>0.21267960318000001</v>
      </c>
      <c r="D22" s="418">
        <f>Dry_Matter_Content!H9</f>
        <v>0.73</v>
      </c>
      <c r="E22" s="284">
        <f>MCF!R21</f>
        <v>1</v>
      </c>
      <c r="F22" s="67">
        <f t="shared" si="0"/>
        <v>2.3288416548209998E-2</v>
      </c>
      <c r="G22" s="67">
        <f t="shared" si="1"/>
        <v>2.3288416548209998E-2</v>
      </c>
      <c r="H22" s="67">
        <f t="shared" si="2"/>
        <v>0</v>
      </c>
      <c r="I22" s="67">
        <f t="shared" si="3"/>
        <v>7.9254485682100029E-2</v>
      </c>
      <c r="J22" s="67">
        <f t="shared" si="4"/>
        <v>4.0579978848461059E-3</v>
      </c>
      <c r="K22" s="100">
        <f t="shared" si="6"/>
        <v>2.7053319232307371E-3</v>
      </c>
      <c r="N22" s="258"/>
      <c r="O22" s="96">
        <f>Amnt_Deposited!B17</f>
        <v>2003</v>
      </c>
      <c r="P22" s="99">
        <f>Amnt_Deposited!H17</f>
        <v>0.21267960318000001</v>
      </c>
      <c r="Q22" s="284">
        <f>MCF!R21</f>
        <v>1</v>
      </c>
      <c r="R22" s="67">
        <f t="shared" si="5"/>
        <v>2.5521552381600001E-2</v>
      </c>
      <c r="S22" s="67">
        <f t="shared" si="7"/>
        <v>2.5521552381600001E-2</v>
      </c>
      <c r="T22" s="67">
        <f t="shared" si="8"/>
        <v>0</v>
      </c>
      <c r="U22" s="67">
        <f t="shared" si="9"/>
        <v>8.6854230884493192E-2</v>
      </c>
      <c r="V22" s="67">
        <f t="shared" si="10"/>
        <v>4.4471209696943627E-3</v>
      </c>
      <c r="W22" s="100">
        <f t="shared" si="11"/>
        <v>2.964747313129575E-3</v>
      </c>
    </row>
    <row r="23" spans="2:23">
      <c r="B23" s="96">
        <f>Amnt_Deposited!B18</f>
        <v>2004</v>
      </c>
      <c r="C23" s="99">
        <f>Amnt_Deposited!H18</f>
        <v>0.21837258946800001</v>
      </c>
      <c r="D23" s="418">
        <f>Dry_Matter_Content!H10</f>
        <v>0.73</v>
      </c>
      <c r="E23" s="284">
        <f>MCF!R22</f>
        <v>1</v>
      </c>
      <c r="F23" s="67">
        <f t="shared" si="0"/>
        <v>2.3911798546745997E-2</v>
      </c>
      <c r="G23" s="67">
        <f t="shared" si="1"/>
        <v>2.3911798546745997E-2</v>
      </c>
      <c r="H23" s="67">
        <f t="shared" si="2"/>
        <v>0</v>
      </c>
      <c r="I23" s="67">
        <f t="shared" si="3"/>
        <v>9.7808191196560521E-2</v>
      </c>
      <c r="J23" s="67">
        <f t="shared" si="4"/>
        <v>5.3580930322854985E-3</v>
      </c>
      <c r="K23" s="100">
        <f t="shared" si="6"/>
        <v>3.5720620215236656E-3</v>
      </c>
      <c r="N23" s="258"/>
      <c r="O23" s="96">
        <f>Amnt_Deposited!B18</f>
        <v>2004</v>
      </c>
      <c r="P23" s="99">
        <f>Amnt_Deposited!H18</f>
        <v>0.21837258946800001</v>
      </c>
      <c r="Q23" s="284">
        <f>MCF!R22</f>
        <v>1</v>
      </c>
      <c r="R23" s="67">
        <f t="shared" si="5"/>
        <v>2.620471073616E-2</v>
      </c>
      <c r="S23" s="67">
        <f t="shared" si="7"/>
        <v>2.620471073616E-2</v>
      </c>
      <c r="T23" s="67">
        <f t="shared" si="8"/>
        <v>0</v>
      </c>
      <c r="U23" s="67">
        <f t="shared" si="9"/>
        <v>0.1071870588455458</v>
      </c>
      <c r="V23" s="67">
        <f t="shared" si="10"/>
        <v>5.8718827751073959E-3</v>
      </c>
      <c r="W23" s="100">
        <f t="shared" si="11"/>
        <v>3.9145885167382634E-3</v>
      </c>
    </row>
    <row r="24" spans="2:23">
      <c r="B24" s="96">
        <f>Amnt_Deposited!B19</f>
        <v>2005</v>
      </c>
      <c r="C24" s="99">
        <f>Amnt_Deposited!H19</f>
        <v>0.22964778163800001</v>
      </c>
      <c r="D24" s="418">
        <f>Dry_Matter_Content!H11</f>
        <v>0.73</v>
      </c>
      <c r="E24" s="284">
        <f>MCF!R23</f>
        <v>1</v>
      </c>
      <c r="F24" s="67">
        <f t="shared" si="0"/>
        <v>2.5146432089361001E-2</v>
      </c>
      <c r="G24" s="67">
        <f t="shared" si="1"/>
        <v>2.5146432089361001E-2</v>
      </c>
      <c r="H24" s="67">
        <f t="shared" si="2"/>
        <v>0</v>
      </c>
      <c r="I24" s="67">
        <f t="shared" si="3"/>
        <v>0.1163421850972134</v>
      </c>
      <c r="J24" s="67">
        <f t="shared" si="4"/>
        <v>6.6124381887081151E-3</v>
      </c>
      <c r="K24" s="100">
        <f t="shared" si="6"/>
        <v>4.4082921258054098E-3</v>
      </c>
      <c r="N24" s="258"/>
      <c r="O24" s="96">
        <f>Amnt_Deposited!B19</f>
        <v>2005</v>
      </c>
      <c r="P24" s="99">
        <f>Amnt_Deposited!H19</f>
        <v>0.22964778163800001</v>
      </c>
      <c r="Q24" s="284">
        <f>MCF!R23</f>
        <v>1</v>
      </c>
      <c r="R24" s="67">
        <f t="shared" si="5"/>
        <v>2.7557733796559999E-2</v>
      </c>
      <c r="S24" s="67">
        <f t="shared" si="7"/>
        <v>2.7557733796559999E-2</v>
      </c>
      <c r="T24" s="67">
        <f t="shared" si="8"/>
        <v>0</v>
      </c>
      <c r="U24" s="67">
        <f t="shared" si="9"/>
        <v>0.12749828503804211</v>
      </c>
      <c r="V24" s="67">
        <f t="shared" si="10"/>
        <v>7.2465076040636898E-3</v>
      </c>
      <c r="W24" s="100">
        <f t="shared" si="11"/>
        <v>4.8310050693757926E-3</v>
      </c>
    </row>
    <row r="25" spans="2:23">
      <c r="B25" s="96">
        <f>Amnt_Deposited!B20</f>
        <v>2006</v>
      </c>
      <c r="C25" s="99">
        <f>Amnt_Deposited!H20</f>
        <v>0.236867284368</v>
      </c>
      <c r="D25" s="418">
        <f>Dry_Matter_Content!H12</f>
        <v>0.73</v>
      </c>
      <c r="E25" s="284">
        <f>MCF!R24</f>
        <v>1</v>
      </c>
      <c r="F25" s="67">
        <f t="shared" si="0"/>
        <v>2.5936967638296001E-2</v>
      </c>
      <c r="G25" s="67">
        <f t="shared" si="1"/>
        <v>2.5936967638296001E-2</v>
      </c>
      <c r="H25" s="67">
        <f t="shared" si="2"/>
        <v>0</v>
      </c>
      <c r="I25" s="67">
        <f t="shared" si="3"/>
        <v>0.13441370201729169</v>
      </c>
      <c r="J25" s="67">
        <f t="shared" si="4"/>
        <v>7.8654507182177105E-3</v>
      </c>
      <c r="K25" s="100">
        <f t="shared" si="6"/>
        <v>5.2436338121451403E-3</v>
      </c>
      <c r="N25" s="258"/>
      <c r="O25" s="96">
        <f>Amnt_Deposited!B20</f>
        <v>2006</v>
      </c>
      <c r="P25" s="99">
        <f>Amnt_Deposited!H20</f>
        <v>0.236867284368</v>
      </c>
      <c r="Q25" s="284">
        <f>MCF!R24</f>
        <v>1</v>
      </c>
      <c r="R25" s="67">
        <f t="shared" si="5"/>
        <v>2.8424074124159999E-2</v>
      </c>
      <c r="S25" s="67">
        <f t="shared" si="7"/>
        <v>2.8424074124159999E-2</v>
      </c>
      <c r="T25" s="67">
        <f t="shared" si="8"/>
        <v>0</v>
      </c>
      <c r="U25" s="67">
        <f t="shared" si="9"/>
        <v>0.14730268714223749</v>
      </c>
      <c r="V25" s="67">
        <f t="shared" si="10"/>
        <v>8.6196720199646151E-3</v>
      </c>
      <c r="W25" s="100">
        <f t="shared" si="11"/>
        <v>5.7464480133097434E-3</v>
      </c>
    </row>
    <row r="26" spans="2:23">
      <c r="B26" s="96">
        <f>Amnt_Deposited!B21</f>
        <v>2007</v>
      </c>
      <c r="C26" s="99">
        <f>Amnt_Deposited!H21</f>
        <v>0.24421258857600001</v>
      </c>
      <c r="D26" s="418">
        <f>Dry_Matter_Content!H13</f>
        <v>0.73</v>
      </c>
      <c r="E26" s="284">
        <f>MCF!R25</f>
        <v>1</v>
      </c>
      <c r="F26" s="67">
        <f t="shared" si="0"/>
        <v>2.6741278449071999E-2</v>
      </c>
      <c r="G26" s="67">
        <f t="shared" si="1"/>
        <v>2.6741278449071999E-2</v>
      </c>
      <c r="H26" s="67">
        <f t="shared" si="2"/>
        <v>0</v>
      </c>
      <c r="I26" s="67">
        <f t="shared" si="3"/>
        <v>0.15206778352067449</v>
      </c>
      <c r="J26" s="67">
        <f t="shared" si="4"/>
        <v>9.0871969456892254E-3</v>
      </c>
      <c r="K26" s="100">
        <f t="shared" si="6"/>
        <v>6.0581312971261497E-3</v>
      </c>
      <c r="N26" s="258"/>
      <c r="O26" s="96">
        <f>Amnt_Deposited!B21</f>
        <v>2007</v>
      </c>
      <c r="P26" s="99">
        <f>Amnt_Deposited!H21</f>
        <v>0.24421258857600001</v>
      </c>
      <c r="Q26" s="284">
        <f>MCF!R25</f>
        <v>1</v>
      </c>
      <c r="R26" s="67">
        <f t="shared" si="5"/>
        <v>2.9305510629119999E-2</v>
      </c>
      <c r="S26" s="67">
        <f t="shared" si="7"/>
        <v>2.9305510629119999E-2</v>
      </c>
      <c r="T26" s="67">
        <f t="shared" si="8"/>
        <v>0</v>
      </c>
      <c r="U26" s="67">
        <f t="shared" si="9"/>
        <v>0.16664962577608161</v>
      </c>
      <c r="V26" s="67">
        <f t="shared" si="10"/>
        <v>9.9585719952758646E-3</v>
      </c>
      <c r="W26" s="100">
        <f t="shared" si="11"/>
        <v>6.6390479968505764E-3</v>
      </c>
    </row>
    <row r="27" spans="2:23">
      <c r="B27" s="96">
        <f>Amnt_Deposited!B22</f>
        <v>2008</v>
      </c>
      <c r="C27" s="99">
        <f>Amnt_Deposited!H22</f>
        <v>0.251653652118</v>
      </c>
      <c r="D27" s="418">
        <f>Dry_Matter_Content!H14</f>
        <v>0.73</v>
      </c>
      <c r="E27" s="284">
        <f>MCF!R26</f>
        <v>1</v>
      </c>
      <c r="F27" s="67">
        <f t="shared" si="0"/>
        <v>2.7556074906920996E-2</v>
      </c>
      <c r="G27" s="67">
        <f t="shared" si="1"/>
        <v>2.7556074906920996E-2</v>
      </c>
      <c r="H27" s="67">
        <f t="shared" si="2"/>
        <v>0</v>
      </c>
      <c r="I27" s="67">
        <f t="shared" si="3"/>
        <v>0.1693431364683935</v>
      </c>
      <c r="J27" s="67">
        <f t="shared" si="4"/>
        <v>1.028072195920199E-2</v>
      </c>
      <c r="K27" s="100">
        <f t="shared" si="6"/>
        <v>6.8538146394679931E-3</v>
      </c>
      <c r="N27" s="258"/>
      <c r="O27" s="96">
        <f>Amnt_Deposited!B22</f>
        <v>2008</v>
      </c>
      <c r="P27" s="99">
        <f>Amnt_Deposited!H22</f>
        <v>0.251653652118</v>
      </c>
      <c r="Q27" s="284">
        <f>MCF!R26</f>
        <v>1</v>
      </c>
      <c r="R27" s="67">
        <f t="shared" si="5"/>
        <v>3.019843825416E-2</v>
      </c>
      <c r="S27" s="67">
        <f t="shared" si="7"/>
        <v>3.019843825416E-2</v>
      </c>
      <c r="T27" s="67">
        <f t="shared" si="8"/>
        <v>0</v>
      </c>
      <c r="U27" s="67">
        <f t="shared" si="9"/>
        <v>0.18558151941741752</v>
      </c>
      <c r="V27" s="67">
        <f t="shared" si="10"/>
        <v>1.1266544612824099E-2</v>
      </c>
      <c r="W27" s="100">
        <f t="shared" si="11"/>
        <v>7.5110297418827321E-3</v>
      </c>
    </row>
    <row r="28" spans="2:23">
      <c r="B28" s="96">
        <f>Amnt_Deposited!B23</f>
        <v>2009</v>
      </c>
      <c r="C28" s="99">
        <f>Amnt_Deposited!H23</f>
        <v>0.25915292231399994</v>
      </c>
      <c r="D28" s="418">
        <f>Dry_Matter_Content!H15</f>
        <v>0.73</v>
      </c>
      <c r="E28" s="284">
        <f>MCF!R27</f>
        <v>1</v>
      </c>
      <c r="F28" s="67">
        <f t="shared" si="0"/>
        <v>2.837724499338299E-2</v>
      </c>
      <c r="G28" s="67">
        <f t="shared" si="1"/>
        <v>2.837724499338299E-2</v>
      </c>
      <c r="H28" s="67">
        <f t="shared" si="2"/>
        <v>0</v>
      </c>
      <c r="I28" s="67">
        <f t="shared" si="3"/>
        <v>0.1862717388800027</v>
      </c>
      <c r="J28" s="67">
        <f t="shared" si="4"/>
        <v>1.1448642581773789E-2</v>
      </c>
      <c r="K28" s="100">
        <f t="shared" si="6"/>
        <v>7.6324283878491921E-3</v>
      </c>
      <c r="N28" s="258"/>
      <c r="O28" s="96">
        <f>Amnt_Deposited!B23</f>
        <v>2009</v>
      </c>
      <c r="P28" s="99">
        <f>Amnt_Deposited!H23</f>
        <v>0.25915292231399994</v>
      </c>
      <c r="Q28" s="284">
        <f>MCF!R27</f>
        <v>1</v>
      </c>
      <c r="R28" s="67">
        <f t="shared" si="5"/>
        <v>3.1098350677679992E-2</v>
      </c>
      <c r="S28" s="67">
        <f t="shared" si="7"/>
        <v>3.1098350677679992E-2</v>
      </c>
      <c r="T28" s="67">
        <f t="shared" si="8"/>
        <v>0</v>
      </c>
      <c r="U28" s="67">
        <f t="shared" si="9"/>
        <v>0.20413341247123581</v>
      </c>
      <c r="V28" s="67">
        <f t="shared" si="10"/>
        <v>1.2546457623861687E-2</v>
      </c>
      <c r="W28" s="100">
        <f t="shared" si="11"/>
        <v>8.3643050825744567E-3</v>
      </c>
    </row>
    <row r="29" spans="2:23">
      <c r="B29" s="96">
        <f>Amnt_Deposited!B24</f>
        <v>2010</v>
      </c>
      <c r="C29" s="99">
        <f>Amnt_Deposited!H24</f>
        <v>0.26978408602199994</v>
      </c>
      <c r="D29" s="418">
        <f>Dry_Matter_Content!H16</f>
        <v>0.73</v>
      </c>
      <c r="E29" s="284">
        <f>MCF!R28</f>
        <v>1</v>
      </c>
      <c r="F29" s="67">
        <f t="shared" si="0"/>
        <v>2.9541357419408991E-2</v>
      </c>
      <c r="G29" s="67">
        <f t="shared" si="1"/>
        <v>2.9541357419408991E-2</v>
      </c>
      <c r="H29" s="67">
        <f t="shared" si="2"/>
        <v>0</v>
      </c>
      <c r="I29" s="67">
        <f t="shared" si="3"/>
        <v>0.20321997557425805</v>
      </c>
      <c r="J29" s="67">
        <f t="shared" si="4"/>
        <v>1.259312072515364E-2</v>
      </c>
      <c r="K29" s="100">
        <f t="shared" si="6"/>
        <v>8.3954138167690925E-3</v>
      </c>
      <c r="O29" s="96">
        <f>Amnt_Deposited!B24</f>
        <v>2010</v>
      </c>
      <c r="P29" s="99">
        <f>Amnt_Deposited!H24</f>
        <v>0.26978408602199994</v>
      </c>
      <c r="Q29" s="284">
        <f>MCF!R28</f>
        <v>1</v>
      </c>
      <c r="R29" s="67">
        <f t="shared" si="5"/>
        <v>3.2374090322639992E-2</v>
      </c>
      <c r="S29" s="67">
        <f t="shared" si="7"/>
        <v>3.2374090322639992E-2</v>
      </c>
      <c r="T29" s="67">
        <f t="shared" si="8"/>
        <v>0</v>
      </c>
      <c r="U29" s="67">
        <f t="shared" si="9"/>
        <v>0.22270682254713209</v>
      </c>
      <c r="V29" s="67">
        <f t="shared" si="10"/>
        <v>1.3800680246743713E-2</v>
      </c>
      <c r="W29" s="100">
        <f t="shared" si="11"/>
        <v>9.2004534978291416E-3</v>
      </c>
    </row>
    <row r="30" spans="2:23">
      <c r="B30" s="96">
        <f>Amnt_Deposited!B25</f>
        <v>2011</v>
      </c>
      <c r="C30" s="99">
        <f>Amnt_Deposited!H25</f>
        <v>0.25332867234000001</v>
      </c>
      <c r="D30" s="418">
        <f>Dry_Matter_Content!H17</f>
        <v>0.73</v>
      </c>
      <c r="E30" s="284">
        <f>MCF!R29</f>
        <v>1</v>
      </c>
      <c r="F30" s="67">
        <f t="shared" si="0"/>
        <v>2.7739489621230001E-2</v>
      </c>
      <c r="G30" s="67">
        <f t="shared" si="1"/>
        <v>2.7739489621230001E-2</v>
      </c>
      <c r="H30" s="67">
        <f t="shared" si="2"/>
        <v>0</v>
      </c>
      <c r="I30" s="67">
        <f t="shared" si="3"/>
        <v>0.21722053892810597</v>
      </c>
      <c r="J30" s="67">
        <f t="shared" si="4"/>
        <v>1.3738926267382084E-2</v>
      </c>
      <c r="K30" s="100">
        <f t="shared" si="6"/>
        <v>9.1592841782547219E-3</v>
      </c>
      <c r="O30" s="96">
        <f>Amnt_Deposited!B25</f>
        <v>2011</v>
      </c>
      <c r="P30" s="99">
        <f>Amnt_Deposited!H25</f>
        <v>0.25332867234000001</v>
      </c>
      <c r="Q30" s="284">
        <f>MCF!R29</f>
        <v>1</v>
      </c>
      <c r="R30" s="67">
        <f t="shared" si="5"/>
        <v>3.03994406808E-2</v>
      </c>
      <c r="S30" s="67">
        <f t="shared" si="7"/>
        <v>3.03994406808E-2</v>
      </c>
      <c r="T30" s="67">
        <f t="shared" si="8"/>
        <v>0</v>
      </c>
      <c r="U30" s="67">
        <f t="shared" si="9"/>
        <v>0.23804990567463666</v>
      </c>
      <c r="V30" s="67">
        <f t="shared" si="10"/>
        <v>1.5056357553295431E-2</v>
      </c>
      <c r="W30" s="100">
        <f t="shared" si="11"/>
        <v>1.0037571702196954E-2</v>
      </c>
    </row>
    <row r="31" spans="2:23">
      <c r="B31" s="96">
        <f>Amnt_Deposited!B26</f>
        <v>2012</v>
      </c>
      <c r="C31" s="99">
        <f>Amnt_Deposited!H26</f>
        <v>0.25960679766</v>
      </c>
      <c r="D31" s="418">
        <f>Dry_Matter_Content!H18</f>
        <v>0.73</v>
      </c>
      <c r="E31" s="284">
        <f>MCF!R30</f>
        <v>1</v>
      </c>
      <c r="F31" s="67">
        <f t="shared" si="0"/>
        <v>2.8426944343770001E-2</v>
      </c>
      <c r="G31" s="67">
        <f t="shared" si="1"/>
        <v>2.8426944343770001E-2</v>
      </c>
      <c r="H31" s="67">
        <f t="shared" si="2"/>
        <v>0</v>
      </c>
      <c r="I31" s="67">
        <f t="shared" si="3"/>
        <v>0.23096203239697546</v>
      </c>
      <c r="J31" s="67">
        <f t="shared" si="4"/>
        <v>1.4685450874900505E-2</v>
      </c>
      <c r="K31" s="100">
        <f t="shared" si="6"/>
        <v>9.7903005832670024E-3</v>
      </c>
      <c r="O31" s="96">
        <f>Amnt_Deposited!B26</f>
        <v>2012</v>
      </c>
      <c r="P31" s="99">
        <f>Amnt_Deposited!H26</f>
        <v>0.25960679766</v>
      </c>
      <c r="Q31" s="284">
        <f>MCF!R30</f>
        <v>1</v>
      </c>
      <c r="R31" s="67">
        <f t="shared" si="5"/>
        <v>3.1152815719199999E-2</v>
      </c>
      <c r="S31" s="67">
        <f t="shared" si="7"/>
        <v>3.1152815719199999E-2</v>
      </c>
      <c r="T31" s="67">
        <f t="shared" si="8"/>
        <v>0</v>
      </c>
      <c r="U31" s="67">
        <f t="shared" si="9"/>
        <v>0.25310907659942516</v>
      </c>
      <c r="V31" s="67">
        <f t="shared" si="10"/>
        <v>1.6093644794411513E-2</v>
      </c>
      <c r="W31" s="100">
        <f t="shared" si="11"/>
        <v>1.0729096529607674E-2</v>
      </c>
    </row>
    <row r="32" spans="2:23">
      <c r="B32" s="96">
        <f>Amnt_Deposited!B27</f>
        <v>2013</v>
      </c>
      <c r="C32" s="99">
        <f>Amnt_Deposited!H27</f>
        <v>0.26607780719999996</v>
      </c>
      <c r="D32" s="418">
        <f>Dry_Matter_Content!H19</f>
        <v>0.73</v>
      </c>
      <c r="E32" s="284">
        <f>MCF!R31</f>
        <v>1</v>
      </c>
      <c r="F32" s="67">
        <f t="shared" si="0"/>
        <v>2.9135519888399991E-2</v>
      </c>
      <c r="G32" s="67">
        <f t="shared" si="1"/>
        <v>2.9135519888399991E-2</v>
      </c>
      <c r="H32" s="67">
        <f t="shared" si="2"/>
        <v>0</v>
      </c>
      <c r="I32" s="67">
        <f t="shared" si="3"/>
        <v>0.24448309152825731</v>
      </c>
      <c r="J32" s="67">
        <f t="shared" si="4"/>
        <v>1.5614460757118132E-2</v>
      </c>
      <c r="K32" s="100">
        <f t="shared" si="6"/>
        <v>1.040964050474542E-2</v>
      </c>
      <c r="O32" s="96">
        <f>Amnt_Deposited!B27</f>
        <v>2013</v>
      </c>
      <c r="P32" s="99">
        <f>Amnt_Deposited!H27</f>
        <v>0.26607780719999996</v>
      </c>
      <c r="Q32" s="284">
        <f>MCF!R31</f>
        <v>1</v>
      </c>
      <c r="R32" s="67">
        <f t="shared" si="5"/>
        <v>3.1929336863999992E-2</v>
      </c>
      <c r="S32" s="67">
        <f t="shared" si="7"/>
        <v>3.1929336863999992E-2</v>
      </c>
      <c r="T32" s="67">
        <f t="shared" si="8"/>
        <v>0</v>
      </c>
      <c r="U32" s="67">
        <f t="shared" si="9"/>
        <v>0.2679266756474053</v>
      </c>
      <c r="V32" s="67">
        <f t="shared" si="10"/>
        <v>1.7111737816019872E-2</v>
      </c>
      <c r="W32" s="100">
        <f t="shared" si="11"/>
        <v>1.1407825210679914E-2</v>
      </c>
    </row>
    <row r="33" spans="2:23">
      <c r="B33" s="96">
        <f>Amnt_Deposited!B28</f>
        <v>2014</v>
      </c>
      <c r="C33" s="99">
        <f>Amnt_Deposited!H28</f>
        <v>0.27245152115999999</v>
      </c>
      <c r="D33" s="418">
        <f>Dry_Matter_Content!H20</f>
        <v>0.73</v>
      </c>
      <c r="E33" s="284">
        <f>MCF!R32</f>
        <v>1</v>
      </c>
      <c r="F33" s="67">
        <f t="shared" si="0"/>
        <v>2.9833441567019996E-2</v>
      </c>
      <c r="G33" s="67">
        <f t="shared" si="1"/>
        <v>2.9833441567019996E-2</v>
      </c>
      <c r="H33" s="67">
        <f t="shared" si="2"/>
        <v>0</v>
      </c>
      <c r="I33" s="67">
        <f t="shared" si="3"/>
        <v>0.25778796517946739</v>
      </c>
      <c r="J33" s="67">
        <f t="shared" si="4"/>
        <v>1.6528567915809894E-2</v>
      </c>
      <c r="K33" s="100">
        <f t="shared" si="6"/>
        <v>1.1019045277206596E-2</v>
      </c>
      <c r="O33" s="96">
        <f>Amnt_Deposited!B28</f>
        <v>2014</v>
      </c>
      <c r="P33" s="99">
        <f>Amnt_Deposited!H28</f>
        <v>0.27245152115999999</v>
      </c>
      <c r="Q33" s="284">
        <f>MCF!R32</f>
        <v>1</v>
      </c>
      <c r="R33" s="67">
        <f t="shared" si="5"/>
        <v>3.2694182539199999E-2</v>
      </c>
      <c r="S33" s="67">
        <f t="shared" si="7"/>
        <v>3.2694182539199999E-2</v>
      </c>
      <c r="T33" s="67">
        <f t="shared" si="8"/>
        <v>0</v>
      </c>
      <c r="U33" s="67">
        <f t="shared" si="9"/>
        <v>0.28250735910078623</v>
      </c>
      <c r="V33" s="67">
        <f t="shared" si="10"/>
        <v>1.8113499085819065E-2</v>
      </c>
      <c r="W33" s="100">
        <f t="shared" si="11"/>
        <v>1.2075666057212709E-2</v>
      </c>
    </row>
    <row r="34" spans="2:23">
      <c r="B34" s="96">
        <f>Amnt_Deposited!B29</f>
        <v>2015</v>
      </c>
      <c r="C34" s="99">
        <f>Amnt_Deposited!H29</f>
        <v>0.27878768243999996</v>
      </c>
      <c r="D34" s="418">
        <f>Dry_Matter_Content!H21</f>
        <v>0.73</v>
      </c>
      <c r="E34" s="284">
        <f>MCF!R33</f>
        <v>1</v>
      </c>
      <c r="F34" s="67">
        <f t="shared" si="0"/>
        <v>3.0527251227179995E-2</v>
      </c>
      <c r="G34" s="67">
        <f t="shared" si="1"/>
        <v>3.0527251227179995E-2</v>
      </c>
      <c r="H34" s="67">
        <f t="shared" si="2"/>
        <v>0</v>
      </c>
      <c r="I34" s="67">
        <f t="shared" si="3"/>
        <v>0.27088715680664516</v>
      </c>
      <c r="J34" s="67">
        <f t="shared" si="4"/>
        <v>1.7428059600002207E-2</v>
      </c>
      <c r="K34" s="100">
        <f t="shared" si="6"/>
        <v>1.1618706400001471E-2</v>
      </c>
      <c r="O34" s="96">
        <f>Amnt_Deposited!B29</f>
        <v>2015</v>
      </c>
      <c r="P34" s="99">
        <f>Amnt_Deposited!H29</f>
        <v>0.27878768243999996</v>
      </c>
      <c r="Q34" s="284">
        <f>MCF!R33</f>
        <v>1</v>
      </c>
      <c r="R34" s="67">
        <f t="shared" si="5"/>
        <v>3.3454521892799995E-2</v>
      </c>
      <c r="S34" s="67">
        <f t="shared" si="7"/>
        <v>3.3454521892799995E-2</v>
      </c>
      <c r="T34" s="67">
        <f t="shared" si="8"/>
        <v>0</v>
      </c>
      <c r="U34" s="67">
        <f t="shared" si="9"/>
        <v>0.29686263759632353</v>
      </c>
      <c r="V34" s="67">
        <f t="shared" si="10"/>
        <v>1.9099243397262697E-2</v>
      </c>
      <c r="W34" s="100">
        <f t="shared" si="11"/>
        <v>1.2732828931508464E-2</v>
      </c>
    </row>
    <row r="35" spans="2:23">
      <c r="B35" s="96">
        <f>Amnt_Deposited!B30</f>
        <v>2016</v>
      </c>
      <c r="C35" s="99">
        <f>Amnt_Deposited!H30</f>
        <v>0.28483366391999998</v>
      </c>
      <c r="D35" s="418">
        <f>Dry_Matter_Content!H22</f>
        <v>0.73</v>
      </c>
      <c r="E35" s="284">
        <f>MCF!R34</f>
        <v>1</v>
      </c>
      <c r="F35" s="67">
        <f t="shared" si="0"/>
        <v>3.1189286199239996E-2</v>
      </c>
      <c r="G35" s="67">
        <f t="shared" si="1"/>
        <v>3.1189286199239996E-2</v>
      </c>
      <c r="H35" s="67">
        <f t="shared" si="2"/>
        <v>0</v>
      </c>
      <c r="I35" s="67">
        <f t="shared" si="3"/>
        <v>0.28376279709764946</v>
      </c>
      <c r="J35" s="67">
        <f t="shared" si="4"/>
        <v>1.8313645908235681E-2</v>
      </c>
      <c r="K35" s="100">
        <f t="shared" si="6"/>
        <v>1.220909727215712E-2</v>
      </c>
      <c r="O35" s="96">
        <f>Amnt_Deposited!B30</f>
        <v>2016</v>
      </c>
      <c r="P35" s="99">
        <f>Amnt_Deposited!H30</f>
        <v>0.28483366391999998</v>
      </c>
      <c r="Q35" s="284">
        <f>MCF!R34</f>
        <v>1</v>
      </c>
      <c r="R35" s="67">
        <f t="shared" si="5"/>
        <v>3.4180039670399995E-2</v>
      </c>
      <c r="S35" s="67">
        <f t="shared" si="7"/>
        <v>3.4180039670399995E-2</v>
      </c>
      <c r="T35" s="67">
        <f t="shared" si="8"/>
        <v>0</v>
      </c>
      <c r="U35" s="67">
        <f t="shared" si="9"/>
        <v>0.31097292832619128</v>
      </c>
      <c r="V35" s="67">
        <f t="shared" si="10"/>
        <v>2.0069748940532258E-2</v>
      </c>
      <c r="W35" s="100">
        <f t="shared" si="11"/>
        <v>1.3379832627021505E-2</v>
      </c>
    </row>
    <row r="36" spans="2:23">
      <c r="B36" s="96">
        <f>Amnt_Deposited!B31</f>
        <v>2017</v>
      </c>
      <c r="C36" s="99">
        <f>Amnt_Deposited!H31</f>
        <v>0.29515587148800004</v>
      </c>
      <c r="D36" s="418">
        <f>Dry_Matter_Content!H23</f>
        <v>0.73</v>
      </c>
      <c r="E36" s="284">
        <f>MCF!R35</f>
        <v>1</v>
      </c>
      <c r="F36" s="67">
        <f t="shared" si="0"/>
        <v>3.2319567927935999E-2</v>
      </c>
      <c r="G36" s="67">
        <f t="shared" si="1"/>
        <v>3.2319567927935999E-2</v>
      </c>
      <c r="H36" s="67">
        <f t="shared" si="2"/>
        <v>0</v>
      </c>
      <c r="I36" s="67">
        <f t="shared" si="3"/>
        <v>0.29689824626100991</v>
      </c>
      <c r="J36" s="67">
        <f t="shared" si="4"/>
        <v>1.9184118764575549E-2</v>
      </c>
      <c r="K36" s="100">
        <f t="shared" si="6"/>
        <v>1.2789412509717032E-2</v>
      </c>
      <c r="O36" s="96">
        <f>Amnt_Deposited!B31</f>
        <v>2017</v>
      </c>
      <c r="P36" s="99">
        <f>Amnt_Deposited!H31</f>
        <v>0.29515587148800004</v>
      </c>
      <c r="Q36" s="284">
        <f>MCF!R35</f>
        <v>1</v>
      </c>
      <c r="R36" s="67">
        <f t="shared" si="5"/>
        <v>3.5418704578560001E-2</v>
      </c>
      <c r="S36" s="67">
        <f t="shared" si="7"/>
        <v>3.5418704578560001E-2</v>
      </c>
      <c r="T36" s="67">
        <f t="shared" si="8"/>
        <v>0</v>
      </c>
      <c r="U36" s="67">
        <f t="shared" si="9"/>
        <v>0.32536794110795614</v>
      </c>
      <c r="V36" s="67">
        <f t="shared" si="10"/>
        <v>2.1023691796795127E-2</v>
      </c>
      <c r="W36" s="100">
        <f t="shared" si="11"/>
        <v>1.4015794531196751E-2</v>
      </c>
    </row>
    <row r="37" spans="2:23">
      <c r="B37" s="96">
        <f>Amnt_Deposited!B32</f>
        <v>2018</v>
      </c>
      <c r="C37" s="99">
        <f>Amnt_Deposited!H32</f>
        <v>0.30246993869399996</v>
      </c>
      <c r="D37" s="418">
        <f>Dry_Matter_Content!H24</f>
        <v>0.73</v>
      </c>
      <c r="E37" s="284">
        <f>MCF!R36</f>
        <v>1</v>
      </c>
      <c r="F37" s="67">
        <f t="shared" si="0"/>
        <v>3.3120458286992997E-2</v>
      </c>
      <c r="G37" s="67">
        <f t="shared" si="1"/>
        <v>3.3120458286992997E-2</v>
      </c>
      <c r="H37" s="67">
        <f t="shared" si="2"/>
        <v>0</v>
      </c>
      <c r="I37" s="67">
        <f t="shared" si="3"/>
        <v>0.30994654824167295</v>
      </c>
      <c r="J37" s="67">
        <f t="shared" si="4"/>
        <v>2.0072156306329955E-2</v>
      </c>
      <c r="K37" s="100">
        <f t="shared" si="6"/>
        <v>1.3381437537553303E-2</v>
      </c>
      <c r="O37" s="96">
        <f>Amnt_Deposited!B32</f>
        <v>2018</v>
      </c>
      <c r="P37" s="99">
        <f>Amnt_Deposited!H32</f>
        <v>0.30246993869399996</v>
      </c>
      <c r="Q37" s="284">
        <f>MCF!R36</f>
        <v>1</v>
      </c>
      <c r="R37" s="67">
        <f t="shared" si="5"/>
        <v>3.6296392643279995E-2</v>
      </c>
      <c r="S37" s="67">
        <f t="shared" si="7"/>
        <v>3.6296392643279995E-2</v>
      </c>
      <c r="T37" s="67">
        <f t="shared" si="8"/>
        <v>0</v>
      </c>
      <c r="U37" s="67">
        <f t="shared" si="9"/>
        <v>0.33966745012786081</v>
      </c>
      <c r="V37" s="67">
        <f t="shared" si="10"/>
        <v>2.1996883623375298E-2</v>
      </c>
      <c r="W37" s="100">
        <f t="shared" si="11"/>
        <v>1.4664589082250198E-2</v>
      </c>
    </row>
    <row r="38" spans="2:23">
      <c r="B38" s="96">
        <f>Amnt_Deposited!B33</f>
        <v>2019</v>
      </c>
      <c r="C38" s="99">
        <f>Amnt_Deposited!H33</f>
        <v>0.30978400589999999</v>
      </c>
      <c r="D38" s="418">
        <f>Dry_Matter_Content!H25</f>
        <v>0.73</v>
      </c>
      <c r="E38" s="284">
        <f>MCF!R37</f>
        <v>1</v>
      </c>
      <c r="F38" s="67">
        <f t="shared" si="0"/>
        <v>3.3921348646049995E-2</v>
      </c>
      <c r="G38" s="67">
        <f t="shared" si="1"/>
        <v>3.3921348646049995E-2</v>
      </c>
      <c r="H38" s="67">
        <f t="shared" si="2"/>
        <v>0</v>
      </c>
      <c r="I38" s="67">
        <f t="shared" si="3"/>
        <v>0.32291359472776671</v>
      </c>
      <c r="J38" s="67">
        <f t="shared" si="4"/>
        <v>2.0954302159956233E-2</v>
      </c>
      <c r="K38" s="100">
        <f t="shared" si="6"/>
        <v>1.3969534773304156E-2</v>
      </c>
      <c r="O38" s="96">
        <f>Amnt_Deposited!B33</f>
        <v>2019</v>
      </c>
      <c r="P38" s="99">
        <f>Amnt_Deposited!H33</f>
        <v>0.30978400589999999</v>
      </c>
      <c r="Q38" s="284">
        <f>MCF!R37</f>
        <v>1</v>
      </c>
      <c r="R38" s="67">
        <f t="shared" si="5"/>
        <v>3.7174080707999997E-2</v>
      </c>
      <c r="S38" s="67">
        <f t="shared" si="7"/>
        <v>3.7174080707999997E-2</v>
      </c>
      <c r="T38" s="67">
        <f t="shared" si="8"/>
        <v>0</v>
      </c>
      <c r="U38" s="67">
        <f t="shared" si="9"/>
        <v>0.35387791203042929</v>
      </c>
      <c r="V38" s="67">
        <f t="shared" si="10"/>
        <v>2.296361880543149E-2</v>
      </c>
      <c r="W38" s="100">
        <f t="shared" si="11"/>
        <v>1.5309079203620993E-2</v>
      </c>
    </row>
    <row r="39" spans="2:23">
      <c r="B39" s="96">
        <f>Amnt_Deposited!B34</f>
        <v>2020</v>
      </c>
      <c r="C39" s="99">
        <f>Amnt_Deposited!H34</f>
        <v>0.31709807310600002</v>
      </c>
      <c r="D39" s="418">
        <f>Dry_Matter_Content!H26</f>
        <v>0.73</v>
      </c>
      <c r="E39" s="284">
        <f>MCF!R38</f>
        <v>1</v>
      </c>
      <c r="F39" s="67">
        <f t="shared" si="0"/>
        <v>3.4722239005107E-2</v>
      </c>
      <c r="G39" s="67">
        <f t="shared" si="1"/>
        <v>3.4722239005107E-2</v>
      </c>
      <c r="H39" s="67">
        <f t="shared" si="2"/>
        <v>0</v>
      </c>
      <c r="I39" s="67">
        <f t="shared" si="3"/>
        <v>0.3358048790928907</v>
      </c>
      <c r="J39" s="67">
        <f t="shared" si="4"/>
        <v>2.1830954639983028E-2</v>
      </c>
      <c r="K39" s="100">
        <f t="shared" si="6"/>
        <v>1.4553969759988685E-2</v>
      </c>
      <c r="O39" s="96">
        <f>Amnt_Deposited!B34</f>
        <v>2020</v>
      </c>
      <c r="P39" s="99">
        <f>Amnt_Deposited!H34</f>
        <v>0.31709807310600002</v>
      </c>
      <c r="Q39" s="284">
        <f>MCF!R38</f>
        <v>1</v>
      </c>
      <c r="R39" s="67">
        <f t="shared" si="5"/>
        <v>3.8051768772719999E-2</v>
      </c>
      <c r="S39" s="67">
        <f t="shared" si="7"/>
        <v>3.8051768772719999E-2</v>
      </c>
      <c r="T39" s="67">
        <f t="shared" si="8"/>
        <v>0</v>
      </c>
      <c r="U39" s="67">
        <f t="shared" si="9"/>
        <v>0.36800534695111309</v>
      </c>
      <c r="V39" s="67">
        <f t="shared" si="10"/>
        <v>2.3924333852036198E-2</v>
      </c>
      <c r="W39" s="100">
        <f t="shared" si="11"/>
        <v>1.5949555901357465E-2</v>
      </c>
    </row>
    <row r="40" spans="2:23">
      <c r="B40" s="96">
        <f>Amnt_Deposited!B35</f>
        <v>2021</v>
      </c>
      <c r="C40" s="99">
        <f>Amnt_Deposited!H35</f>
        <v>0.32441214031199994</v>
      </c>
      <c r="D40" s="418">
        <f>Dry_Matter_Content!H27</f>
        <v>0.73</v>
      </c>
      <c r="E40" s="284">
        <f>MCF!R39</f>
        <v>1</v>
      </c>
      <c r="F40" s="67">
        <f t="shared" si="0"/>
        <v>3.5523129364163991E-2</v>
      </c>
      <c r="G40" s="67">
        <f t="shared" si="1"/>
        <v>3.5523129364163991E-2</v>
      </c>
      <c r="H40" s="67">
        <f t="shared" si="2"/>
        <v>0</v>
      </c>
      <c r="I40" s="67">
        <f t="shared" si="3"/>
        <v>0.34862552332463947</v>
      </c>
      <c r="J40" s="67">
        <f t="shared" si="4"/>
        <v>2.2702485132415233E-2</v>
      </c>
      <c r="K40" s="100">
        <f t="shared" si="6"/>
        <v>1.5134990088276821E-2</v>
      </c>
      <c r="O40" s="96">
        <f>Amnt_Deposited!B35</f>
        <v>2021</v>
      </c>
      <c r="P40" s="99">
        <f>Amnt_Deposited!H35</f>
        <v>0.32441214031199994</v>
      </c>
      <c r="Q40" s="284">
        <f>MCF!R39</f>
        <v>1</v>
      </c>
      <c r="R40" s="67">
        <f t="shared" si="5"/>
        <v>3.8929456837439994E-2</v>
      </c>
      <c r="S40" s="67">
        <f t="shared" si="7"/>
        <v>3.8929456837439994E-2</v>
      </c>
      <c r="T40" s="67">
        <f t="shared" si="8"/>
        <v>0</v>
      </c>
      <c r="U40" s="67">
        <f t="shared" si="9"/>
        <v>0.38205536802700213</v>
      </c>
      <c r="V40" s="67">
        <f t="shared" si="10"/>
        <v>2.4879435761550942E-2</v>
      </c>
      <c r="W40" s="100">
        <f t="shared" si="11"/>
        <v>1.6586290507700628E-2</v>
      </c>
    </row>
    <row r="41" spans="2:23">
      <c r="B41" s="96">
        <f>Amnt_Deposited!B36</f>
        <v>2022</v>
      </c>
      <c r="C41" s="99">
        <f>Amnt_Deposited!H36</f>
        <v>0.33172620751800003</v>
      </c>
      <c r="D41" s="418">
        <f>Dry_Matter_Content!H28</f>
        <v>0.73</v>
      </c>
      <c r="E41" s="284">
        <f>MCF!R40</f>
        <v>1</v>
      </c>
      <c r="F41" s="67">
        <f t="shared" si="0"/>
        <v>3.6324019723220996E-2</v>
      </c>
      <c r="G41" s="67">
        <f t="shared" si="1"/>
        <v>3.6324019723220996E-2</v>
      </c>
      <c r="H41" s="67">
        <f t="shared" si="2"/>
        <v>0</v>
      </c>
      <c r="I41" s="67">
        <f t="shared" si="3"/>
        <v>0.36138030313259184</v>
      </c>
      <c r="J41" s="67">
        <f t="shared" si="4"/>
        <v>2.3569239915268606E-2</v>
      </c>
      <c r="K41" s="100">
        <f t="shared" si="6"/>
        <v>1.571282661017907E-2</v>
      </c>
      <c r="O41" s="96">
        <f>Amnt_Deposited!B36</f>
        <v>2022</v>
      </c>
      <c r="P41" s="99">
        <f>Amnt_Deposited!H36</f>
        <v>0.33172620751800003</v>
      </c>
      <c r="Q41" s="284">
        <f>MCF!R40</f>
        <v>1</v>
      </c>
      <c r="R41" s="67">
        <f t="shared" si="5"/>
        <v>3.9807144902160002E-2</v>
      </c>
      <c r="S41" s="67">
        <f t="shared" si="7"/>
        <v>3.9807144902160002E-2</v>
      </c>
      <c r="T41" s="67">
        <f t="shared" si="8"/>
        <v>0</v>
      </c>
      <c r="U41" s="67">
        <f t="shared" si="9"/>
        <v>0.39603320891242944</v>
      </c>
      <c r="V41" s="67">
        <f t="shared" si="10"/>
        <v>2.5829304016732717E-2</v>
      </c>
      <c r="W41" s="100">
        <f t="shared" si="11"/>
        <v>1.7219536011155143E-2</v>
      </c>
    </row>
    <row r="42" spans="2:23">
      <c r="B42" s="96">
        <f>Amnt_Deposited!B37</f>
        <v>2023</v>
      </c>
      <c r="C42" s="99">
        <f>Amnt_Deposited!H37</f>
        <v>0.33904027472399995</v>
      </c>
      <c r="D42" s="418">
        <f>Dry_Matter_Content!H29</f>
        <v>0.73</v>
      </c>
      <c r="E42" s="284">
        <f>MCF!R41</f>
        <v>1</v>
      </c>
      <c r="F42" s="67">
        <f t="shared" si="0"/>
        <v>3.7124910082277994E-2</v>
      </c>
      <c r="G42" s="67">
        <f t="shared" si="1"/>
        <v>3.7124910082277994E-2</v>
      </c>
      <c r="H42" s="67">
        <f t="shared" si="2"/>
        <v>0</v>
      </c>
      <c r="I42" s="67">
        <f t="shared" si="3"/>
        <v>0.37407367135884478</v>
      </c>
      <c r="J42" s="67">
        <f t="shared" si="4"/>
        <v>2.4431541856025009E-2</v>
      </c>
      <c r="K42" s="100">
        <f t="shared" si="6"/>
        <v>1.6287694570683339E-2</v>
      </c>
      <c r="O42" s="96">
        <f>Amnt_Deposited!B37</f>
        <v>2023</v>
      </c>
      <c r="P42" s="99">
        <f>Amnt_Deposited!H37</f>
        <v>0.33904027472399995</v>
      </c>
      <c r="Q42" s="284">
        <f>MCF!R41</f>
        <v>1</v>
      </c>
      <c r="R42" s="67">
        <f t="shared" si="5"/>
        <v>4.068483296687999E-2</v>
      </c>
      <c r="S42" s="67">
        <f t="shared" si="7"/>
        <v>4.068483296687999E-2</v>
      </c>
      <c r="T42" s="67">
        <f t="shared" si="8"/>
        <v>0</v>
      </c>
      <c r="U42" s="67">
        <f t="shared" si="9"/>
        <v>0.40994374943435047</v>
      </c>
      <c r="V42" s="67">
        <f t="shared" si="10"/>
        <v>2.6774292444958915E-2</v>
      </c>
      <c r="W42" s="100">
        <f t="shared" si="11"/>
        <v>1.7849528296639276E-2</v>
      </c>
    </row>
    <row r="43" spans="2:23">
      <c r="B43" s="96">
        <f>Amnt_Deposited!B38</f>
        <v>2024</v>
      </c>
      <c r="C43" s="99">
        <f>Amnt_Deposited!H38</f>
        <v>0.34635434193000003</v>
      </c>
      <c r="D43" s="418">
        <f>Dry_Matter_Content!H30</f>
        <v>0.73</v>
      </c>
      <c r="E43" s="284">
        <f>MCF!R42</f>
        <v>1</v>
      </c>
      <c r="F43" s="67">
        <f t="shared" si="0"/>
        <v>3.7925800441334999E-2</v>
      </c>
      <c r="G43" s="67">
        <f t="shared" si="1"/>
        <v>3.7925800441334999E-2</v>
      </c>
      <c r="H43" s="67">
        <f t="shared" si="2"/>
        <v>0</v>
      </c>
      <c r="I43" s="67">
        <f t="shared" si="3"/>
        <v>0.38670977980585058</v>
      </c>
      <c r="J43" s="67">
        <f t="shared" si="4"/>
        <v>2.5289691994329181E-2</v>
      </c>
      <c r="K43" s="100">
        <f t="shared" si="6"/>
        <v>1.6859794662886118E-2</v>
      </c>
      <c r="O43" s="96">
        <f>Amnt_Deposited!B38</f>
        <v>2024</v>
      </c>
      <c r="P43" s="99">
        <f>Amnt_Deposited!H38</f>
        <v>0.34635434193000003</v>
      </c>
      <c r="Q43" s="284">
        <f>MCF!R42</f>
        <v>1</v>
      </c>
      <c r="R43" s="67">
        <f t="shared" si="5"/>
        <v>4.1562521031600005E-2</v>
      </c>
      <c r="S43" s="67">
        <f t="shared" si="7"/>
        <v>4.1562521031600005E-2</v>
      </c>
      <c r="T43" s="67">
        <f t="shared" si="8"/>
        <v>0</v>
      </c>
      <c r="U43" s="67">
        <f t="shared" si="9"/>
        <v>0.42379153951326098</v>
      </c>
      <c r="V43" s="67">
        <f t="shared" si="10"/>
        <v>2.7714730952689514E-2</v>
      </c>
      <c r="W43" s="100">
        <f t="shared" si="11"/>
        <v>1.8476487301793007E-2</v>
      </c>
    </row>
    <row r="44" spans="2:23">
      <c r="B44" s="96">
        <f>Amnt_Deposited!B39</f>
        <v>2025</v>
      </c>
      <c r="C44" s="99">
        <f>Amnt_Deposited!H39</f>
        <v>0.35366840913600001</v>
      </c>
      <c r="D44" s="418">
        <f>Dry_Matter_Content!H31</f>
        <v>0.73</v>
      </c>
      <c r="E44" s="284">
        <f>MCF!R43</f>
        <v>1</v>
      </c>
      <c r="F44" s="67">
        <f t="shared" si="0"/>
        <v>3.8726690800392004E-2</v>
      </c>
      <c r="G44" s="67">
        <f t="shared" si="1"/>
        <v>3.8726690800392004E-2</v>
      </c>
      <c r="H44" s="67">
        <f t="shared" si="2"/>
        <v>0</v>
      </c>
      <c r="I44" s="67">
        <f t="shared" si="3"/>
        <v>0.39929249958855717</v>
      </c>
      <c r="J44" s="67">
        <f t="shared" si="4"/>
        <v>2.6143971017685421E-2</v>
      </c>
      <c r="K44" s="100">
        <f t="shared" si="6"/>
        <v>1.7429314011790278E-2</v>
      </c>
      <c r="O44" s="96">
        <f>Amnt_Deposited!B39</f>
        <v>2025</v>
      </c>
      <c r="P44" s="99">
        <f>Amnt_Deposited!H39</f>
        <v>0.35366840913600001</v>
      </c>
      <c r="Q44" s="284">
        <f>MCF!R43</f>
        <v>1</v>
      </c>
      <c r="R44" s="67">
        <f t="shared" si="5"/>
        <v>4.244020909632E-2</v>
      </c>
      <c r="S44" s="67">
        <f t="shared" si="7"/>
        <v>4.244020909632E-2</v>
      </c>
      <c r="T44" s="67">
        <f t="shared" si="8"/>
        <v>0</v>
      </c>
      <c r="U44" s="67">
        <f t="shared" si="9"/>
        <v>0.43758082146691202</v>
      </c>
      <c r="V44" s="67">
        <f t="shared" si="10"/>
        <v>2.865092714266896E-2</v>
      </c>
      <c r="W44" s="100">
        <f t="shared" si="11"/>
        <v>1.910061809511264E-2</v>
      </c>
    </row>
    <row r="45" spans="2:23">
      <c r="B45" s="96">
        <f>Amnt_Deposited!B40</f>
        <v>2026</v>
      </c>
      <c r="C45" s="99">
        <f>Amnt_Deposited!H40</f>
        <v>0.36098247634199998</v>
      </c>
      <c r="D45" s="418">
        <f>Dry_Matter_Content!H32</f>
        <v>0.73</v>
      </c>
      <c r="E45" s="284">
        <f>MCF!R44</f>
        <v>1</v>
      </c>
      <c r="F45" s="67">
        <f t="shared" si="0"/>
        <v>3.9527581159448995E-2</v>
      </c>
      <c r="G45" s="67">
        <f t="shared" si="1"/>
        <v>3.9527581159448995E-2</v>
      </c>
      <c r="H45" s="67">
        <f t="shared" si="2"/>
        <v>0</v>
      </c>
      <c r="I45" s="67">
        <f t="shared" si="3"/>
        <v>0.41182544011061811</v>
      </c>
      <c r="J45" s="67">
        <f t="shared" si="4"/>
        <v>2.699464063738807E-2</v>
      </c>
      <c r="K45" s="100">
        <f t="shared" si="6"/>
        <v>1.7996427091592045E-2</v>
      </c>
      <c r="O45" s="96">
        <f>Amnt_Deposited!B40</f>
        <v>2026</v>
      </c>
      <c r="P45" s="99">
        <f>Amnt_Deposited!H40</f>
        <v>0.36098247634199998</v>
      </c>
      <c r="Q45" s="284">
        <f>MCF!R44</f>
        <v>1</v>
      </c>
      <c r="R45" s="67">
        <f t="shared" si="5"/>
        <v>4.3317897161039995E-2</v>
      </c>
      <c r="S45" s="67">
        <f t="shared" si="7"/>
        <v>4.3317897161039995E-2</v>
      </c>
      <c r="T45" s="67">
        <f t="shared" si="8"/>
        <v>0</v>
      </c>
      <c r="U45" s="67">
        <f t="shared" si="9"/>
        <v>0.45131555080615687</v>
      </c>
      <c r="V45" s="67">
        <f t="shared" si="10"/>
        <v>2.958316782179515E-2</v>
      </c>
      <c r="W45" s="100">
        <f t="shared" si="11"/>
        <v>1.9722111881196765E-2</v>
      </c>
    </row>
    <row r="46" spans="2:23">
      <c r="B46" s="96">
        <f>Amnt_Deposited!B41</f>
        <v>2027</v>
      </c>
      <c r="C46" s="99">
        <f>Amnt_Deposited!H41</f>
        <v>0.36829654354799995</v>
      </c>
      <c r="D46" s="418">
        <f>Dry_Matter_Content!H33</f>
        <v>0.73</v>
      </c>
      <c r="E46" s="284">
        <f>MCF!R45</f>
        <v>1</v>
      </c>
      <c r="F46" s="67">
        <f t="shared" si="0"/>
        <v>4.0328471518505986E-2</v>
      </c>
      <c r="G46" s="67">
        <f t="shared" si="1"/>
        <v>4.0328471518505986E-2</v>
      </c>
      <c r="H46" s="67">
        <f t="shared" si="2"/>
        <v>0</v>
      </c>
      <c r="I46" s="67">
        <f t="shared" si="3"/>
        <v>0.42431196675769356</v>
      </c>
      <c r="J46" s="67">
        <f t="shared" si="4"/>
        <v>2.784194487143056E-2</v>
      </c>
      <c r="K46" s="100">
        <f t="shared" si="6"/>
        <v>1.8561296580953707E-2</v>
      </c>
      <c r="O46" s="96">
        <f>Amnt_Deposited!B41</f>
        <v>2027</v>
      </c>
      <c r="P46" s="99">
        <f>Amnt_Deposited!H41</f>
        <v>0.36829654354799995</v>
      </c>
      <c r="Q46" s="284">
        <f>MCF!R45</f>
        <v>1</v>
      </c>
      <c r="R46" s="67">
        <f t="shared" si="5"/>
        <v>4.419558522575999E-2</v>
      </c>
      <c r="S46" s="67">
        <f t="shared" si="7"/>
        <v>4.419558522575999E-2</v>
      </c>
      <c r="T46" s="67">
        <f t="shared" si="8"/>
        <v>0</v>
      </c>
      <c r="U46" s="67">
        <f t="shared" si="9"/>
        <v>0.46499941562486968</v>
      </c>
      <c r="V46" s="67">
        <f t="shared" si="10"/>
        <v>3.0511720407047194E-2</v>
      </c>
      <c r="W46" s="100">
        <f t="shared" si="11"/>
        <v>2.0341146938031462E-2</v>
      </c>
    </row>
    <row r="47" spans="2:23">
      <c r="B47" s="96">
        <f>Amnt_Deposited!B42</f>
        <v>2028</v>
      </c>
      <c r="C47" s="99">
        <f>Amnt_Deposited!H42</f>
        <v>0.37561061075399993</v>
      </c>
      <c r="D47" s="418">
        <f>Dry_Matter_Content!H34</f>
        <v>0.73</v>
      </c>
      <c r="E47" s="284">
        <f>MCF!R46</f>
        <v>1</v>
      </c>
      <c r="F47" s="67">
        <f t="shared" si="0"/>
        <v>4.1129361877562991E-2</v>
      </c>
      <c r="G47" s="67">
        <f t="shared" si="1"/>
        <v>4.1129361877562991E-2</v>
      </c>
      <c r="H47" s="67">
        <f t="shared" si="2"/>
        <v>0</v>
      </c>
      <c r="I47" s="67">
        <f t="shared" si="3"/>
        <v>0.43675521739457462</v>
      </c>
      <c r="J47" s="67">
        <f t="shared" si="4"/>
        <v>2.8686111240681919E-2</v>
      </c>
      <c r="K47" s="100">
        <f t="shared" si="6"/>
        <v>1.9124074160454613E-2</v>
      </c>
      <c r="O47" s="96">
        <f>Amnt_Deposited!B42</f>
        <v>2028</v>
      </c>
      <c r="P47" s="99">
        <f>Amnt_Deposited!H42</f>
        <v>0.37561061075399993</v>
      </c>
      <c r="Q47" s="284">
        <f>MCF!R46</f>
        <v>1</v>
      </c>
      <c r="R47" s="67">
        <f t="shared" si="5"/>
        <v>4.5073273290479991E-2</v>
      </c>
      <c r="S47" s="67">
        <f t="shared" si="7"/>
        <v>4.5073273290479991E-2</v>
      </c>
      <c r="T47" s="67">
        <f t="shared" si="8"/>
        <v>0</v>
      </c>
      <c r="U47" s="67">
        <f t="shared" si="9"/>
        <v>0.47863585467898595</v>
      </c>
      <c r="V47" s="67">
        <f t="shared" si="10"/>
        <v>3.1436834236363752E-2</v>
      </c>
      <c r="W47" s="100">
        <f t="shared" si="11"/>
        <v>2.0957889490909168E-2</v>
      </c>
    </row>
    <row r="48" spans="2:23">
      <c r="B48" s="96">
        <f>Amnt_Deposited!B43</f>
        <v>2029</v>
      </c>
      <c r="C48" s="99">
        <f>Amnt_Deposited!H43</f>
        <v>0.38292467796000007</v>
      </c>
      <c r="D48" s="418">
        <f>Dry_Matter_Content!H35</f>
        <v>0.73</v>
      </c>
      <c r="E48" s="284">
        <f>MCF!R47</f>
        <v>1</v>
      </c>
      <c r="F48" s="67">
        <f t="shared" si="0"/>
        <v>4.1930252236620003E-2</v>
      </c>
      <c r="G48" s="67">
        <f t="shared" si="1"/>
        <v>4.1930252236620003E-2</v>
      </c>
      <c r="H48" s="67">
        <f t="shared" si="2"/>
        <v>0</v>
      </c>
      <c r="I48" s="67">
        <f t="shared" si="3"/>
        <v>0.44915811774700032</v>
      </c>
      <c r="J48" s="67">
        <f t="shared" si="4"/>
        <v>2.9527351884194326E-2</v>
      </c>
      <c r="K48" s="100">
        <f t="shared" si="6"/>
        <v>1.9684901256129549E-2</v>
      </c>
      <c r="O48" s="96">
        <f>Amnt_Deposited!B43</f>
        <v>2029</v>
      </c>
      <c r="P48" s="99">
        <f>Amnt_Deposited!H43</f>
        <v>0.38292467796000007</v>
      </c>
      <c r="Q48" s="284">
        <f>MCF!R47</f>
        <v>1</v>
      </c>
      <c r="R48" s="67">
        <f t="shared" si="5"/>
        <v>4.5950961355200007E-2</v>
      </c>
      <c r="S48" s="67">
        <f t="shared" si="7"/>
        <v>4.5950961355200007E-2</v>
      </c>
      <c r="T48" s="67">
        <f t="shared" si="8"/>
        <v>0</v>
      </c>
      <c r="U48" s="67">
        <f t="shared" si="9"/>
        <v>0.49222807424328807</v>
      </c>
      <c r="V48" s="67">
        <f t="shared" si="10"/>
        <v>3.2358741790897892E-2</v>
      </c>
      <c r="W48" s="100">
        <f t="shared" si="11"/>
        <v>2.157249452726526E-2</v>
      </c>
    </row>
    <row r="49" spans="2:23">
      <c r="B49" s="96">
        <f>Amnt_Deposited!B44</f>
        <v>2030</v>
      </c>
      <c r="C49" s="99">
        <f>Amnt_Deposited!H44</f>
        <v>0.39023874516599993</v>
      </c>
      <c r="D49" s="418">
        <f>Dry_Matter_Content!H36</f>
        <v>0.73</v>
      </c>
      <c r="E49" s="284">
        <f>MCF!R48</f>
        <v>1</v>
      </c>
      <c r="F49" s="67">
        <f t="shared" si="0"/>
        <v>4.2731142595676987E-2</v>
      </c>
      <c r="G49" s="67">
        <f t="shared" si="1"/>
        <v>4.2731142595676987E-2</v>
      </c>
      <c r="H49" s="67">
        <f t="shared" si="2"/>
        <v>0</v>
      </c>
      <c r="I49" s="67">
        <f t="shared" si="3"/>
        <v>0.46152339574356832</v>
      </c>
      <c r="J49" s="67">
        <f t="shared" si="4"/>
        <v>3.0365864599108994E-2</v>
      </c>
      <c r="K49" s="100">
        <f t="shared" si="6"/>
        <v>2.0243909732739328E-2</v>
      </c>
      <c r="O49" s="96">
        <f>Amnt_Deposited!B44</f>
        <v>2030</v>
      </c>
      <c r="P49" s="99">
        <f>Amnt_Deposited!H44</f>
        <v>0.39023874516599993</v>
      </c>
      <c r="Q49" s="284">
        <f>MCF!R48</f>
        <v>1</v>
      </c>
      <c r="R49" s="67">
        <f t="shared" si="5"/>
        <v>4.6828649419919988E-2</v>
      </c>
      <c r="S49" s="67">
        <f t="shared" si="7"/>
        <v>4.6828649419919988E-2</v>
      </c>
      <c r="T49" s="67">
        <f t="shared" si="8"/>
        <v>0</v>
      </c>
      <c r="U49" s="67">
        <f t="shared" si="9"/>
        <v>0.50577906382856808</v>
      </c>
      <c r="V49" s="67">
        <f t="shared" si="10"/>
        <v>3.3277659834639997E-2</v>
      </c>
      <c r="W49" s="100">
        <f t="shared" si="11"/>
        <v>2.2185106556426665E-2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0.43032156193331034</v>
      </c>
      <c r="J50" s="67">
        <f t="shared" si="4"/>
        <v>3.1201833810257987E-2</v>
      </c>
      <c r="K50" s="100">
        <f t="shared" si="6"/>
        <v>2.0801222540171992E-2</v>
      </c>
      <c r="O50" s="96">
        <f>Amnt_Deposited!B45</f>
        <v>2031</v>
      </c>
      <c r="P50" s="99">
        <f>Amnt_Deposited!H45</f>
        <v>0</v>
      </c>
      <c r="Q50" s="284">
        <f>MCF!R49</f>
        <v>1</v>
      </c>
      <c r="R50" s="67">
        <f t="shared" si="5"/>
        <v>0</v>
      </c>
      <c r="S50" s="67">
        <f t="shared" si="7"/>
        <v>0</v>
      </c>
      <c r="T50" s="67">
        <f t="shared" si="8"/>
        <v>0</v>
      </c>
      <c r="U50" s="67">
        <f t="shared" si="9"/>
        <v>0.47158527335157302</v>
      </c>
      <c r="V50" s="67">
        <f t="shared" si="10"/>
        <v>3.4193790476995056E-2</v>
      </c>
      <c r="W50" s="100">
        <f t="shared" si="11"/>
        <v>2.2795860317996703E-2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0.40122916491889332</v>
      </c>
      <c r="J51" s="67">
        <f t="shared" si="4"/>
        <v>2.9092397014417012E-2</v>
      </c>
      <c r="K51" s="100">
        <f t="shared" si="6"/>
        <v>1.9394931342944673E-2</v>
      </c>
      <c r="O51" s="96">
        <f>Amnt_Deposited!B46</f>
        <v>2032</v>
      </c>
      <c r="P51" s="99">
        <f>Amnt_Deposited!H46</f>
        <v>0</v>
      </c>
      <c r="Q51" s="284">
        <f>MCF!R50</f>
        <v>1</v>
      </c>
      <c r="R51" s="67">
        <f t="shared" ref="R51:R82" si="13">P51*$W$6*DOCF*Q51</f>
        <v>0</v>
      </c>
      <c r="S51" s="67">
        <f t="shared" si="7"/>
        <v>0</v>
      </c>
      <c r="T51" s="67">
        <f t="shared" si="8"/>
        <v>0</v>
      </c>
      <c r="U51" s="67">
        <f t="shared" si="9"/>
        <v>0.43970319443166395</v>
      </c>
      <c r="V51" s="67">
        <f t="shared" si="10"/>
        <v>3.188207891990906E-2</v>
      </c>
      <c r="W51" s="100">
        <f t="shared" si="11"/>
        <v>2.1254719279939372E-2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0.37410359373640062</v>
      </c>
      <c r="J52" s="67">
        <f t="shared" si="4"/>
        <v>2.7125571182492682E-2</v>
      </c>
      <c r="K52" s="100">
        <f t="shared" si="6"/>
        <v>1.8083714121661786E-2</v>
      </c>
      <c r="O52" s="96">
        <f>Amnt_Deposited!B47</f>
        <v>2033</v>
      </c>
      <c r="P52" s="99">
        <f>Amnt_Deposited!H47</f>
        <v>0</v>
      </c>
      <c r="Q52" s="284">
        <f>MCF!R51</f>
        <v>1</v>
      </c>
      <c r="R52" s="67">
        <f t="shared" si="13"/>
        <v>0</v>
      </c>
      <c r="S52" s="67">
        <f t="shared" si="7"/>
        <v>0</v>
      </c>
      <c r="T52" s="67">
        <f t="shared" si="8"/>
        <v>0</v>
      </c>
      <c r="U52" s="67">
        <f t="shared" si="9"/>
        <v>0.40997654108098702</v>
      </c>
      <c r="V52" s="67">
        <f t="shared" si="10"/>
        <v>2.9726653350676917E-2</v>
      </c>
      <c r="W52" s="100">
        <f t="shared" si="11"/>
        <v>1.9817768900451276E-2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0.34881187880442555</v>
      </c>
      <c r="J53" s="67">
        <f t="shared" si="4"/>
        <v>2.5291714931975063E-2</v>
      </c>
      <c r="K53" s="100">
        <f t="shared" si="6"/>
        <v>1.6861143287983375E-2</v>
      </c>
      <c r="O53" s="96">
        <f>Amnt_Deposited!B48</f>
        <v>2034</v>
      </c>
      <c r="P53" s="99">
        <f>Amnt_Deposited!H48</f>
        <v>0</v>
      </c>
      <c r="Q53" s="284">
        <f>MCF!R52</f>
        <v>1</v>
      </c>
      <c r="R53" s="67">
        <f t="shared" si="13"/>
        <v>0</v>
      </c>
      <c r="S53" s="67">
        <f t="shared" si="7"/>
        <v>0</v>
      </c>
      <c r="T53" s="67">
        <f t="shared" si="8"/>
        <v>0</v>
      </c>
      <c r="U53" s="67">
        <f t="shared" si="9"/>
        <v>0.38225959321032943</v>
      </c>
      <c r="V53" s="67">
        <f t="shared" si="10"/>
        <v>2.7716947870657604E-2</v>
      </c>
      <c r="W53" s="100">
        <f t="shared" si="11"/>
        <v>1.8477965247105068E-2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0.32523004010702899</v>
      </c>
      <c r="J54" s="67">
        <f t="shared" si="4"/>
        <v>2.3581838697396537E-2</v>
      </c>
      <c r="K54" s="100">
        <f t="shared" si="6"/>
        <v>1.5721225798264356E-2</v>
      </c>
      <c r="O54" s="96">
        <f>Amnt_Deposited!B49</f>
        <v>2035</v>
      </c>
      <c r="P54" s="99">
        <f>Amnt_Deposited!H49</f>
        <v>0</v>
      </c>
      <c r="Q54" s="284">
        <f>MCF!R53</f>
        <v>1</v>
      </c>
      <c r="R54" s="67">
        <f t="shared" si="13"/>
        <v>0</v>
      </c>
      <c r="S54" s="67">
        <f t="shared" si="7"/>
        <v>0</v>
      </c>
      <c r="T54" s="67">
        <f t="shared" si="8"/>
        <v>0</v>
      </c>
      <c r="U54" s="67">
        <f t="shared" si="9"/>
        <v>0.35641648230907297</v>
      </c>
      <c r="V54" s="67">
        <f t="shared" si="10"/>
        <v>2.5843110901256485E-2</v>
      </c>
      <c r="W54" s="100">
        <f t="shared" si="11"/>
        <v>1.7228740600837657E-2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0.30324247944355753</v>
      </c>
      <c r="J55" s="67">
        <f t="shared" si="4"/>
        <v>2.1987560663471468E-2</v>
      </c>
      <c r="K55" s="100">
        <f t="shared" si="6"/>
        <v>1.4658373775647646E-2</v>
      </c>
      <c r="O55" s="96">
        <f>Amnt_Deposited!B50</f>
        <v>2036</v>
      </c>
      <c r="P55" s="99">
        <f>Amnt_Deposited!H50</f>
        <v>0</v>
      </c>
      <c r="Q55" s="284">
        <f>MCF!R54</f>
        <v>1</v>
      </c>
      <c r="R55" s="67">
        <f t="shared" si="13"/>
        <v>0</v>
      </c>
      <c r="S55" s="67">
        <f t="shared" si="7"/>
        <v>0</v>
      </c>
      <c r="T55" s="67">
        <f t="shared" si="8"/>
        <v>0</v>
      </c>
      <c r="U55" s="67">
        <f t="shared" si="9"/>
        <v>0.33232052541759738</v>
      </c>
      <c r="V55" s="67">
        <f t="shared" si="10"/>
        <v>2.409595689147559E-2</v>
      </c>
      <c r="W55" s="100">
        <f t="shared" si="11"/>
        <v>1.6063971260983724E-2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0.2827414137661296</v>
      </c>
      <c r="J56" s="67">
        <f t="shared" si="4"/>
        <v>2.0501065677427929E-2</v>
      </c>
      <c r="K56" s="100">
        <f t="shared" si="6"/>
        <v>1.3667377118285286E-2</v>
      </c>
      <c r="O56" s="96">
        <f>Amnt_Deposited!B51</f>
        <v>2037</v>
      </c>
      <c r="P56" s="99">
        <f>Amnt_Deposited!H51</f>
        <v>0</v>
      </c>
      <c r="Q56" s="284">
        <f>MCF!R55</f>
        <v>1</v>
      </c>
      <c r="R56" s="67">
        <f t="shared" si="13"/>
        <v>0</v>
      </c>
      <c r="S56" s="67">
        <f t="shared" si="7"/>
        <v>0</v>
      </c>
      <c r="T56" s="67">
        <f t="shared" si="8"/>
        <v>0</v>
      </c>
      <c r="U56" s="67">
        <f t="shared" si="9"/>
        <v>0.30985360412726537</v>
      </c>
      <c r="V56" s="67">
        <f t="shared" si="10"/>
        <v>2.2466921290331981E-2</v>
      </c>
      <c r="W56" s="100">
        <f t="shared" si="11"/>
        <v>1.4977947526887987E-2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0.26362634682700986</v>
      </c>
      <c r="J57" s="67">
        <f t="shared" si="4"/>
        <v>1.9115066939119754E-2</v>
      </c>
      <c r="K57" s="100">
        <f t="shared" si="6"/>
        <v>1.2743377959413169E-2</v>
      </c>
      <c r="O57" s="96">
        <f>Amnt_Deposited!B52</f>
        <v>2038</v>
      </c>
      <c r="P57" s="99">
        <f>Amnt_Deposited!H52</f>
        <v>0</v>
      </c>
      <c r="Q57" s="284">
        <f>MCF!R56</f>
        <v>1</v>
      </c>
      <c r="R57" s="67">
        <f t="shared" si="13"/>
        <v>0</v>
      </c>
      <c r="S57" s="67">
        <f t="shared" si="7"/>
        <v>0</v>
      </c>
      <c r="T57" s="67">
        <f t="shared" si="8"/>
        <v>0</v>
      </c>
      <c r="U57" s="67">
        <f t="shared" si="9"/>
        <v>0.28890558556384643</v>
      </c>
      <c r="V57" s="67">
        <f t="shared" si="10"/>
        <v>2.0948018563418911E-2</v>
      </c>
      <c r="W57" s="100">
        <f t="shared" si="11"/>
        <v>1.3965345708945941E-2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0.24580357654588608</v>
      </c>
      <c r="J58" s="67">
        <f t="shared" si="4"/>
        <v>1.7822770281123772E-2</v>
      </c>
      <c r="K58" s="100">
        <f t="shared" si="6"/>
        <v>1.1881846854082515E-2</v>
      </c>
      <c r="O58" s="96">
        <f>Amnt_Deposited!B53</f>
        <v>2039</v>
      </c>
      <c r="P58" s="99">
        <f>Amnt_Deposited!H53</f>
        <v>0</v>
      </c>
      <c r="Q58" s="284">
        <f>MCF!R57</f>
        <v>1</v>
      </c>
      <c r="R58" s="67">
        <f t="shared" si="13"/>
        <v>0</v>
      </c>
      <c r="S58" s="67">
        <f t="shared" si="7"/>
        <v>0</v>
      </c>
      <c r="T58" s="67">
        <f t="shared" si="8"/>
        <v>0</v>
      </c>
      <c r="U58" s="67">
        <f t="shared" si="9"/>
        <v>0.26937378251603955</v>
      </c>
      <c r="V58" s="67">
        <f t="shared" si="10"/>
        <v>1.9531803047806873E-2</v>
      </c>
      <c r="W58" s="100">
        <f t="shared" si="11"/>
        <v>1.3021202031871248E-2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0.22918573568216288</v>
      </c>
      <c r="J59" s="67">
        <f t="shared" si="4"/>
        <v>1.6617840863723202E-2</v>
      </c>
      <c r="K59" s="100">
        <f t="shared" si="6"/>
        <v>1.1078560575815468E-2</v>
      </c>
      <c r="O59" s="96">
        <f>Amnt_Deposited!B54</f>
        <v>2040</v>
      </c>
      <c r="P59" s="99">
        <f>Amnt_Deposited!H54</f>
        <v>0</v>
      </c>
      <c r="Q59" s="284">
        <f>MCF!R58</f>
        <v>1</v>
      </c>
      <c r="R59" s="67">
        <f t="shared" si="13"/>
        <v>0</v>
      </c>
      <c r="S59" s="67">
        <f t="shared" si="7"/>
        <v>0</v>
      </c>
      <c r="T59" s="67">
        <f t="shared" si="8"/>
        <v>0</v>
      </c>
      <c r="U59" s="67">
        <f t="shared" si="9"/>
        <v>0.25116245006264426</v>
      </c>
      <c r="V59" s="67">
        <f t="shared" si="10"/>
        <v>1.8211332453395294E-2</v>
      </c>
      <c r="W59" s="100">
        <f t="shared" si="11"/>
        <v>1.2140888302263529E-2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0.21369136356064683</v>
      </c>
      <c r="J60" s="67">
        <f t="shared" si="4"/>
        <v>1.5494372121516041E-2</v>
      </c>
      <c r="K60" s="100">
        <f t="shared" si="6"/>
        <v>1.0329581414344027E-2</v>
      </c>
      <c r="O60" s="96">
        <f>Amnt_Deposited!B55</f>
        <v>2041</v>
      </c>
      <c r="P60" s="99">
        <f>Amnt_Deposited!H55</f>
        <v>0</v>
      </c>
      <c r="Q60" s="284">
        <f>MCF!R59</f>
        <v>1</v>
      </c>
      <c r="R60" s="67">
        <f t="shared" si="13"/>
        <v>0</v>
      </c>
      <c r="S60" s="67">
        <f t="shared" si="7"/>
        <v>0</v>
      </c>
      <c r="T60" s="67">
        <f t="shared" si="8"/>
        <v>0</v>
      </c>
      <c r="U60" s="67">
        <f t="shared" si="9"/>
        <v>0.23418231623084587</v>
      </c>
      <c r="V60" s="67">
        <f t="shared" si="10"/>
        <v>1.6980133831798402E-2</v>
      </c>
      <c r="W60" s="100">
        <f t="shared" si="11"/>
        <v>1.1320089221198934E-2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0.19924450675122227</v>
      </c>
      <c r="J61" s="67">
        <f t="shared" si="4"/>
        <v>1.4446856809424572E-2</v>
      </c>
      <c r="K61" s="100">
        <f t="shared" si="6"/>
        <v>9.6312378729497133E-3</v>
      </c>
      <c r="O61" s="96">
        <f>Amnt_Deposited!B56</f>
        <v>2042</v>
      </c>
      <c r="P61" s="99">
        <f>Amnt_Deposited!H56</f>
        <v>0</v>
      </c>
      <c r="Q61" s="284">
        <f>MCF!R60</f>
        <v>1</v>
      </c>
      <c r="R61" s="67">
        <f t="shared" si="13"/>
        <v>0</v>
      </c>
      <c r="S61" s="67">
        <f t="shared" si="7"/>
        <v>0</v>
      </c>
      <c r="T61" s="67">
        <f t="shared" si="8"/>
        <v>0</v>
      </c>
      <c r="U61" s="67">
        <f t="shared" si="9"/>
        <v>0.21835014438490113</v>
      </c>
      <c r="V61" s="67">
        <f t="shared" si="10"/>
        <v>1.583217184594474E-2</v>
      </c>
      <c r="W61" s="100">
        <f t="shared" si="11"/>
        <v>1.0554781230629827E-2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0.18577434674504864</v>
      </c>
      <c r="J62" s="67">
        <f t="shared" si="4"/>
        <v>1.3470160006173638E-2</v>
      </c>
      <c r="K62" s="100">
        <f t="shared" si="6"/>
        <v>8.9801066707824242E-3</v>
      </c>
      <c r="O62" s="96">
        <f>Amnt_Deposited!B57</f>
        <v>2043</v>
      </c>
      <c r="P62" s="99">
        <f>Amnt_Deposited!H57</f>
        <v>0</v>
      </c>
      <c r="Q62" s="284">
        <f>MCF!R61</f>
        <v>1</v>
      </c>
      <c r="R62" s="67">
        <f t="shared" si="13"/>
        <v>0</v>
      </c>
      <c r="S62" s="67">
        <f t="shared" si="7"/>
        <v>0</v>
      </c>
      <c r="T62" s="67">
        <f t="shared" si="8"/>
        <v>0</v>
      </c>
      <c r="U62" s="67">
        <f t="shared" si="9"/>
        <v>0.20358832520005332</v>
      </c>
      <c r="V62" s="67">
        <f t="shared" si="10"/>
        <v>1.4761819184847823E-2</v>
      </c>
      <c r="W62" s="100">
        <f t="shared" si="11"/>
        <v>9.8412127898985478E-3</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0.17321485280214807</v>
      </c>
      <c r="J63" s="67">
        <f t="shared" si="4"/>
        <v>1.255949394290057E-2</v>
      </c>
      <c r="K63" s="100">
        <f t="shared" si="6"/>
        <v>8.3729959619337126E-3</v>
      </c>
      <c r="O63" s="96">
        <f>Amnt_Deposited!B58</f>
        <v>2044</v>
      </c>
      <c r="P63" s="99">
        <f>Amnt_Deposited!H58</f>
        <v>0</v>
      </c>
      <c r="Q63" s="284">
        <f>MCF!R62</f>
        <v>1</v>
      </c>
      <c r="R63" s="67">
        <f t="shared" si="13"/>
        <v>0</v>
      </c>
      <c r="S63" s="67">
        <f t="shared" si="7"/>
        <v>0</v>
      </c>
      <c r="T63" s="67">
        <f t="shared" si="8"/>
        <v>0</v>
      </c>
      <c r="U63" s="67">
        <f t="shared" si="9"/>
        <v>0.18982449622153214</v>
      </c>
      <c r="V63" s="67">
        <f t="shared" si="10"/>
        <v>1.3763828978521174E-2</v>
      </c>
      <c r="W63" s="100">
        <f t="shared" si="11"/>
        <v>9.1758859856807817E-3</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0.16150445826864138</v>
      </c>
      <c r="J64" s="67">
        <f t="shared" si="4"/>
        <v>1.1710394533506682E-2</v>
      </c>
      <c r="K64" s="100">
        <f t="shared" si="6"/>
        <v>7.8069296890044548E-3</v>
      </c>
      <c r="O64" s="96">
        <f>Amnt_Deposited!B59</f>
        <v>2045</v>
      </c>
      <c r="P64" s="99">
        <f>Amnt_Deposited!H59</f>
        <v>0</v>
      </c>
      <c r="Q64" s="284">
        <f>MCF!R63</f>
        <v>1</v>
      </c>
      <c r="R64" s="67">
        <f t="shared" si="13"/>
        <v>0</v>
      </c>
      <c r="S64" s="67">
        <f t="shared" si="7"/>
        <v>0</v>
      </c>
      <c r="T64" s="67">
        <f t="shared" si="8"/>
        <v>0</v>
      </c>
      <c r="U64" s="67">
        <f t="shared" si="9"/>
        <v>0.17699118714371659</v>
      </c>
      <c r="V64" s="67">
        <f t="shared" si="10"/>
        <v>1.2833309077815543E-2</v>
      </c>
      <c r="W64" s="100">
        <f t="shared" si="11"/>
        <v>8.555539385210361E-3</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0.15058575877693933</v>
      </c>
      <c r="J65" s="67">
        <f t="shared" si="4"/>
        <v>1.091869949170203E-2</v>
      </c>
      <c r="K65" s="100">
        <f t="shared" si="6"/>
        <v>7.2791329944680199E-3</v>
      </c>
      <c r="O65" s="96">
        <f>Amnt_Deposited!B60</f>
        <v>2046</v>
      </c>
      <c r="P65" s="99">
        <f>Amnt_Deposited!H60</f>
        <v>0</v>
      </c>
      <c r="Q65" s="284">
        <f>MCF!R64</f>
        <v>1</v>
      </c>
      <c r="R65" s="67">
        <f t="shared" si="13"/>
        <v>0</v>
      </c>
      <c r="S65" s="67">
        <f t="shared" si="7"/>
        <v>0</v>
      </c>
      <c r="T65" s="67">
        <f t="shared" si="8"/>
        <v>0</v>
      </c>
      <c r="U65" s="67">
        <f t="shared" si="9"/>
        <v>0.16502548907061848</v>
      </c>
      <c r="V65" s="67">
        <f t="shared" si="10"/>
        <v>1.1965698073098116E-2</v>
      </c>
      <c r="W65" s="100">
        <f t="shared" si="11"/>
        <v>7.977132048732077E-3</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0.14040523084946613</v>
      </c>
      <c r="J66" s="67">
        <f t="shared" si="4"/>
        <v>1.018052792747319E-2</v>
      </c>
      <c r="K66" s="100">
        <f t="shared" si="6"/>
        <v>6.7870186183154602E-3</v>
      </c>
      <c r="O66" s="96">
        <f>Amnt_Deposited!B61</f>
        <v>2047</v>
      </c>
      <c r="P66" s="99">
        <f>Amnt_Deposited!H61</f>
        <v>0</v>
      </c>
      <c r="Q66" s="284">
        <f>MCF!R65</f>
        <v>1</v>
      </c>
      <c r="R66" s="67">
        <f t="shared" si="13"/>
        <v>0</v>
      </c>
      <c r="S66" s="67">
        <f t="shared" si="7"/>
        <v>0</v>
      </c>
      <c r="T66" s="67">
        <f t="shared" si="8"/>
        <v>0</v>
      </c>
      <c r="U66" s="67">
        <f t="shared" si="9"/>
        <v>0.15386874613640128</v>
      </c>
      <c r="V66" s="67">
        <f t="shared" si="10"/>
        <v>1.1156742934217197E-2</v>
      </c>
      <c r="W66" s="100">
        <f t="shared" si="11"/>
        <v>7.4378286228114644E-3</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0.13091296952651021</v>
      </c>
      <c r="J67" s="67">
        <f t="shared" si="4"/>
        <v>9.4922613229559138E-3</v>
      </c>
      <c r="K67" s="100">
        <f t="shared" si="6"/>
        <v>6.328174215303942E-3</v>
      </c>
      <c r="O67" s="96">
        <f>Amnt_Deposited!B62</f>
        <v>2048</v>
      </c>
      <c r="P67" s="99">
        <f>Amnt_Deposited!H62</f>
        <v>0</v>
      </c>
      <c r="Q67" s="284">
        <f>MCF!R66</f>
        <v>1</v>
      </c>
      <c r="R67" s="67">
        <f t="shared" si="13"/>
        <v>0</v>
      </c>
      <c r="S67" s="67">
        <f t="shared" si="7"/>
        <v>0</v>
      </c>
      <c r="T67" s="67">
        <f t="shared" si="8"/>
        <v>0</v>
      </c>
      <c r="U67" s="67">
        <f t="shared" si="9"/>
        <v>0.14346626797425782</v>
      </c>
      <c r="V67" s="67">
        <f t="shared" si="10"/>
        <v>1.040247816214347E-2</v>
      </c>
      <c r="W67" s="100">
        <f t="shared" si="11"/>
        <v>6.9349854414289796E-3</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0.12206244373205385</v>
      </c>
      <c r="J68" s="67">
        <f t="shared" si="4"/>
        <v>8.8505257944563546E-3</v>
      </c>
      <c r="K68" s="100">
        <f t="shared" si="6"/>
        <v>5.9003505296375694E-3</v>
      </c>
      <c r="O68" s="96">
        <f>Amnt_Deposited!B63</f>
        <v>2049</v>
      </c>
      <c r="P68" s="99">
        <f>Amnt_Deposited!H63</f>
        <v>0</v>
      </c>
      <c r="Q68" s="284">
        <f>MCF!R67</f>
        <v>1</v>
      </c>
      <c r="R68" s="67">
        <f t="shared" si="13"/>
        <v>0</v>
      </c>
      <c r="S68" s="67">
        <f t="shared" si="7"/>
        <v>0</v>
      </c>
      <c r="T68" s="67">
        <f t="shared" si="8"/>
        <v>0</v>
      </c>
      <c r="U68" s="67">
        <f t="shared" si="9"/>
        <v>0.13376706162416865</v>
      </c>
      <c r="V68" s="67">
        <f t="shared" si="10"/>
        <v>9.6992063500891592E-3</v>
      </c>
      <c r="W68" s="100">
        <f t="shared" si="11"/>
        <v>6.4661375667261056E-3</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0.11381026817838456</v>
      </c>
      <c r="J69" s="67">
        <f t="shared" si="4"/>
        <v>8.252175553669288E-3</v>
      </c>
      <c r="K69" s="100">
        <f t="shared" si="6"/>
        <v>5.5014503691128581E-3</v>
      </c>
      <c r="O69" s="96">
        <f>Amnt_Deposited!B64</f>
        <v>2050</v>
      </c>
      <c r="P69" s="99">
        <f>Amnt_Deposited!H64</f>
        <v>0</v>
      </c>
      <c r="Q69" s="284">
        <f>MCF!R68</f>
        <v>1</v>
      </c>
      <c r="R69" s="67">
        <f t="shared" si="13"/>
        <v>0</v>
      </c>
      <c r="S69" s="67">
        <f t="shared" si="7"/>
        <v>0</v>
      </c>
      <c r="T69" s="67">
        <f t="shared" si="8"/>
        <v>0</v>
      </c>
      <c r="U69" s="67">
        <f t="shared" si="9"/>
        <v>0.12472358156535299</v>
      </c>
      <c r="V69" s="67">
        <f t="shared" si="10"/>
        <v>9.043480058815662E-3</v>
      </c>
      <c r="W69" s="100">
        <f t="shared" si="11"/>
        <v>6.0289867058771077E-3</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0.10611599069136438</v>
      </c>
      <c r="J70" s="67">
        <f t="shared" si="4"/>
        <v>7.6942774870201909E-3</v>
      </c>
      <c r="K70" s="100">
        <f t="shared" si="6"/>
        <v>5.129518324680127E-3</v>
      </c>
      <c r="O70" s="96">
        <f>Amnt_Deposited!B65</f>
        <v>2051</v>
      </c>
      <c r="P70" s="99">
        <f>Amnt_Deposited!H65</f>
        <v>0</v>
      </c>
      <c r="Q70" s="284">
        <f>MCF!R69</f>
        <v>1</v>
      </c>
      <c r="R70" s="67">
        <f t="shared" si="13"/>
        <v>0</v>
      </c>
      <c r="S70" s="67">
        <f t="shared" si="7"/>
        <v>0</v>
      </c>
      <c r="T70" s="67">
        <f t="shared" si="8"/>
        <v>0</v>
      </c>
      <c r="U70" s="67">
        <f t="shared" si="9"/>
        <v>0.11629149664807058</v>
      </c>
      <c r="V70" s="67">
        <f t="shared" si="10"/>
        <v>8.432084917282404E-3</v>
      </c>
      <c r="W70" s="100">
        <f t="shared" si="11"/>
        <v>5.6213899448549357E-3</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9.8941893913825282E-2</v>
      </c>
      <c r="J71" s="67">
        <f t="shared" si="4"/>
        <v>7.1740967775390969E-3</v>
      </c>
      <c r="K71" s="100">
        <f t="shared" si="6"/>
        <v>4.782731185026064E-3</v>
      </c>
      <c r="O71" s="96">
        <f>Amnt_Deposited!B66</f>
        <v>2052</v>
      </c>
      <c r="P71" s="99">
        <f>Amnt_Deposited!H66</f>
        <v>0</v>
      </c>
      <c r="Q71" s="284">
        <f>MCF!R70</f>
        <v>1</v>
      </c>
      <c r="R71" s="67">
        <f t="shared" si="13"/>
        <v>0</v>
      </c>
      <c r="S71" s="67">
        <f t="shared" si="7"/>
        <v>0</v>
      </c>
      <c r="T71" s="67">
        <f t="shared" si="8"/>
        <v>0</v>
      </c>
      <c r="U71" s="67">
        <f t="shared" si="9"/>
        <v>0.1084294727822743</v>
      </c>
      <c r="V71" s="67">
        <f t="shared" si="10"/>
        <v>7.8620238657962725E-3</v>
      </c>
      <c r="W71" s="100">
        <f t="shared" si="11"/>
        <v>5.2413492438641816E-3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9.2252810415040645E-2</v>
      </c>
      <c r="J72" s="67">
        <f t="shared" si="4"/>
        <v>6.6890834987846327E-3</v>
      </c>
      <c r="K72" s="100">
        <f t="shared" si="6"/>
        <v>4.4593889991897551E-3</v>
      </c>
      <c r="O72" s="96">
        <f>Amnt_Deposited!B67</f>
        <v>2053</v>
      </c>
      <c r="P72" s="99">
        <f>Amnt_Deposited!H67</f>
        <v>0</v>
      </c>
      <c r="Q72" s="284">
        <f>MCF!R71</f>
        <v>1</v>
      </c>
      <c r="R72" s="67">
        <f t="shared" si="13"/>
        <v>0</v>
      </c>
      <c r="S72" s="67">
        <f t="shared" si="7"/>
        <v>0</v>
      </c>
      <c r="T72" s="67">
        <f t="shared" si="8"/>
        <v>0</v>
      </c>
      <c r="U72" s="67">
        <f t="shared" si="9"/>
        <v>0.10109897031785278</v>
      </c>
      <c r="V72" s="67">
        <f t="shared" si="10"/>
        <v>7.330502464421516E-3</v>
      </c>
      <c r="W72" s="100">
        <f t="shared" si="11"/>
        <v>4.8870016429476771E-3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8.6015950299938998E-2</v>
      </c>
      <c r="J73" s="67">
        <f t="shared" si="4"/>
        <v>6.236860115101649E-3</v>
      </c>
      <c r="K73" s="100">
        <f t="shared" si="6"/>
        <v>4.1579067434010988E-3</v>
      </c>
      <c r="O73" s="96">
        <f>Amnt_Deposited!B68</f>
        <v>2054</v>
      </c>
      <c r="P73" s="99">
        <f>Amnt_Deposited!H68</f>
        <v>0</v>
      </c>
      <c r="Q73" s="284">
        <f>MCF!R72</f>
        <v>1</v>
      </c>
      <c r="R73" s="67">
        <f t="shared" si="13"/>
        <v>0</v>
      </c>
      <c r="S73" s="67">
        <f t="shared" si="7"/>
        <v>0</v>
      </c>
      <c r="T73" s="67">
        <f t="shared" si="8"/>
        <v>0</v>
      </c>
      <c r="U73" s="67">
        <f t="shared" si="9"/>
        <v>9.4264055123220836E-2</v>
      </c>
      <c r="V73" s="67">
        <f t="shared" si="10"/>
        <v>6.8349151946319455E-3</v>
      </c>
      <c r="W73" s="100">
        <f t="shared" si="11"/>
        <v>4.5566101297546298E-3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8.0200740473000326E-2</v>
      </c>
      <c r="J74" s="67">
        <f t="shared" si="4"/>
        <v>5.8152098269386781E-3</v>
      </c>
      <c r="K74" s="100">
        <f t="shared" si="6"/>
        <v>3.8768065512924518E-3</v>
      </c>
      <c r="O74" s="96">
        <f>Amnt_Deposited!B69</f>
        <v>2055</v>
      </c>
      <c r="P74" s="99">
        <f>Amnt_Deposited!H69</f>
        <v>0</v>
      </c>
      <c r="Q74" s="284">
        <f>MCF!R73</f>
        <v>1</v>
      </c>
      <c r="R74" s="67">
        <f t="shared" si="13"/>
        <v>0</v>
      </c>
      <c r="S74" s="67">
        <f t="shared" si="7"/>
        <v>0</v>
      </c>
      <c r="T74" s="67">
        <f t="shared" si="8"/>
        <v>0</v>
      </c>
      <c r="U74" s="67">
        <f t="shared" si="9"/>
        <v>8.7891222436164748E-2</v>
      </c>
      <c r="V74" s="67">
        <f t="shared" si="10"/>
        <v>6.3728326870560875E-3</v>
      </c>
      <c r="W74" s="100">
        <f t="shared" si="11"/>
        <v>4.2485551247040581E-3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7.4778674768906359E-2</v>
      </c>
      <c r="J75" s="67">
        <f t="shared" si="4"/>
        <v>5.422065704093963E-3</v>
      </c>
      <c r="K75" s="100">
        <f t="shared" si="6"/>
        <v>3.6147104693959754E-3</v>
      </c>
      <c r="O75" s="96">
        <f>Amnt_Deposited!B70</f>
        <v>2056</v>
      </c>
      <c r="P75" s="99">
        <f>Amnt_Deposited!H70</f>
        <v>0</v>
      </c>
      <c r="Q75" s="284">
        <f>MCF!R74</f>
        <v>1</v>
      </c>
      <c r="R75" s="67">
        <f t="shared" si="13"/>
        <v>0</v>
      </c>
      <c r="S75" s="67">
        <f t="shared" si="7"/>
        <v>0</v>
      </c>
      <c r="T75" s="67">
        <f t="shared" si="8"/>
        <v>0</v>
      </c>
      <c r="U75" s="67">
        <f t="shared" si="9"/>
        <v>8.1949232623459031E-2</v>
      </c>
      <c r="V75" s="67">
        <f t="shared" si="10"/>
        <v>5.9419898127057134E-3</v>
      </c>
      <c r="W75" s="100">
        <f t="shared" si="11"/>
        <v>3.9613265418038087E-3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6.972317421528515E-2</v>
      </c>
      <c r="J76" s="67">
        <f t="shared" si="4"/>
        <v>5.0555005536212054E-3</v>
      </c>
      <c r="K76" s="100">
        <f t="shared" si="6"/>
        <v>3.3703337024141369E-3</v>
      </c>
      <c r="O76" s="96">
        <f>Amnt_Deposited!B71</f>
        <v>2057</v>
      </c>
      <c r="P76" s="99">
        <f>Amnt_Deposited!H71</f>
        <v>0</v>
      </c>
      <c r="Q76" s="284">
        <f>MCF!R75</f>
        <v>1</v>
      </c>
      <c r="R76" s="67">
        <f t="shared" si="13"/>
        <v>0</v>
      </c>
      <c r="S76" s="67">
        <f t="shared" si="7"/>
        <v>0</v>
      </c>
      <c r="T76" s="67">
        <f t="shared" si="8"/>
        <v>0</v>
      </c>
      <c r="U76" s="67">
        <f t="shared" si="9"/>
        <v>7.6408958044148115E-2</v>
      </c>
      <c r="V76" s="67">
        <f t="shared" si="10"/>
        <v>5.5402745793109104E-3</v>
      </c>
      <c r="W76" s="100">
        <f t="shared" si="11"/>
        <v>3.6935163862072736E-3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6.5009456742557634E-2</v>
      </c>
      <c r="J77" s="67">
        <f t="shared" si="4"/>
        <v>4.7137174727275117E-3</v>
      </c>
      <c r="K77" s="100">
        <f t="shared" si="6"/>
        <v>3.1424783151516745E-3</v>
      </c>
      <c r="O77" s="96">
        <f>Amnt_Deposited!B72</f>
        <v>2058</v>
      </c>
      <c r="P77" s="99">
        <f>Amnt_Deposited!H72</f>
        <v>0</v>
      </c>
      <c r="Q77" s="284">
        <f>MCF!R76</f>
        <v>1</v>
      </c>
      <c r="R77" s="67">
        <f t="shared" si="13"/>
        <v>0</v>
      </c>
      <c r="S77" s="67">
        <f t="shared" si="7"/>
        <v>0</v>
      </c>
      <c r="T77" s="67">
        <f t="shared" si="8"/>
        <v>0</v>
      </c>
      <c r="U77" s="67">
        <f t="shared" si="9"/>
        <v>7.124324026581659E-2</v>
      </c>
      <c r="V77" s="67">
        <f t="shared" si="10"/>
        <v>5.1657177783315201E-3</v>
      </c>
      <c r="W77" s="100">
        <f t="shared" si="11"/>
        <v>3.4438118522210131E-3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6.0614415702203814E-2</v>
      </c>
      <c r="J78" s="67">
        <f t="shared" si="4"/>
        <v>4.3950410403538163E-3</v>
      </c>
      <c r="K78" s="100">
        <f t="shared" si="6"/>
        <v>2.9300273602358776E-3</v>
      </c>
      <c r="O78" s="96">
        <f>Amnt_Deposited!B73</f>
        <v>2059</v>
      </c>
      <c r="P78" s="99">
        <f>Amnt_Deposited!H73</f>
        <v>0</v>
      </c>
      <c r="Q78" s="284">
        <f>MCF!R77</f>
        <v>1</v>
      </c>
      <c r="R78" s="67">
        <f t="shared" si="13"/>
        <v>0</v>
      </c>
      <c r="S78" s="67">
        <f t="shared" si="7"/>
        <v>0</v>
      </c>
      <c r="T78" s="67">
        <f t="shared" si="8"/>
        <v>0</v>
      </c>
      <c r="U78" s="67">
        <f t="shared" si="9"/>
        <v>6.6426756933921999E-2</v>
      </c>
      <c r="V78" s="67">
        <f t="shared" si="10"/>
        <v>4.8164833318945941E-3</v>
      </c>
      <c r="W78" s="100">
        <f t="shared" si="11"/>
        <v>3.2109888879297294E-3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5.6516506597944903E-2</v>
      </c>
      <c r="J79" s="67">
        <f t="shared" si="4"/>
        <v>4.0979091042589082E-3</v>
      </c>
      <c r="K79" s="100">
        <f t="shared" si="6"/>
        <v>2.731939402839272E-3</v>
      </c>
      <c r="O79" s="96">
        <f>Amnt_Deposited!B74</f>
        <v>2060</v>
      </c>
      <c r="P79" s="99">
        <f>Amnt_Deposited!H74</f>
        <v>0</v>
      </c>
      <c r="Q79" s="284">
        <f>MCF!R78</f>
        <v>1</v>
      </c>
      <c r="R79" s="67">
        <f t="shared" si="13"/>
        <v>0</v>
      </c>
      <c r="S79" s="67">
        <f t="shared" si="7"/>
        <v>0</v>
      </c>
      <c r="T79" s="67">
        <f t="shared" si="8"/>
        <v>0</v>
      </c>
      <c r="U79" s="67">
        <f t="shared" si="9"/>
        <v>6.1935897641583471E-2</v>
      </c>
      <c r="V79" s="67">
        <f t="shared" si="10"/>
        <v>4.4908592923385299E-3</v>
      </c>
      <c r="W79" s="100">
        <f t="shared" si="11"/>
        <v>2.9939061948923533E-3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5.2695641474597578E-2</v>
      </c>
      <c r="J80" s="67">
        <f t="shared" si="4"/>
        <v>3.820865123347326E-3</v>
      </c>
      <c r="K80" s="100">
        <f t="shared" si="6"/>
        <v>2.547243415564884E-3</v>
      </c>
      <c r="O80" s="96">
        <f>Amnt_Deposited!B75</f>
        <v>2061</v>
      </c>
      <c r="P80" s="99">
        <f>Amnt_Deposited!H75</f>
        <v>0</v>
      </c>
      <c r="Q80" s="284">
        <f>MCF!R79</f>
        <v>1</v>
      </c>
      <c r="R80" s="67">
        <f t="shared" si="13"/>
        <v>0</v>
      </c>
      <c r="S80" s="67">
        <f t="shared" si="7"/>
        <v>0</v>
      </c>
      <c r="T80" s="67">
        <f t="shared" si="8"/>
        <v>0</v>
      </c>
      <c r="U80" s="67">
        <f t="shared" si="9"/>
        <v>5.7748648191339826E-2</v>
      </c>
      <c r="V80" s="67">
        <f t="shared" si="10"/>
        <v>4.1872494502436458E-3</v>
      </c>
      <c r="W80" s="100">
        <f t="shared" si="11"/>
        <v>2.7914996334957639E-3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4.9133090446894352E-2</v>
      </c>
      <c r="J81" s="67">
        <f t="shared" si="4"/>
        <v>3.5625510277032253E-3</v>
      </c>
      <c r="K81" s="100">
        <f t="shared" si="6"/>
        <v>2.3750340184688166E-3</v>
      </c>
      <c r="O81" s="96">
        <f>Amnt_Deposited!B76</f>
        <v>2062</v>
      </c>
      <c r="P81" s="99">
        <f>Amnt_Deposited!H76</f>
        <v>0</v>
      </c>
      <c r="Q81" s="284">
        <f>MCF!R80</f>
        <v>1</v>
      </c>
      <c r="R81" s="67">
        <f t="shared" si="13"/>
        <v>0</v>
      </c>
      <c r="S81" s="67">
        <f t="shared" si="7"/>
        <v>0</v>
      </c>
      <c r="T81" s="67">
        <f t="shared" si="8"/>
        <v>0</v>
      </c>
      <c r="U81" s="67">
        <f t="shared" si="9"/>
        <v>5.3844482681528069E-2</v>
      </c>
      <c r="V81" s="67">
        <f t="shared" si="10"/>
        <v>3.9041655098117547E-3</v>
      </c>
      <c r="W81" s="100">
        <f t="shared" si="11"/>
        <v>2.6027770065411696E-3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4.5811389885564283E-2</v>
      </c>
      <c r="J82" s="67">
        <f t="shared" si="4"/>
        <v>3.3217005613300722E-3</v>
      </c>
      <c r="K82" s="100">
        <f t="shared" si="6"/>
        <v>2.2144670408867145E-3</v>
      </c>
      <c r="O82" s="96">
        <f>Amnt_Deposited!B77</f>
        <v>2063</v>
      </c>
      <c r="P82" s="99">
        <f>Amnt_Deposited!H77</f>
        <v>0</v>
      </c>
      <c r="Q82" s="284">
        <f>MCF!R81</f>
        <v>1</v>
      </c>
      <c r="R82" s="67">
        <f t="shared" si="13"/>
        <v>0</v>
      </c>
      <c r="S82" s="67">
        <f t="shared" si="7"/>
        <v>0</v>
      </c>
      <c r="T82" s="67">
        <f t="shared" si="8"/>
        <v>0</v>
      </c>
      <c r="U82" s="67">
        <f t="shared" si="9"/>
        <v>5.0204262888289636E-2</v>
      </c>
      <c r="V82" s="67">
        <f t="shared" si="10"/>
        <v>3.640219793238436E-3</v>
      </c>
      <c r="W82" s="100">
        <f t="shared" si="11"/>
        <v>2.4268131954922906E-3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4.2714256810602001E-2</v>
      </c>
      <c r="J83" s="67">
        <f t="shared" ref="J83:J99" si="18">I82*(1-$K$10)+H83</f>
        <v>3.0971330749622787E-3</v>
      </c>
      <c r="K83" s="100">
        <f t="shared" si="6"/>
        <v>2.0647553833081857E-3</v>
      </c>
      <c r="O83" s="96">
        <f>Amnt_Deposited!B78</f>
        <v>2064</v>
      </c>
      <c r="P83" s="99">
        <f>Amnt_Deposited!H78</f>
        <v>0</v>
      </c>
      <c r="Q83" s="284">
        <f>MCF!R82</f>
        <v>1</v>
      </c>
      <c r="R83" s="67">
        <f t="shared" ref="R83:R99" si="19">P83*$W$6*DOCF*Q83</f>
        <v>0</v>
      </c>
      <c r="S83" s="67">
        <f t="shared" si="7"/>
        <v>0</v>
      </c>
      <c r="T83" s="67">
        <f t="shared" si="8"/>
        <v>0</v>
      </c>
      <c r="U83" s="67">
        <f t="shared" si="9"/>
        <v>4.6810144449974812E-2</v>
      </c>
      <c r="V83" s="67">
        <f t="shared" si="10"/>
        <v>3.3941184383148265E-3</v>
      </c>
      <c r="W83" s="100">
        <f t="shared" si="11"/>
        <v>2.2627456255432175E-3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3.9826509072080865E-2</v>
      </c>
      <c r="J84" s="67">
        <f t="shared" si="18"/>
        <v>2.8877477385211344E-3</v>
      </c>
      <c r="K84" s="100">
        <f t="shared" si="6"/>
        <v>1.9251651590140896E-3</v>
      </c>
      <c r="O84" s="96">
        <f>Amnt_Deposited!B79</f>
        <v>2065</v>
      </c>
      <c r="P84" s="99">
        <f>Amnt_Deposited!H79</f>
        <v>0</v>
      </c>
      <c r="Q84" s="284">
        <f>MCF!R83</f>
        <v>1</v>
      </c>
      <c r="R84" s="67">
        <f t="shared" si="19"/>
        <v>0</v>
      </c>
      <c r="S84" s="67">
        <f t="shared" si="7"/>
        <v>0</v>
      </c>
      <c r="T84" s="67">
        <f t="shared" si="8"/>
        <v>0</v>
      </c>
      <c r="U84" s="67">
        <f t="shared" si="9"/>
        <v>4.3645489394061238E-2</v>
      </c>
      <c r="V84" s="67">
        <f t="shared" si="10"/>
        <v>3.164655055913573E-3</v>
      </c>
      <c r="W84" s="100">
        <f t="shared" si="11"/>
        <v>2.109770037275715E-3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3.7133990927236384E-2</v>
      </c>
      <c r="J85" s="67">
        <f t="shared" si="18"/>
        <v>2.6925181448444837E-3</v>
      </c>
      <c r="K85" s="100">
        <f t="shared" ref="K85:K99" si="20">J85*CH4_fraction*conv</f>
        <v>1.7950120965629891E-3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4.0694784577793311E-2</v>
      </c>
      <c r="V85" s="67">
        <f t="shared" ref="V85:V98" si="24">U84*(1-$W$10)+T85</f>
        <v>2.9507048162679284E-3</v>
      </c>
      <c r="W85" s="100">
        <f t="shared" ref="W85:W99" si="25">V85*CH4_fraction*conv</f>
        <v>1.9671365441786188E-3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3.4623503648998757E-2</v>
      </c>
      <c r="J86" s="67">
        <f t="shared" si="18"/>
        <v>2.5104872782376257E-3</v>
      </c>
      <c r="K86" s="100">
        <f t="shared" si="20"/>
        <v>1.6736581854917504E-3</v>
      </c>
      <c r="O86" s="96">
        <f>Amnt_Deposited!B81</f>
        <v>2067</v>
      </c>
      <c r="P86" s="99">
        <f>Amnt_Deposited!H81</f>
        <v>0</v>
      </c>
      <c r="Q86" s="284">
        <f>MCF!R85</f>
        <v>1</v>
      </c>
      <c r="R86" s="67">
        <f t="shared" si="19"/>
        <v>0</v>
      </c>
      <c r="S86" s="67">
        <f t="shared" si="21"/>
        <v>0</v>
      </c>
      <c r="T86" s="67">
        <f t="shared" si="22"/>
        <v>0</v>
      </c>
      <c r="U86" s="67">
        <f t="shared" si="23"/>
        <v>3.7943565642738375E-2</v>
      </c>
      <c r="V86" s="67">
        <f t="shared" si="24"/>
        <v>2.7512189350549334E-3</v>
      </c>
      <c r="W86" s="100">
        <f t="shared" si="25"/>
        <v>1.8341459567032888E-3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3.2282740825817488E-2</v>
      </c>
      <c r="J87" s="67">
        <f t="shared" si="18"/>
        <v>2.3407628231812672E-3</v>
      </c>
      <c r="K87" s="100">
        <f t="shared" si="20"/>
        <v>1.5605085487875115E-3</v>
      </c>
      <c r="O87" s="96">
        <f>Amnt_Deposited!B82</f>
        <v>2068</v>
      </c>
      <c r="P87" s="99">
        <f>Amnt_Deposited!H82</f>
        <v>0</v>
      </c>
      <c r="Q87" s="284">
        <f>MCF!R86</f>
        <v>1</v>
      </c>
      <c r="R87" s="67">
        <f t="shared" si="19"/>
        <v>0</v>
      </c>
      <c r="S87" s="67">
        <f t="shared" si="21"/>
        <v>0</v>
      </c>
      <c r="T87" s="67">
        <f t="shared" si="22"/>
        <v>0</v>
      </c>
      <c r="U87" s="67">
        <f t="shared" si="23"/>
        <v>3.5378346110484932E-2</v>
      </c>
      <c r="V87" s="67">
        <f t="shared" si="24"/>
        <v>2.5652195322534441E-3</v>
      </c>
      <c r="W87" s="100">
        <f t="shared" si="25"/>
        <v>1.7101463548356293E-3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3.0100228035617675E-2</v>
      </c>
      <c r="J88" s="67">
        <f t="shared" si="18"/>
        <v>2.1825127901998133E-3</v>
      </c>
      <c r="K88" s="100">
        <f t="shared" si="20"/>
        <v>1.4550085267998755E-3</v>
      </c>
      <c r="O88" s="96">
        <f>Amnt_Deposited!B83</f>
        <v>2069</v>
      </c>
      <c r="P88" s="99">
        <f>Amnt_Deposited!H83</f>
        <v>0</v>
      </c>
      <c r="Q88" s="284">
        <f>MCF!R87</f>
        <v>1</v>
      </c>
      <c r="R88" s="67">
        <f t="shared" si="19"/>
        <v>0</v>
      </c>
      <c r="S88" s="67">
        <f t="shared" si="21"/>
        <v>0</v>
      </c>
      <c r="T88" s="67">
        <f t="shared" si="22"/>
        <v>0</v>
      </c>
      <c r="U88" s="67">
        <f t="shared" si="23"/>
        <v>3.2986551271909796E-2</v>
      </c>
      <c r="V88" s="67">
        <f t="shared" si="24"/>
        <v>2.3917948385751386E-3</v>
      </c>
      <c r="W88" s="100">
        <f t="shared" si="25"/>
        <v>1.5945298923834257E-3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2.8065266598169682E-2</v>
      </c>
      <c r="J89" s="67">
        <f t="shared" si="18"/>
        <v>2.0349614374479933E-3</v>
      </c>
      <c r="K89" s="100">
        <f t="shared" si="20"/>
        <v>1.3566409582986621E-3</v>
      </c>
      <c r="O89" s="96">
        <f>Amnt_Deposited!B84</f>
        <v>2070</v>
      </c>
      <c r="P89" s="99">
        <f>Amnt_Deposited!H84</f>
        <v>0</v>
      </c>
      <c r="Q89" s="284">
        <f>MCF!R88</f>
        <v>1</v>
      </c>
      <c r="R89" s="67">
        <f t="shared" si="19"/>
        <v>0</v>
      </c>
      <c r="S89" s="67">
        <f t="shared" si="21"/>
        <v>0</v>
      </c>
      <c r="T89" s="67">
        <f t="shared" si="22"/>
        <v>0</v>
      </c>
      <c r="U89" s="67">
        <f t="shared" si="23"/>
        <v>3.0756456545939392E-2</v>
      </c>
      <c r="V89" s="67">
        <f t="shared" si="24"/>
        <v>2.2300947259704046E-3</v>
      </c>
      <c r="W89" s="100">
        <f t="shared" si="25"/>
        <v>1.4867298173136031E-3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2.6167881130146248E-2</v>
      </c>
      <c r="J90" s="67">
        <f t="shared" si="18"/>
        <v>1.8973854680234339E-3</v>
      </c>
      <c r="K90" s="100">
        <f t="shared" si="20"/>
        <v>1.264923645348956E-3</v>
      </c>
      <c r="O90" s="96">
        <f>Amnt_Deposited!B85</f>
        <v>2071</v>
      </c>
      <c r="P90" s="99">
        <f>Amnt_Deposited!H85</f>
        <v>0</v>
      </c>
      <c r="Q90" s="284">
        <f>MCF!R89</f>
        <v>1</v>
      </c>
      <c r="R90" s="67">
        <f t="shared" si="19"/>
        <v>0</v>
      </c>
      <c r="S90" s="67">
        <f t="shared" si="21"/>
        <v>0</v>
      </c>
      <c r="T90" s="67">
        <f t="shared" si="22"/>
        <v>0</v>
      </c>
      <c r="U90" s="67">
        <f t="shared" si="23"/>
        <v>2.8677130005639737E-2</v>
      </c>
      <c r="V90" s="67">
        <f t="shared" si="24"/>
        <v>2.0793265402996547E-3</v>
      </c>
      <c r="W90" s="100">
        <f t="shared" si="25"/>
        <v>1.386217693533103E-3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2.4398770645781845E-2</v>
      </c>
      <c r="J91" s="67">
        <f t="shared" si="18"/>
        <v>1.7691104843644051E-3</v>
      </c>
      <c r="K91" s="100">
        <f t="shared" si="20"/>
        <v>1.1794069895762699E-3</v>
      </c>
      <c r="O91" s="96">
        <f>Amnt_Deposited!B86</f>
        <v>2072</v>
      </c>
      <c r="P91" s="99">
        <f>Amnt_Deposited!H86</f>
        <v>0</v>
      </c>
      <c r="Q91" s="284">
        <f>MCF!R90</f>
        <v>1</v>
      </c>
      <c r="R91" s="67">
        <f t="shared" si="19"/>
        <v>0</v>
      </c>
      <c r="S91" s="67">
        <f t="shared" si="21"/>
        <v>0</v>
      </c>
      <c r="T91" s="67">
        <f t="shared" si="22"/>
        <v>0</v>
      </c>
      <c r="U91" s="67">
        <f t="shared" si="23"/>
        <v>2.6738378789897922E-2</v>
      </c>
      <c r="V91" s="67">
        <f t="shared" si="24"/>
        <v>1.9387512157418147E-3</v>
      </c>
      <c r="W91" s="100">
        <f t="shared" si="25"/>
        <v>1.292500810494543E-3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2.2749262963429655E-2</v>
      </c>
      <c r="J92" s="67">
        <f t="shared" si="18"/>
        <v>1.6495076823521901E-3</v>
      </c>
      <c r="K92" s="100">
        <f t="shared" si="20"/>
        <v>1.0996717882347934E-3</v>
      </c>
      <c r="O92" s="96">
        <f>Amnt_Deposited!B87</f>
        <v>2073</v>
      </c>
      <c r="P92" s="99">
        <f>Amnt_Deposited!H87</f>
        <v>0</v>
      </c>
      <c r="Q92" s="284">
        <f>MCF!R91</f>
        <v>1</v>
      </c>
      <c r="R92" s="67">
        <f t="shared" si="19"/>
        <v>0</v>
      </c>
      <c r="S92" s="67">
        <f t="shared" si="21"/>
        <v>0</v>
      </c>
      <c r="T92" s="67">
        <f t="shared" si="22"/>
        <v>0</v>
      </c>
      <c r="U92" s="67">
        <f t="shared" si="23"/>
        <v>2.4930699138005111E-2</v>
      </c>
      <c r="V92" s="67">
        <f t="shared" si="24"/>
        <v>1.8076796518928118E-3</v>
      </c>
      <c r="W92" s="100">
        <f t="shared" si="25"/>
        <v>1.2051197679285412E-3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2.121127219451709E-2</v>
      </c>
      <c r="J93" s="67">
        <f t="shared" si="18"/>
        <v>1.5379907689125661E-3</v>
      </c>
      <c r="K93" s="100">
        <f t="shared" si="20"/>
        <v>1.025327179275044E-3</v>
      </c>
      <c r="O93" s="96">
        <f>Amnt_Deposited!B88</f>
        <v>2074</v>
      </c>
      <c r="P93" s="99">
        <f>Amnt_Deposited!H88</f>
        <v>0</v>
      </c>
      <c r="Q93" s="284">
        <f>MCF!R92</f>
        <v>1</v>
      </c>
      <c r="R93" s="67">
        <f t="shared" si="19"/>
        <v>0</v>
      </c>
      <c r="S93" s="67">
        <f t="shared" si="21"/>
        <v>0</v>
      </c>
      <c r="T93" s="67">
        <f t="shared" si="22"/>
        <v>0</v>
      </c>
      <c r="U93" s="67">
        <f t="shared" si="23"/>
        <v>2.3245229802210519E-2</v>
      </c>
      <c r="V93" s="67">
        <f t="shared" si="24"/>
        <v>1.6854693357945937E-3</v>
      </c>
      <c r="W93" s="100">
        <f t="shared" si="25"/>
        <v>1.1236462238630625E-3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1.9777259106510615E-2</v>
      </c>
      <c r="J94" s="67">
        <f t="shared" si="18"/>
        <v>1.4340130880064741E-3</v>
      </c>
      <c r="K94" s="100">
        <f t="shared" si="20"/>
        <v>9.5600872533764937E-4</v>
      </c>
      <c r="O94" s="96">
        <f>Amnt_Deposited!B89</f>
        <v>2075</v>
      </c>
      <c r="P94" s="99">
        <f>Amnt_Deposited!H89</f>
        <v>0</v>
      </c>
      <c r="Q94" s="284">
        <f>MCF!R93</f>
        <v>1</v>
      </c>
      <c r="R94" s="67">
        <f t="shared" si="19"/>
        <v>0</v>
      </c>
      <c r="S94" s="67">
        <f t="shared" si="21"/>
        <v>0</v>
      </c>
      <c r="T94" s="67">
        <f t="shared" si="22"/>
        <v>0</v>
      </c>
      <c r="U94" s="67">
        <f t="shared" si="23"/>
        <v>2.1673708609874658E-2</v>
      </c>
      <c r="V94" s="67">
        <f t="shared" si="24"/>
        <v>1.5715211923358627E-3</v>
      </c>
      <c r="W94" s="100">
        <f t="shared" si="25"/>
        <v>1.0476807948905751E-3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1.8440194165589133E-2</v>
      </c>
      <c r="J95" s="67">
        <f t="shared" si="18"/>
        <v>1.3370649409214811E-3</v>
      </c>
      <c r="K95" s="100">
        <f t="shared" si="20"/>
        <v>8.9137662728098739E-4</v>
      </c>
      <c r="O95" s="96">
        <f>Amnt_Deposited!B90</f>
        <v>2076</v>
      </c>
      <c r="P95" s="99">
        <f>Amnt_Deposited!H90</f>
        <v>0</v>
      </c>
      <c r="Q95" s="284">
        <f>MCF!R94</f>
        <v>1</v>
      </c>
      <c r="R95" s="67">
        <f t="shared" si="19"/>
        <v>0</v>
      </c>
      <c r="S95" s="67">
        <f t="shared" si="21"/>
        <v>0</v>
      </c>
      <c r="T95" s="67">
        <f t="shared" si="22"/>
        <v>0</v>
      </c>
      <c r="U95" s="67">
        <f t="shared" si="23"/>
        <v>2.0208431962289473E-2</v>
      </c>
      <c r="V95" s="67">
        <f t="shared" si="24"/>
        <v>1.4652766475851855E-3</v>
      </c>
      <c r="W95" s="100">
        <f t="shared" si="25"/>
        <v>9.7685109839012367E-4</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1.7193523077861032E-2</v>
      </c>
      <c r="J96" s="67">
        <f t="shared" si="18"/>
        <v>1.2466710877281008E-3</v>
      </c>
      <c r="K96" s="100">
        <f t="shared" si="20"/>
        <v>8.3111405848540054E-4</v>
      </c>
      <c r="O96" s="96">
        <f>Amnt_Deposited!B91</f>
        <v>2077</v>
      </c>
      <c r="P96" s="99">
        <f>Amnt_Deposited!H91</f>
        <v>0</v>
      </c>
      <c r="Q96" s="284">
        <f>MCF!R95</f>
        <v>1</v>
      </c>
      <c r="R96" s="67">
        <f t="shared" si="19"/>
        <v>0</v>
      </c>
      <c r="S96" s="67">
        <f t="shared" si="21"/>
        <v>0</v>
      </c>
      <c r="T96" s="67">
        <f t="shared" si="22"/>
        <v>0</v>
      </c>
      <c r="U96" s="67">
        <f t="shared" si="23"/>
        <v>1.8842217071628538E-2</v>
      </c>
      <c r="V96" s="67">
        <f t="shared" si="24"/>
        <v>1.3662148906609332E-3</v>
      </c>
      <c r="W96" s="100">
        <f t="shared" si="25"/>
        <v>9.1080992710728878E-4</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1.6031134660207925E-2</v>
      </c>
      <c r="J97" s="67">
        <f t="shared" si="18"/>
        <v>1.1623884176531075E-3</v>
      </c>
      <c r="K97" s="100">
        <f t="shared" si="20"/>
        <v>7.749256117687383E-4</v>
      </c>
      <c r="O97" s="96">
        <f>Amnt_Deposited!B92</f>
        <v>2078</v>
      </c>
      <c r="P97" s="99">
        <f>Amnt_Deposited!H92</f>
        <v>0</v>
      </c>
      <c r="Q97" s="284">
        <f>MCF!R96</f>
        <v>1</v>
      </c>
      <c r="R97" s="67">
        <f t="shared" si="19"/>
        <v>0</v>
      </c>
      <c r="S97" s="67">
        <f t="shared" si="21"/>
        <v>0</v>
      </c>
      <c r="T97" s="67">
        <f t="shared" si="22"/>
        <v>0</v>
      </c>
      <c r="U97" s="67">
        <f t="shared" si="23"/>
        <v>1.7568366750912803E-2</v>
      </c>
      <c r="V97" s="67">
        <f t="shared" si="24"/>
        <v>1.2738503207157348E-3</v>
      </c>
      <c r="W97" s="100">
        <f t="shared" si="25"/>
        <v>8.4923354714382311E-4</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1.4947330883257913E-2</v>
      </c>
      <c r="J98" s="67">
        <f t="shared" si="18"/>
        <v>1.0838037769500116E-3</v>
      </c>
      <c r="K98" s="100">
        <f t="shared" si="20"/>
        <v>7.2253585130000776E-4</v>
      </c>
      <c r="O98" s="96">
        <f>Amnt_Deposited!B93</f>
        <v>2079</v>
      </c>
      <c r="P98" s="99">
        <f>Amnt_Deposited!H93</f>
        <v>0</v>
      </c>
      <c r="Q98" s="284">
        <f>MCF!R97</f>
        <v>1</v>
      </c>
      <c r="R98" s="67">
        <f t="shared" si="19"/>
        <v>0</v>
      </c>
      <c r="S98" s="67">
        <f t="shared" si="21"/>
        <v>0</v>
      </c>
      <c r="T98" s="67">
        <f t="shared" si="22"/>
        <v>0</v>
      </c>
      <c r="U98" s="67">
        <f t="shared" si="23"/>
        <v>1.638063658439224E-2</v>
      </c>
      <c r="V98" s="67">
        <f t="shared" si="24"/>
        <v>1.1877301665205614E-3</v>
      </c>
      <c r="W98" s="100">
        <f t="shared" si="25"/>
        <v>7.918201110137075E-4</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1.3936798939638997E-2</v>
      </c>
      <c r="J99" s="68">
        <f t="shared" si="18"/>
        <v>1.0105319436189157E-3</v>
      </c>
      <c r="K99" s="102">
        <f t="shared" si="20"/>
        <v>6.736879624126104E-4</v>
      </c>
      <c r="O99" s="97">
        <f>Amnt_Deposited!B94</f>
        <v>2080</v>
      </c>
      <c r="P99" s="101">
        <f>Amnt_Deposited!H94</f>
        <v>0</v>
      </c>
      <c r="Q99" s="285">
        <f>MCF!R98</f>
        <v>1</v>
      </c>
      <c r="R99" s="68">
        <f t="shared" si="19"/>
        <v>0</v>
      </c>
      <c r="S99" s="68">
        <f>R99*$W$12</f>
        <v>0</v>
      </c>
      <c r="T99" s="68">
        <f>R99*(1-$W$12)</f>
        <v>0</v>
      </c>
      <c r="U99" s="68">
        <f>S99+U98*$W$10</f>
        <v>1.5273204317412605E-2</v>
      </c>
      <c r="V99" s="68">
        <f>U98*(1-$W$10)+T99</f>
        <v>1.1074322669796341E-3</v>
      </c>
      <c r="W99" s="102">
        <f t="shared" si="25"/>
        <v>7.3828817798642272E-4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6" activePane="bottomRight" state="frozen"/>
      <selection pane="topRight"/>
      <selection pane="bottomLeft"/>
      <selection pane="bottomRight" activeCell="F18" sqref="F18"/>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85" t="s">
        <v>18</v>
      </c>
      <c r="D9" s="786"/>
      <c r="E9" s="783" t="s">
        <v>100</v>
      </c>
      <c r="F9" s="784"/>
      <c r="H9" s="785" t="s">
        <v>18</v>
      </c>
      <c r="I9" s="786"/>
      <c r="J9" s="783" t="s">
        <v>100</v>
      </c>
      <c r="K9" s="7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81" t="s">
        <v>250</v>
      </c>
      <c r="D12" s="782"/>
      <c r="E12" s="781" t="s">
        <v>250</v>
      </c>
      <c r="F12" s="782"/>
      <c r="H12" s="781" t="s">
        <v>251</v>
      </c>
      <c r="I12" s="782"/>
      <c r="J12" s="781" t="s">
        <v>251</v>
      </c>
      <c r="K12" s="7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78" t="s">
        <v>250</v>
      </c>
      <c r="E61" s="779"/>
      <c r="F61" s="780"/>
      <c r="H61" s="38"/>
      <c r="I61" s="778" t="s">
        <v>251</v>
      </c>
      <c r="J61" s="779"/>
      <c r="K61" s="7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93" t="s">
        <v>317</v>
      </c>
      <c r="C71" s="793"/>
      <c r="D71" s="794" t="s">
        <v>318</v>
      </c>
      <c r="E71" s="794"/>
      <c r="F71" s="794"/>
      <c r="G71" s="794"/>
      <c r="H71" s="794"/>
    </row>
    <row r="72" spans="2:8">
      <c r="B72" s="793" t="s">
        <v>319</v>
      </c>
      <c r="C72" s="793"/>
      <c r="D72" s="794" t="s">
        <v>320</v>
      </c>
      <c r="E72" s="794"/>
      <c r="F72" s="794"/>
      <c r="G72" s="794"/>
      <c r="H72" s="794"/>
    </row>
    <row r="73" spans="2:8">
      <c r="B73" s="793" t="s">
        <v>321</v>
      </c>
      <c r="C73" s="793"/>
      <c r="D73" s="794" t="s">
        <v>322</v>
      </c>
      <c r="E73" s="794"/>
      <c r="F73" s="794"/>
      <c r="G73" s="794"/>
      <c r="H73" s="794"/>
    </row>
    <row r="74" spans="2:8">
      <c r="B74" s="793" t="s">
        <v>323</v>
      </c>
      <c r="C74" s="793"/>
      <c r="D74" s="794" t="s">
        <v>324</v>
      </c>
      <c r="E74" s="794"/>
      <c r="F74" s="794"/>
      <c r="G74" s="794"/>
      <c r="H74" s="794"/>
    </row>
    <row r="75" spans="2:8">
      <c r="B75" s="560"/>
      <c r="C75" s="561"/>
      <c r="D75" s="561"/>
      <c r="E75" s="561"/>
      <c r="F75" s="561"/>
      <c r="G75" s="561"/>
      <c r="H75" s="561"/>
    </row>
    <row r="76" spans="2:8">
      <c r="B76" s="563"/>
      <c r="C76" s="564" t="s">
        <v>325</v>
      </c>
      <c r="D76" s="565" t="s">
        <v>87</v>
      </c>
      <c r="E76" s="565" t="s">
        <v>88</v>
      </c>
    </row>
    <row r="77" spans="2:8">
      <c r="B77" s="799" t="s">
        <v>133</v>
      </c>
      <c r="C77" s="566" t="s">
        <v>326</v>
      </c>
      <c r="D77" s="567" t="s">
        <v>327</v>
      </c>
      <c r="E77" s="567" t="s">
        <v>9</v>
      </c>
      <c r="F77" s="488"/>
      <c r="G77" s="547"/>
      <c r="H77" s="6"/>
    </row>
    <row r="78" spans="2:8">
      <c r="B78" s="800"/>
      <c r="C78" s="568"/>
      <c r="D78" s="569"/>
      <c r="E78" s="570"/>
      <c r="F78" s="6"/>
      <c r="G78" s="488"/>
      <c r="H78" s="6"/>
    </row>
    <row r="79" spans="2:8">
      <c r="B79" s="800"/>
      <c r="C79" s="568"/>
      <c r="D79" s="569"/>
      <c r="E79" s="570"/>
      <c r="F79" s="6"/>
      <c r="G79" s="488"/>
      <c r="H79" s="6"/>
    </row>
    <row r="80" spans="2:8">
      <c r="B80" s="800"/>
      <c r="C80" s="568"/>
      <c r="D80" s="569"/>
      <c r="E80" s="570"/>
      <c r="F80" s="6"/>
      <c r="G80" s="488"/>
      <c r="H80" s="6"/>
    </row>
    <row r="81" spans="2:8">
      <c r="B81" s="800"/>
      <c r="C81" s="568"/>
      <c r="D81" s="569"/>
      <c r="E81" s="570"/>
      <c r="F81" s="6"/>
      <c r="G81" s="488"/>
      <c r="H81" s="6"/>
    </row>
    <row r="82" spans="2:8">
      <c r="B82" s="800"/>
      <c r="C82" s="568"/>
      <c r="D82" s="569" t="s">
        <v>328</v>
      </c>
      <c r="E82" s="570"/>
      <c r="F82" s="6"/>
      <c r="G82" s="488"/>
      <c r="H82" s="6"/>
    </row>
    <row r="83" spans="2:8" ht="13.5" thickBot="1">
      <c r="B83" s="801"/>
      <c r="C83" s="571"/>
      <c r="D83" s="571"/>
      <c r="E83" s="572" t="s">
        <v>329</v>
      </c>
      <c r="F83" s="6"/>
      <c r="G83" s="6"/>
      <c r="H83" s="6"/>
    </row>
    <row r="84" spans="2:8" ht="13.5" thickTop="1">
      <c r="B84" s="563"/>
      <c r="C84" s="570"/>
      <c r="D84" s="563"/>
      <c r="E84" s="573"/>
      <c r="F84" s="6"/>
      <c r="G84" s="6"/>
      <c r="H84" s="6"/>
    </row>
    <row r="85" spans="2:8">
      <c r="B85" s="795" t="s">
        <v>330</v>
      </c>
      <c r="C85" s="796"/>
      <c r="D85" s="796"/>
      <c r="E85" s="797"/>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98" t="s">
        <v>333</v>
      </c>
      <c r="C95" s="798"/>
      <c r="D95" s="798"/>
      <c r="E95" s="577">
        <f>SUM(E86:E94)</f>
        <v>0.13702</v>
      </c>
    </row>
    <row r="96" spans="2:8">
      <c r="B96" s="795" t="s">
        <v>334</v>
      </c>
      <c r="C96" s="796"/>
      <c r="D96" s="796"/>
      <c r="E96" s="797"/>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98" t="s">
        <v>333</v>
      </c>
      <c r="C106" s="798"/>
      <c r="D106" s="798"/>
      <c r="E106" s="577">
        <f>SUM(E97:E105)</f>
        <v>0.15982100000000002</v>
      </c>
    </row>
    <row r="107" spans="2:5">
      <c r="B107" s="795" t="s">
        <v>335</v>
      </c>
      <c r="C107" s="796"/>
      <c r="D107" s="796"/>
      <c r="E107" s="797"/>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98" t="s">
        <v>333</v>
      </c>
      <c r="C117" s="798"/>
      <c r="D117" s="798"/>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6.9318770180000007</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6.9318770180000007</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7.4279896460000003</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7.4279896460000003</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7.3503112319999993</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7.3503112319999993</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7.8770223400000008</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7.8770223400000008</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8.0878736839999998</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8.0878736839999998</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8.5054733940000009</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8.5054733940000009</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8.7728623839999997</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8.7728623839999997</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9.0449106879999999</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9.0449106879999999</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9.3205056339999999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9.3205056339999999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9.5982563819999989</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9.5982563819999989</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9.992003185999998</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9.992003185999998</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9.3825434200000011</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9.3825434200000011</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9.6150665800000006</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9.6150665800000006</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9.8547335999999994</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9.8547335999999994</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10.09079708</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10.09079708</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10.325469719999999</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10.325469719999999</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10.549394959999999</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10.549394959999999</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10.931698944000001</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10.931698944000001</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11.202590321999999</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11.202590321999999</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11.473481699999999</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11.473481699999999</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11.744373078000001</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11.744373078000001</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12.015264455999999</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12.015264455999999</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12.286155834000001</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12.286155834000001</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12.557047211999999</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12.557047211999999</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12.82793859</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12.82793859</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13.098829968</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13.098829968</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13.369721345999999</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13.369721345999999</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13.640612723999999</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13.640612723999999</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13.911504101999999</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13.911504101999999</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14.182395480000002</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14.182395480000002</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14.453286857999998</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14.453286857999998</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3" sqref="G13"/>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05" t="s">
        <v>107</v>
      </c>
      <c r="R2" s="805"/>
      <c r="S2" s="805"/>
      <c r="T2" s="805"/>
    </row>
    <row r="4" spans="2:20">
      <c r="C4" s="713" t="s">
        <v>26</v>
      </c>
    </row>
    <row r="5" spans="2:20">
      <c r="C5" s="713" t="s">
        <v>281</v>
      </c>
    </row>
    <row r="6" spans="2:20">
      <c r="C6" s="713" t="s">
        <v>29</v>
      </c>
    </row>
    <row r="7" spans="2:20">
      <c r="C7" s="713" t="s">
        <v>109</v>
      </c>
    </row>
    <row r="8" spans="2:20" ht="13.5" thickBot="1"/>
    <row r="9" spans="2:20" ht="13.5" thickBot="1">
      <c r="C9" s="806" t="s">
        <v>95</v>
      </c>
      <c r="D9" s="807"/>
      <c r="E9" s="807"/>
      <c r="F9" s="807"/>
      <c r="G9" s="807"/>
      <c r="H9" s="808"/>
      <c r="I9" s="814" t="s">
        <v>308</v>
      </c>
      <c r="J9" s="815"/>
      <c r="K9" s="815"/>
      <c r="L9" s="815"/>
      <c r="M9" s="815"/>
      <c r="N9" s="816"/>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09" t="s">
        <v>147</v>
      </c>
      <c r="S10" s="809"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0"/>
      <c r="S11" s="810"/>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0"/>
      <c r="S12" s="810"/>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0"/>
      <c r="S13" s="810"/>
    </row>
    <row r="14" spans="2:20" s="727" customFormat="1" ht="13.5" thickBot="1">
      <c r="B14" s="737"/>
      <c r="C14" s="737"/>
      <c r="D14" s="738"/>
      <c r="E14" s="738"/>
      <c r="F14" s="738"/>
      <c r="G14" s="738"/>
      <c r="H14" s="739"/>
      <c r="I14" s="737"/>
      <c r="J14" s="738"/>
      <c r="K14" s="738"/>
      <c r="L14" s="738"/>
      <c r="M14" s="738"/>
      <c r="N14" s="739"/>
      <c r="O14" s="740"/>
      <c r="R14" s="810"/>
      <c r="S14" s="810"/>
    </row>
    <row r="15" spans="2:20" s="727" customFormat="1" ht="12.75" customHeight="1" thickBot="1">
      <c r="B15" s="741"/>
      <c r="C15" s="802" t="s">
        <v>158</v>
      </c>
      <c r="D15" s="803"/>
      <c r="E15" s="803"/>
      <c r="F15" s="803"/>
      <c r="G15" s="803"/>
      <c r="H15" s="804"/>
      <c r="I15" s="802" t="s">
        <v>158</v>
      </c>
      <c r="J15" s="803"/>
      <c r="K15" s="803"/>
      <c r="L15" s="803"/>
      <c r="M15" s="803"/>
      <c r="N15" s="804"/>
      <c r="O15" s="742"/>
      <c r="R15" s="810"/>
      <c r="S15" s="810"/>
    </row>
    <row r="16" spans="2:20" s="727" customFormat="1" ht="26.25" thickBot="1">
      <c r="B16" s="728" t="s">
        <v>160</v>
      </c>
      <c r="C16" s="743">
        <v>0</v>
      </c>
      <c r="D16" s="744">
        <v>0</v>
      </c>
      <c r="E16" s="744">
        <v>1</v>
      </c>
      <c r="F16" s="744">
        <v>0</v>
      </c>
      <c r="G16" s="744">
        <v>0</v>
      </c>
      <c r="H16" s="812" t="s">
        <v>36</v>
      </c>
      <c r="I16" s="745">
        <v>0.2</v>
      </c>
      <c r="J16" s="746">
        <v>0.3</v>
      </c>
      <c r="K16" s="746">
        <v>0.25</v>
      </c>
      <c r="L16" s="746">
        <v>0.05</v>
      </c>
      <c r="M16" s="746">
        <v>0.2</v>
      </c>
      <c r="N16" s="812" t="s">
        <v>36</v>
      </c>
      <c r="O16" s="747"/>
      <c r="R16" s="811"/>
      <c r="S16" s="811"/>
    </row>
    <row r="17" spans="2:19" s="727" customFormat="1" ht="13.5" thickBot="1">
      <c r="B17" s="748" t="s">
        <v>1</v>
      </c>
      <c r="C17" s="748" t="s">
        <v>24</v>
      </c>
      <c r="D17" s="749" t="s">
        <v>24</v>
      </c>
      <c r="E17" s="749" t="s">
        <v>24</v>
      </c>
      <c r="F17" s="749" t="s">
        <v>24</v>
      </c>
      <c r="G17" s="749" t="s">
        <v>24</v>
      </c>
      <c r="H17" s="813"/>
      <c r="I17" s="748" t="s">
        <v>24</v>
      </c>
      <c r="J17" s="749" t="s">
        <v>24</v>
      </c>
      <c r="K17" s="749" t="s">
        <v>24</v>
      </c>
      <c r="L17" s="749" t="s">
        <v>24</v>
      </c>
      <c r="M17" s="749" t="s">
        <v>24</v>
      </c>
      <c r="N17" s="813"/>
      <c r="O17" s="726"/>
      <c r="R17" s="728" t="s">
        <v>157</v>
      </c>
      <c r="S17" s="750" t="s">
        <v>157</v>
      </c>
    </row>
    <row r="18" spans="2:19">
      <c r="B18" s="751">
        <f>year</f>
        <v>2000</v>
      </c>
      <c r="C18" s="752">
        <f>C$16</f>
        <v>0</v>
      </c>
      <c r="D18" s="753">
        <f t="shared" ref="D18:G33" si="0">D$16</f>
        <v>0</v>
      </c>
      <c r="E18" s="753">
        <f t="shared" si="0"/>
        <v>1</v>
      </c>
      <c r="F18" s="753">
        <f t="shared" si="0"/>
        <v>0</v>
      </c>
      <c r="G18" s="753">
        <f t="shared" si="0"/>
        <v>0</v>
      </c>
      <c r="H18" s="754">
        <f>SUM(C18:G18)</f>
        <v>1</v>
      </c>
      <c r="I18" s="752">
        <f>I$16</f>
        <v>0.2</v>
      </c>
      <c r="J18" s="753">
        <f t="shared" ref="J18:M33" si="1">J$16</f>
        <v>0.3</v>
      </c>
      <c r="K18" s="753">
        <f t="shared" si="1"/>
        <v>0.25</v>
      </c>
      <c r="L18" s="753">
        <f t="shared" si="1"/>
        <v>0.05</v>
      </c>
      <c r="M18" s="753">
        <f t="shared" si="1"/>
        <v>0.2</v>
      </c>
      <c r="N18" s="754">
        <f>SUM(I18:M18)</f>
        <v>1</v>
      </c>
      <c r="O18" s="755"/>
      <c r="R18" s="756">
        <f>C18*C$13+D18*D$13+E18*E$13+F18*F$13+G18*G$13</f>
        <v>1</v>
      </c>
      <c r="S18" s="757">
        <f>I18*I$13+J18*J$13+K18*K$13+L18*L$13+M18*M$13</f>
        <v>0.71500000000000008</v>
      </c>
    </row>
    <row r="19" spans="2:19">
      <c r="B19" s="758">
        <f t="shared" ref="B19:B50" si="2">B18+1</f>
        <v>2001</v>
      </c>
      <c r="C19" s="759">
        <f t="shared" ref="C19:G50" si="3">C$16</f>
        <v>0</v>
      </c>
      <c r="D19" s="760">
        <f t="shared" si="0"/>
        <v>0</v>
      </c>
      <c r="E19" s="760">
        <f t="shared" si="0"/>
        <v>1</v>
      </c>
      <c r="F19" s="760">
        <f t="shared" si="0"/>
        <v>0</v>
      </c>
      <c r="G19" s="760">
        <f t="shared" si="0"/>
        <v>0</v>
      </c>
      <c r="H19" s="761">
        <f t="shared" ref="H19:H82" si="4">SUM(C19:G19)</f>
        <v>1</v>
      </c>
      <c r="I19" s="759">
        <f t="shared" ref="I19:M50" si="5">I$16</f>
        <v>0.2</v>
      </c>
      <c r="J19" s="760">
        <f t="shared" si="1"/>
        <v>0.3</v>
      </c>
      <c r="K19" s="760">
        <f t="shared" si="1"/>
        <v>0.25</v>
      </c>
      <c r="L19" s="760">
        <f t="shared" si="1"/>
        <v>0.05</v>
      </c>
      <c r="M19" s="760">
        <f t="shared" si="1"/>
        <v>0.2</v>
      </c>
      <c r="N19" s="761">
        <f t="shared" ref="N19:N82" si="6">SUM(I19:M19)</f>
        <v>1</v>
      </c>
      <c r="O19" s="762"/>
      <c r="R19" s="756">
        <f t="shared" ref="R19:R82" si="7">C19*C$13+D19*D$13+E19*E$13+F19*F$13+G19*G$13</f>
        <v>1</v>
      </c>
      <c r="S19" s="757">
        <f t="shared" ref="S19:S82" si="8">I19*I$13+J19*J$13+K19*K$13+L19*L$13+M19*M$13</f>
        <v>0.71500000000000008</v>
      </c>
    </row>
    <row r="20" spans="2:19">
      <c r="B20" s="758">
        <f t="shared" si="2"/>
        <v>2002</v>
      </c>
      <c r="C20" s="759">
        <f t="shared" si="3"/>
        <v>0</v>
      </c>
      <c r="D20" s="760">
        <f t="shared" si="0"/>
        <v>0</v>
      </c>
      <c r="E20" s="760">
        <f t="shared" si="0"/>
        <v>1</v>
      </c>
      <c r="F20" s="760">
        <f t="shared" si="0"/>
        <v>0</v>
      </c>
      <c r="G20" s="760">
        <f t="shared" si="0"/>
        <v>0</v>
      </c>
      <c r="H20" s="761">
        <f t="shared" si="4"/>
        <v>1</v>
      </c>
      <c r="I20" s="759">
        <f t="shared" si="5"/>
        <v>0.2</v>
      </c>
      <c r="J20" s="760">
        <f t="shared" si="1"/>
        <v>0.3</v>
      </c>
      <c r="K20" s="760">
        <f t="shared" si="1"/>
        <v>0.25</v>
      </c>
      <c r="L20" s="760">
        <f t="shared" si="1"/>
        <v>0.05</v>
      </c>
      <c r="M20" s="760">
        <f t="shared" si="1"/>
        <v>0.2</v>
      </c>
      <c r="N20" s="761">
        <f t="shared" si="6"/>
        <v>1</v>
      </c>
      <c r="O20" s="762"/>
      <c r="R20" s="756">
        <f t="shared" si="7"/>
        <v>1</v>
      </c>
      <c r="S20" s="757">
        <f t="shared" si="8"/>
        <v>0.71500000000000008</v>
      </c>
    </row>
    <row r="21" spans="2:19">
      <c r="B21" s="758">
        <f t="shared" si="2"/>
        <v>2003</v>
      </c>
      <c r="C21" s="759">
        <f t="shared" si="3"/>
        <v>0</v>
      </c>
      <c r="D21" s="760">
        <f t="shared" si="0"/>
        <v>0</v>
      </c>
      <c r="E21" s="760">
        <f t="shared" si="0"/>
        <v>1</v>
      </c>
      <c r="F21" s="760">
        <f t="shared" si="0"/>
        <v>0</v>
      </c>
      <c r="G21" s="760">
        <f t="shared" si="0"/>
        <v>0</v>
      </c>
      <c r="H21" s="761">
        <f t="shared" si="4"/>
        <v>1</v>
      </c>
      <c r="I21" s="759">
        <f t="shared" si="5"/>
        <v>0.2</v>
      </c>
      <c r="J21" s="760">
        <f t="shared" si="1"/>
        <v>0.3</v>
      </c>
      <c r="K21" s="760">
        <f t="shared" si="1"/>
        <v>0.25</v>
      </c>
      <c r="L21" s="760">
        <f t="shared" si="1"/>
        <v>0.05</v>
      </c>
      <c r="M21" s="760">
        <f t="shared" si="1"/>
        <v>0.2</v>
      </c>
      <c r="N21" s="761">
        <f t="shared" si="6"/>
        <v>1</v>
      </c>
      <c r="O21" s="762"/>
      <c r="R21" s="756">
        <f t="shared" si="7"/>
        <v>1</v>
      </c>
      <c r="S21" s="757">
        <f t="shared" si="8"/>
        <v>0.71500000000000008</v>
      </c>
    </row>
    <row r="22" spans="2:19">
      <c r="B22" s="758">
        <f t="shared" si="2"/>
        <v>2004</v>
      </c>
      <c r="C22" s="759">
        <f t="shared" si="3"/>
        <v>0</v>
      </c>
      <c r="D22" s="760">
        <f t="shared" si="0"/>
        <v>0</v>
      </c>
      <c r="E22" s="760">
        <f t="shared" si="0"/>
        <v>1</v>
      </c>
      <c r="F22" s="760">
        <f t="shared" si="0"/>
        <v>0</v>
      </c>
      <c r="G22" s="760">
        <f t="shared" si="0"/>
        <v>0</v>
      </c>
      <c r="H22" s="761">
        <f t="shared" si="4"/>
        <v>1</v>
      </c>
      <c r="I22" s="759">
        <f t="shared" si="5"/>
        <v>0.2</v>
      </c>
      <c r="J22" s="760">
        <f t="shared" si="1"/>
        <v>0.3</v>
      </c>
      <c r="K22" s="760">
        <f t="shared" si="1"/>
        <v>0.25</v>
      </c>
      <c r="L22" s="760">
        <f t="shared" si="1"/>
        <v>0.05</v>
      </c>
      <c r="M22" s="760">
        <f t="shared" si="1"/>
        <v>0.2</v>
      </c>
      <c r="N22" s="761">
        <f t="shared" si="6"/>
        <v>1</v>
      </c>
      <c r="O22" s="762"/>
      <c r="R22" s="756">
        <f t="shared" si="7"/>
        <v>1</v>
      </c>
      <c r="S22" s="757">
        <f t="shared" si="8"/>
        <v>0.71500000000000008</v>
      </c>
    </row>
    <row r="23" spans="2:19">
      <c r="B23" s="758">
        <f t="shared" si="2"/>
        <v>2005</v>
      </c>
      <c r="C23" s="759">
        <f t="shared" si="3"/>
        <v>0</v>
      </c>
      <c r="D23" s="760">
        <f t="shared" si="0"/>
        <v>0</v>
      </c>
      <c r="E23" s="760">
        <f t="shared" si="0"/>
        <v>1</v>
      </c>
      <c r="F23" s="760">
        <f t="shared" si="0"/>
        <v>0</v>
      </c>
      <c r="G23" s="760">
        <f t="shared" si="0"/>
        <v>0</v>
      </c>
      <c r="H23" s="761">
        <f t="shared" si="4"/>
        <v>1</v>
      </c>
      <c r="I23" s="759">
        <f t="shared" si="5"/>
        <v>0.2</v>
      </c>
      <c r="J23" s="760">
        <f t="shared" si="1"/>
        <v>0.3</v>
      </c>
      <c r="K23" s="760">
        <f t="shared" si="1"/>
        <v>0.25</v>
      </c>
      <c r="L23" s="760">
        <f t="shared" si="1"/>
        <v>0.05</v>
      </c>
      <c r="M23" s="760">
        <f t="shared" si="1"/>
        <v>0.2</v>
      </c>
      <c r="N23" s="761">
        <f t="shared" si="6"/>
        <v>1</v>
      </c>
      <c r="O23" s="762"/>
      <c r="R23" s="756">
        <f t="shared" si="7"/>
        <v>1</v>
      </c>
      <c r="S23" s="757">
        <f t="shared" si="8"/>
        <v>0.71500000000000008</v>
      </c>
    </row>
    <row r="24" spans="2:19">
      <c r="B24" s="758">
        <f t="shared" si="2"/>
        <v>2006</v>
      </c>
      <c r="C24" s="759">
        <f t="shared" si="3"/>
        <v>0</v>
      </c>
      <c r="D24" s="760">
        <f t="shared" si="0"/>
        <v>0</v>
      </c>
      <c r="E24" s="760">
        <f t="shared" si="0"/>
        <v>1</v>
      </c>
      <c r="F24" s="760">
        <f t="shared" si="0"/>
        <v>0</v>
      </c>
      <c r="G24" s="760">
        <f t="shared" si="0"/>
        <v>0</v>
      </c>
      <c r="H24" s="761">
        <f t="shared" si="4"/>
        <v>1</v>
      </c>
      <c r="I24" s="759">
        <f t="shared" si="5"/>
        <v>0.2</v>
      </c>
      <c r="J24" s="760">
        <f t="shared" si="1"/>
        <v>0.3</v>
      </c>
      <c r="K24" s="760">
        <f t="shared" si="1"/>
        <v>0.25</v>
      </c>
      <c r="L24" s="760">
        <f t="shared" si="1"/>
        <v>0.05</v>
      </c>
      <c r="M24" s="760">
        <f t="shared" si="1"/>
        <v>0.2</v>
      </c>
      <c r="N24" s="761">
        <f t="shared" si="6"/>
        <v>1</v>
      </c>
      <c r="O24" s="762"/>
      <c r="R24" s="756">
        <f t="shared" si="7"/>
        <v>1</v>
      </c>
      <c r="S24" s="757">
        <f t="shared" si="8"/>
        <v>0.71500000000000008</v>
      </c>
    </row>
    <row r="25" spans="2:19">
      <c r="B25" s="758">
        <f t="shared" si="2"/>
        <v>2007</v>
      </c>
      <c r="C25" s="759">
        <f t="shared" si="3"/>
        <v>0</v>
      </c>
      <c r="D25" s="760">
        <f t="shared" si="0"/>
        <v>0</v>
      </c>
      <c r="E25" s="760">
        <f t="shared" si="0"/>
        <v>1</v>
      </c>
      <c r="F25" s="760">
        <f t="shared" si="0"/>
        <v>0</v>
      </c>
      <c r="G25" s="760">
        <f t="shared" si="0"/>
        <v>0</v>
      </c>
      <c r="H25" s="761">
        <f t="shared" si="4"/>
        <v>1</v>
      </c>
      <c r="I25" s="759">
        <f t="shared" si="5"/>
        <v>0.2</v>
      </c>
      <c r="J25" s="760">
        <f t="shared" si="1"/>
        <v>0.3</v>
      </c>
      <c r="K25" s="760">
        <f t="shared" si="1"/>
        <v>0.25</v>
      </c>
      <c r="L25" s="760">
        <f t="shared" si="1"/>
        <v>0.05</v>
      </c>
      <c r="M25" s="760">
        <f t="shared" si="1"/>
        <v>0.2</v>
      </c>
      <c r="N25" s="761">
        <f t="shared" si="6"/>
        <v>1</v>
      </c>
      <c r="O25" s="762"/>
      <c r="R25" s="756">
        <f t="shared" si="7"/>
        <v>1</v>
      </c>
      <c r="S25" s="757">
        <f t="shared" si="8"/>
        <v>0.71500000000000008</v>
      </c>
    </row>
    <row r="26" spans="2:19">
      <c r="B26" s="758">
        <f t="shared" si="2"/>
        <v>2008</v>
      </c>
      <c r="C26" s="759">
        <f t="shared" si="3"/>
        <v>0</v>
      </c>
      <c r="D26" s="760">
        <f t="shared" si="0"/>
        <v>0</v>
      </c>
      <c r="E26" s="760">
        <f t="shared" si="0"/>
        <v>1</v>
      </c>
      <c r="F26" s="760">
        <f t="shared" si="0"/>
        <v>0</v>
      </c>
      <c r="G26" s="760">
        <f t="shared" si="0"/>
        <v>0</v>
      </c>
      <c r="H26" s="761">
        <f t="shared" si="4"/>
        <v>1</v>
      </c>
      <c r="I26" s="759">
        <f t="shared" si="5"/>
        <v>0.2</v>
      </c>
      <c r="J26" s="760">
        <f t="shared" si="1"/>
        <v>0.3</v>
      </c>
      <c r="K26" s="760">
        <f t="shared" si="1"/>
        <v>0.25</v>
      </c>
      <c r="L26" s="760">
        <f t="shared" si="1"/>
        <v>0.05</v>
      </c>
      <c r="M26" s="760">
        <f t="shared" si="1"/>
        <v>0.2</v>
      </c>
      <c r="N26" s="761">
        <f t="shared" si="6"/>
        <v>1</v>
      </c>
      <c r="O26" s="762"/>
      <c r="R26" s="756">
        <f t="shared" si="7"/>
        <v>1</v>
      </c>
      <c r="S26" s="757">
        <f t="shared" si="8"/>
        <v>0.71500000000000008</v>
      </c>
    </row>
    <row r="27" spans="2:19">
      <c r="B27" s="758">
        <f t="shared" si="2"/>
        <v>2009</v>
      </c>
      <c r="C27" s="759">
        <f t="shared" si="3"/>
        <v>0</v>
      </c>
      <c r="D27" s="760">
        <f t="shared" si="0"/>
        <v>0</v>
      </c>
      <c r="E27" s="760">
        <f t="shared" si="0"/>
        <v>1</v>
      </c>
      <c r="F27" s="760">
        <f t="shared" si="0"/>
        <v>0</v>
      </c>
      <c r="G27" s="760">
        <f t="shared" si="0"/>
        <v>0</v>
      </c>
      <c r="H27" s="761">
        <f t="shared" si="4"/>
        <v>1</v>
      </c>
      <c r="I27" s="759">
        <f t="shared" si="5"/>
        <v>0.2</v>
      </c>
      <c r="J27" s="760">
        <f t="shared" si="1"/>
        <v>0.3</v>
      </c>
      <c r="K27" s="760">
        <f t="shared" si="1"/>
        <v>0.25</v>
      </c>
      <c r="L27" s="760">
        <f t="shared" si="1"/>
        <v>0.05</v>
      </c>
      <c r="M27" s="760">
        <f t="shared" si="1"/>
        <v>0.2</v>
      </c>
      <c r="N27" s="761">
        <f t="shared" si="6"/>
        <v>1</v>
      </c>
      <c r="O27" s="762"/>
      <c r="R27" s="756">
        <f t="shared" si="7"/>
        <v>1</v>
      </c>
      <c r="S27" s="757">
        <f t="shared" si="8"/>
        <v>0.71500000000000008</v>
      </c>
    </row>
    <row r="28" spans="2:19">
      <c r="B28" s="758">
        <f t="shared" si="2"/>
        <v>2010</v>
      </c>
      <c r="C28" s="759">
        <f t="shared" si="3"/>
        <v>0</v>
      </c>
      <c r="D28" s="760">
        <f t="shared" si="0"/>
        <v>0</v>
      </c>
      <c r="E28" s="760">
        <f t="shared" si="0"/>
        <v>1</v>
      </c>
      <c r="F28" s="760">
        <f t="shared" si="0"/>
        <v>0</v>
      </c>
      <c r="G28" s="760">
        <f t="shared" si="0"/>
        <v>0</v>
      </c>
      <c r="H28" s="761">
        <f t="shared" si="4"/>
        <v>1</v>
      </c>
      <c r="I28" s="759">
        <f t="shared" si="5"/>
        <v>0.2</v>
      </c>
      <c r="J28" s="760">
        <f t="shared" si="1"/>
        <v>0.3</v>
      </c>
      <c r="K28" s="760">
        <f t="shared" si="1"/>
        <v>0.25</v>
      </c>
      <c r="L28" s="760">
        <f t="shared" si="1"/>
        <v>0.05</v>
      </c>
      <c r="M28" s="760">
        <f t="shared" si="1"/>
        <v>0.2</v>
      </c>
      <c r="N28" s="761">
        <f t="shared" si="6"/>
        <v>1</v>
      </c>
      <c r="O28" s="762"/>
      <c r="R28" s="756">
        <f t="shared" si="7"/>
        <v>1</v>
      </c>
      <c r="S28" s="757">
        <f t="shared" si="8"/>
        <v>0.71500000000000008</v>
      </c>
    </row>
    <row r="29" spans="2:19">
      <c r="B29" s="758">
        <f t="shared" si="2"/>
        <v>2011</v>
      </c>
      <c r="C29" s="759">
        <f t="shared" si="3"/>
        <v>0</v>
      </c>
      <c r="D29" s="760">
        <f t="shared" si="0"/>
        <v>0</v>
      </c>
      <c r="E29" s="760">
        <f t="shared" si="0"/>
        <v>1</v>
      </c>
      <c r="F29" s="760">
        <f t="shared" si="0"/>
        <v>0</v>
      </c>
      <c r="G29" s="760">
        <f t="shared" si="0"/>
        <v>0</v>
      </c>
      <c r="H29" s="761">
        <f t="shared" si="4"/>
        <v>1</v>
      </c>
      <c r="I29" s="759">
        <f t="shared" si="5"/>
        <v>0.2</v>
      </c>
      <c r="J29" s="760">
        <f t="shared" si="1"/>
        <v>0.3</v>
      </c>
      <c r="K29" s="760">
        <f t="shared" si="1"/>
        <v>0.25</v>
      </c>
      <c r="L29" s="760">
        <f t="shared" si="1"/>
        <v>0.05</v>
      </c>
      <c r="M29" s="760">
        <f t="shared" si="1"/>
        <v>0.2</v>
      </c>
      <c r="N29" s="761">
        <f t="shared" si="6"/>
        <v>1</v>
      </c>
      <c r="O29" s="762"/>
      <c r="R29" s="756">
        <f t="shared" si="7"/>
        <v>1</v>
      </c>
      <c r="S29" s="757">
        <f t="shared" si="8"/>
        <v>0.71500000000000008</v>
      </c>
    </row>
    <row r="30" spans="2:19">
      <c r="B30" s="758">
        <f t="shared" si="2"/>
        <v>2012</v>
      </c>
      <c r="C30" s="759">
        <f t="shared" si="3"/>
        <v>0</v>
      </c>
      <c r="D30" s="760">
        <f t="shared" si="0"/>
        <v>0</v>
      </c>
      <c r="E30" s="760">
        <f t="shared" si="0"/>
        <v>1</v>
      </c>
      <c r="F30" s="760">
        <f t="shared" si="0"/>
        <v>0</v>
      </c>
      <c r="G30" s="760">
        <f t="shared" si="0"/>
        <v>0</v>
      </c>
      <c r="H30" s="761">
        <f t="shared" si="4"/>
        <v>1</v>
      </c>
      <c r="I30" s="759">
        <f t="shared" si="5"/>
        <v>0.2</v>
      </c>
      <c r="J30" s="760">
        <f t="shared" si="1"/>
        <v>0.3</v>
      </c>
      <c r="K30" s="760">
        <f t="shared" si="1"/>
        <v>0.25</v>
      </c>
      <c r="L30" s="760">
        <f t="shared" si="1"/>
        <v>0.05</v>
      </c>
      <c r="M30" s="760">
        <f t="shared" si="1"/>
        <v>0.2</v>
      </c>
      <c r="N30" s="761">
        <f t="shared" si="6"/>
        <v>1</v>
      </c>
      <c r="O30" s="762"/>
      <c r="R30" s="756">
        <f t="shared" si="7"/>
        <v>1</v>
      </c>
      <c r="S30" s="757">
        <f t="shared" si="8"/>
        <v>0.71500000000000008</v>
      </c>
    </row>
    <row r="31" spans="2:19">
      <c r="B31" s="758">
        <f t="shared" si="2"/>
        <v>2013</v>
      </c>
      <c r="C31" s="759">
        <f t="shared" si="3"/>
        <v>0</v>
      </c>
      <c r="D31" s="760">
        <f t="shared" si="0"/>
        <v>0</v>
      </c>
      <c r="E31" s="760">
        <f t="shared" si="0"/>
        <v>1</v>
      </c>
      <c r="F31" s="760">
        <f t="shared" si="0"/>
        <v>0</v>
      </c>
      <c r="G31" s="760">
        <f t="shared" si="0"/>
        <v>0</v>
      </c>
      <c r="H31" s="761">
        <f t="shared" si="4"/>
        <v>1</v>
      </c>
      <c r="I31" s="759">
        <f t="shared" si="5"/>
        <v>0.2</v>
      </c>
      <c r="J31" s="760">
        <f t="shared" si="1"/>
        <v>0.3</v>
      </c>
      <c r="K31" s="760">
        <f t="shared" si="1"/>
        <v>0.25</v>
      </c>
      <c r="L31" s="760">
        <f t="shared" si="1"/>
        <v>0.05</v>
      </c>
      <c r="M31" s="760">
        <f t="shared" si="1"/>
        <v>0.2</v>
      </c>
      <c r="N31" s="761">
        <f t="shared" si="6"/>
        <v>1</v>
      </c>
      <c r="O31" s="762"/>
      <c r="R31" s="756">
        <f t="shared" si="7"/>
        <v>1</v>
      </c>
      <c r="S31" s="757">
        <f t="shared" si="8"/>
        <v>0.71500000000000008</v>
      </c>
    </row>
    <row r="32" spans="2:19">
      <c r="B32" s="758">
        <f t="shared" si="2"/>
        <v>2014</v>
      </c>
      <c r="C32" s="759">
        <f t="shared" si="3"/>
        <v>0</v>
      </c>
      <c r="D32" s="760">
        <f t="shared" si="0"/>
        <v>0</v>
      </c>
      <c r="E32" s="760">
        <f t="shared" si="0"/>
        <v>1</v>
      </c>
      <c r="F32" s="760">
        <f t="shared" si="0"/>
        <v>0</v>
      </c>
      <c r="G32" s="760">
        <f t="shared" si="0"/>
        <v>0</v>
      </c>
      <c r="H32" s="761">
        <f t="shared" si="4"/>
        <v>1</v>
      </c>
      <c r="I32" s="759">
        <f t="shared" si="5"/>
        <v>0.2</v>
      </c>
      <c r="J32" s="760">
        <f t="shared" si="1"/>
        <v>0.3</v>
      </c>
      <c r="K32" s="760">
        <f t="shared" si="1"/>
        <v>0.25</v>
      </c>
      <c r="L32" s="760">
        <f t="shared" si="1"/>
        <v>0.05</v>
      </c>
      <c r="M32" s="760">
        <f t="shared" si="1"/>
        <v>0.2</v>
      </c>
      <c r="N32" s="761">
        <f t="shared" si="6"/>
        <v>1</v>
      </c>
      <c r="O32" s="762"/>
      <c r="R32" s="756">
        <f t="shared" si="7"/>
        <v>1</v>
      </c>
      <c r="S32" s="757">
        <f t="shared" si="8"/>
        <v>0.71500000000000008</v>
      </c>
    </row>
    <row r="33" spans="2:19">
      <c r="B33" s="758">
        <f t="shared" si="2"/>
        <v>2015</v>
      </c>
      <c r="C33" s="759">
        <f t="shared" si="3"/>
        <v>0</v>
      </c>
      <c r="D33" s="760">
        <f t="shared" si="0"/>
        <v>0</v>
      </c>
      <c r="E33" s="760">
        <f t="shared" si="0"/>
        <v>1</v>
      </c>
      <c r="F33" s="760">
        <f t="shared" si="0"/>
        <v>0</v>
      </c>
      <c r="G33" s="760">
        <f t="shared" si="0"/>
        <v>0</v>
      </c>
      <c r="H33" s="761">
        <f t="shared" si="4"/>
        <v>1</v>
      </c>
      <c r="I33" s="759">
        <f t="shared" si="5"/>
        <v>0.2</v>
      </c>
      <c r="J33" s="760">
        <f t="shared" si="1"/>
        <v>0.3</v>
      </c>
      <c r="K33" s="760">
        <f t="shared" si="1"/>
        <v>0.25</v>
      </c>
      <c r="L33" s="760">
        <f t="shared" si="1"/>
        <v>0.05</v>
      </c>
      <c r="M33" s="760">
        <f t="shared" si="1"/>
        <v>0.2</v>
      </c>
      <c r="N33" s="761">
        <f t="shared" si="6"/>
        <v>1</v>
      </c>
      <c r="O33" s="762"/>
      <c r="R33" s="756">
        <f t="shared" si="7"/>
        <v>1</v>
      </c>
      <c r="S33" s="757">
        <f t="shared" si="8"/>
        <v>0.71500000000000008</v>
      </c>
    </row>
    <row r="34" spans="2:19">
      <c r="B34" s="758">
        <f t="shared" si="2"/>
        <v>2016</v>
      </c>
      <c r="C34" s="759">
        <f t="shared" si="3"/>
        <v>0</v>
      </c>
      <c r="D34" s="760">
        <f t="shared" si="3"/>
        <v>0</v>
      </c>
      <c r="E34" s="760">
        <f t="shared" si="3"/>
        <v>1</v>
      </c>
      <c r="F34" s="760">
        <f t="shared" si="3"/>
        <v>0</v>
      </c>
      <c r="G34" s="760">
        <f t="shared" si="3"/>
        <v>0</v>
      </c>
      <c r="H34" s="761">
        <f t="shared" si="4"/>
        <v>1</v>
      </c>
      <c r="I34" s="759">
        <f t="shared" si="5"/>
        <v>0.2</v>
      </c>
      <c r="J34" s="760">
        <f t="shared" si="5"/>
        <v>0.3</v>
      </c>
      <c r="K34" s="760">
        <f t="shared" si="5"/>
        <v>0.25</v>
      </c>
      <c r="L34" s="760">
        <f t="shared" si="5"/>
        <v>0.05</v>
      </c>
      <c r="M34" s="760">
        <f t="shared" si="5"/>
        <v>0.2</v>
      </c>
      <c r="N34" s="761">
        <f t="shared" si="6"/>
        <v>1</v>
      </c>
      <c r="O34" s="762"/>
      <c r="R34" s="756">
        <f t="shared" si="7"/>
        <v>1</v>
      </c>
      <c r="S34" s="757">
        <f t="shared" si="8"/>
        <v>0.71500000000000008</v>
      </c>
    </row>
    <row r="35" spans="2:19">
      <c r="B35" s="758">
        <f t="shared" si="2"/>
        <v>2017</v>
      </c>
      <c r="C35" s="759">
        <f t="shared" si="3"/>
        <v>0</v>
      </c>
      <c r="D35" s="760">
        <f t="shared" si="3"/>
        <v>0</v>
      </c>
      <c r="E35" s="760">
        <f t="shared" si="3"/>
        <v>1</v>
      </c>
      <c r="F35" s="760">
        <f t="shared" si="3"/>
        <v>0</v>
      </c>
      <c r="G35" s="760">
        <f t="shared" si="3"/>
        <v>0</v>
      </c>
      <c r="H35" s="761">
        <f t="shared" si="4"/>
        <v>1</v>
      </c>
      <c r="I35" s="759">
        <f t="shared" si="5"/>
        <v>0.2</v>
      </c>
      <c r="J35" s="760">
        <f t="shared" si="5"/>
        <v>0.3</v>
      </c>
      <c r="K35" s="760">
        <f t="shared" si="5"/>
        <v>0.25</v>
      </c>
      <c r="L35" s="760">
        <f t="shared" si="5"/>
        <v>0.05</v>
      </c>
      <c r="M35" s="760">
        <f t="shared" si="5"/>
        <v>0.2</v>
      </c>
      <c r="N35" s="761">
        <f t="shared" si="6"/>
        <v>1</v>
      </c>
      <c r="O35" s="762"/>
      <c r="R35" s="756">
        <f t="shared" si="7"/>
        <v>1</v>
      </c>
      <c r="S35" s="757">
        <f t="shared" si="8"/>
        <v>0.71500000000000008</v>
      </c>
    </row>
    <row r="36" spans="2:19">
      <c r="B36" s="758">
        <f t="shared" si="2"/>
        <v>2018</v>
      </c>
      <c r="C36" s="759">
        <f t="shared" si="3"/>
        <v>0</v>
      </c>
      <c r="D36" s="760">
        <f t="shared" si="3"/>
        <v>0</v>
      </c>
      <c r="E36" s="760">
        <f t="shared" si="3"/>
        <v>1</v>
      </c>
      <c r="F36" s="760">
        <f t="shared" si="3"/>
        <v>0</v>
      </c>
      <c r="G36" s="760">
        <f t="shared" si="3"/>
        <v>0</v>
      </c>
      <c r="H36" s="761">
        <f t="shared" si="4"/>
        <v>1</v>
      </c>
      <c r="I36" s="759">
        <f t="shared" si="5"/>
        <v>0.2</v>
      </c>
      <c r="J36" s="760">
        <f t="shared" si="5"/>
        <v>0.3</v>
      </c>
      <c r="K36" s="760">
        <f t="shared" si="5"/>
        <v>0.25</v>
      </c>
      <c r="L36" s="760">
        <f t="shared" si="5"/>
        <v>0.05</v>
      </c>
      <c r="M36" s="760">
        <f t="shared" si="5"/>
        <v>0.2</v>
      </c>
      <c r="N36" s="761">
        <f t="shared" si="6"/>
        <v>1</v>
      </c>
      <c r="O36" s="762"/>
      <c r="R36" s="756">
        <f t="shared" si="7"/>
        <v>1</v>
      </c>
      <c r="S36" s="757">
        <f t="shared" si="8"/>
        <v>0.71500000000000008</v>
      </c>
    </row>
    <row r="37" spans="2:19">
      <c r="B37" s="758">
        <f t="shared" si="2"/>
        <v>2019</v>
      </c>
      <c r="C37" s="759">
        <f t="shared" si="3"/>
        <v>0</v>
      </c>
      <c r="D37" s="760">
        <f t="shared" si="3"/>
        <v>0</v>
      </c>
      <c r="E37" s="760">
        <f t="shared" si="3"/>
        <v>1</v>
      </c>
      <c r="F37" s="760">
        <f t="shared" si="3"/>
        <v>0</v>
      </c>
      <c r="G37" s="760">
        <f t="shared" si="3"/>
        <v>0</v>
      </c>
      <c r="H37" s="761">
        <f t="shared" si="4"/>
        <v>1</v>
      </c>
      <c r="I37" s="759">
        <f t="shared" si="5"/>
        <v>0.2</v>
      </c>
      <c r="J37" s="760">
        <f t="shared" si="5"/>
        <v>0.3</v>
      </c>
      <c r="K37" s="760">
        <f t="shared" si="5"/>
        <v>0.25</v>
      </c>
      <c r="L37" s="760">
        <f t="shared" si="5"/>
        <v>0.05</v>
      </c>
      <c r="M37" s="760">
        <f t="shared" si="5"/>
        <v>0.2</v>
      </c>
      <c r="N37" s="761">
        <f t="shared" si="6"/>
        <v>1</v>
      </c>
      <c r="O37" s="762"/>
      <c r="R37" s="756">
        <f t="shared" si="7"/>
        <v>1</v>
      </c>
      <c r="S37" s="757">
        <f t="shared" si="8"/>
        <v>0.71500000000000008</v>
      </c>
    </row>
    <row r="38" spans="2:19">
      <c r="B38" s="758">
        <f t="shared" si="2"/>
        <v>2020</v>
      </c>
      <c r="C38" s="759">
        <f t="shared" si="3"/>
        <v>0</v>
      </c>
      <c r="D38" s="760">
        <f t="shared" si="3"/>
        <v>0</v>
      </c>
      <c r="E38" s="760">
        <f t="shared" si="3"/>
        <v>1</v>
      </c>
      <c r="F38" s="760">
        <f t="shared" si="3"/>
        <v>0</v>
      </c>
      <c r="G38" s="760">
        <f t="shared" si="3"/>
        <v>0</v>
      </c>
      <c r="H38" s="761">
        <f t="shared" si="4"/>
        <v>1</v>
      </c>
      <c r="I38" s="759">
        <f t="shared" si="5"/>
        <v>0.2</v>
      </c>
      <c r="J38" s="760">
        <f t="shared" si="5"/>
        <v>0.3</v>
      </c>
      <c r="K38" s="760">
        <f t="shared" si="5"/>
        <v>0.25</v>
      </c>
      <c r="L38" s="760">
        <f t="shared" si="5"/>
        <v>0.05</v>
      </c>
      <c r="M38" s="760">
        <f t="shared" si="5"/>
        <v>0.2</v>
      </c>
      <c r="N38" s="761">
        <f t="shared" si="6"/>
        <v>1</v>
      </c>
      <c r="O38" s="762"/>
      <c r="R38" s="756">
        <f t="shared" si="7"/>
        <v>1</v>
      </c>
      <c r="S38" s="757">
        <f t="shared" si="8"/>
        <v>0.71500000000000008</v>
      </c>
    </row>
    <row r="39" spans="2:19">
      <c r="B39" s="758">
        <f t="shared" si="2"/>
        <v>2021</v>
      </c>
      <c r="C39" s="759">
        <f t="shared" si="3"/>
        <v>0</v>
      </c>
      <c r="D39" s="760">
        <f t="shared" si="3"/>
        <v>0</v>
      </c>
      <c r="E39" s="760">
        <f t="shared" si="3"/>
        <v>1</v>
      </c>
      <c r="F39" s="760">
        <f t="shared" si="3"/>
        <v>0</v>
      </c>
      <c r="G39" s="760">
        <f t="shared" si="3"/>
        <v>0</v>
      </c>
      <c r="H39" s="761">
        <f t="shared" si="4"/>
        <v>1</v>
      </c>
      <c r="I39" s="759">
        <f t="shared" si="5"/>
        <v>0.2</v>
      </c>
      <c r="J39" s="760">
        <f t="shared" si="5"/>
        <v>0.3</v>
      </c>
      <c r="K39" s="760">
        <f t="shared" si="5"/>
        <v>0.25</v>
      </c>
      <c r="L39" s="760">
        <f t="shared" si="5"/>
        <v>0.05</v>
      </c>
      <c r="M39" s="760">
        <f t="shared" si="5"/>
        <v>0.2</v>
      </c>
      <c r="N39" s="761">
        <f t="shared" si="6"/>
        <v>1</v>
      </c>
      <c r="O39" s="762"/>
      <c r="R39" s="756">
        <f t="shared" si="7"/>
        <v>1</v>
      </c>
      <c r="S39" s="757">
        <f t="shared" si="8"/>
        <v>0.71500000000000008</v>
      </c>
    </row>
    <row r="40" spans="2:19">
      <c r="B40" s="758">
        <f t="shared" si="2"/>
        <v>2022</v>
      </c>
      <c r="C40" s="759">
        <f t="shared" si="3"/>
        <v>0</v>
      </c>
      <c r="D40" s="760">
        <f t="shared" si="3"/>
        <v>0</v>
      </c>
      <c r="E40" s="760">
        <f t="shared" si="3"/>
        <v>1</v>
      </c>
      <c r="F40" s="760">
        <f t="shared" si="3"/>
        <v>0</v>
      </c>
      <c r="G40" s="760">
        <f t="shared" si="3"/>
        <v>0</v>
      </c>
      <c r="H40" s="761">
        <f t="shared" si="4"/>
        <v>1</v>
      </c>
      <c r="I40" s="759">
        <f t="shared" si="5"/>
        <v>0.2</v>
      </c>
      <c r="J40" s="760">
        <f t="shared" si="5"/>
        <v>0.3</v>
      </c>
      <c r="K40" s="760">
        <f t="shared" si="5"/>
        <v>0.25</v>
      </c>
      <c r="L40" s="760">
        <f t="shared" si="5"/>
        <v>0.05</v>
      </c>
      <c r="M40" s="760">
        <f t="shared" si="5"/>
        <v>0.2</v>
      </c>
      <c r="N40" s="761">
        <f t="shared" si="6"/>
        <v>1</v>
      </c>
      <c r="O40" s="762"/>
      <c r="R40" s="756">
        <f t="shared" si="7"/>
        <v>1</v>
      </c>
      <c r="S40" s="757">
        <f t="shared" si="8"/>
        <v>0.71500000000000008</v>
      </c>
    </row>
    <row r="41" spans="2:19">
      <c r="B41" s="758">
        <f t="shared" si="2"/>
        <v>2023</v>
      </c>
      <c r="C41" s="759">
        <f t="shared" si="3"/>
        <v>0</v>
      </c>
      <c r="D41" s="760">
        <f t="shared" si="3"/>
        <v>0</v>
      </c>
      <c r="E41" s="760">
        <f t="shared" si="3"/>
        <v>1</v>
      </c>
      <c r="F41" s="760">
        <f t="shared" si="3"/>
        <v>0</v>
      </c>
      <c r="G41" s="760">
        <f t="shared" si="3"/>
        <v>0</v>
      </c>
      <c r="H41" s="761">
        <f t="shared" si="4"/>
        <v>1</v>
      </c>
      <c r="I41" s="759">
        <f t="shared" si="5"/>
        <v>0.2</v>
      </c>
      <c r="J41" s="760">
        <f t="shared" si="5"/>
        <v>0.3</v>
      </c>
      <c r="K41" s="760">
        <f t="shared" si="5"/>
        <v>0.25</v>
      </c>
      <c r="L41" s="760">
        <f t="shared" si="5"/>
        <v>0.05</v>
      </c>
      <c r="M41" s="760">
        <f t="shared" si="5"/>
        <v>0.2</v>
      </c>
      <c r="N41" s="761">
        <f t="shared" si="6"/>
        <v>1</v>
      </c>
      <c r="O41" s="762"/>
      <c r="R41" s="756">
        <f t="shared" si="7"/>
        <v>1</v>
      </c>
      <c r="S41" s="757">
        <f t="shared" si="8"/>
        <v>0.71500000000000008</v>
      </c>
    </row>
    <row r="42" spans="2:19">
      <c r="B42" s="758">
        <f t="shared" si="2"/>
        <v>2024</v>
      </c>
      <c r="C42" s="759">
        <f t="shared" si="3"/>
        <v>0</v>
      </c>
      <c r="D42" s="760">
        <f t="shared" si="3"/>
        <v>0</v>
      </c>
      <c r="E42" s="760">
        <f t="shared" si="3"/>
        <v>1</v>
      </c>
      <c r="F42" s="760">
        <f t="shared" si="3"/>
        <v>0</v>
      </c>
      <c r="G42" s="760">
        <f t="shared" si="3"/>
        <v>0</v>
      </c>
      <c r="H42" s="761">
        <f t="shared" si="4"/>
        <v>1</v>
      </c>
      <c r="I42" s="759">
        <f t="shared" si="5"/>
        <v>0.2</v>
      </c>
      <c r="J42" s="760">
        <f t="shared" si="5"/>
        <v>0.3</v>
      </c>
      <c r="K42" s="760">
        <f t="shared" si="5"/>
        <v>0.25</v>
      </c>
      <c r="L42" s="760">
        <f t="shared" si="5"/>
        <v>0.05</v>
      </c>
      <c r="M42" s="760">
        <f t="shared" si="5"/>
        <v>0.2</v>
      </c>
      <c r="N42" s="761">
        <f t="shared" si="6"/>
        <v>1</v>
      </c>
      <c r="O42" s="762"/>
      <c r="R42" s="756">
        <f t="shared" si="7"/>
        <v>1</v>
      </c>
      <c r="S42" s="757">
        <f t="shared" si="8"/>
        <v>0.71500000000000008</v>
      </c>
    </row>
    <row r="43" spans="2:19">
      <c r="B43" s="758">
        <f t="shared" si="2"/>
        <v>2025</v>
      </c>
      <c r="C43" s="759">
        <f t="shared" si="3"/>
        <v>0</v>
      </c>
      <c r="D43" s="760">
        <f t="shared" si="3"/>
        <v>0</v>
      </c>
      <c r="E43" s="760">
        <f t="shared" si="3"/>
        <v>1</v>
      </c>
      <c r="F43" s="760">
        <f t="shared" si="3"/>
        <v>0</v>
      </c>
      <c r="G43" s="760">
        <f t="shared" si="3"/>
        <v>0</v>
      </c>
      <c r="H43" s="761">
        <f t="shared" si="4"/>
        <v>1</v>
      </c>
      <c r="I43" s="759">
        <f t="shared" si="5"/>
        <v>0.2</v>
      </c>
      <c r="J43" s="760">
        <f t="shared" si="5"/>
        <v>0.3</v>
      </c>
      <c r="K43" s="760">
        <f t="shared" si="5"/>
        <v>0.25</v>
      </c>
      <c r="L43" s="760">
        <f t="shared" si="5"/>
        <v>0.05</v>
      </c>
      <c r="M43" s="760">
        <f t="shared" si="5"/>
        <v>0.2</v>
      </c>
      <c r="N43" s="761">
        <f t="shared" si="6"/>
        <v>1</v>
      </c>
      <c r="O43" s="762"/>
      <c r="R43" s="756">
        <f t="shared" si="7"/>
        <v>1</v>
      </c>
      <c r="S43" s="757">
        <f t="shared" si="8"/>
        <v>0.71500000000000008</v>
      </c>
    </row>
    <row r="44" spans="2:19">
      <c r="B44" s="758">
        <f t="shared" si="2"/>
        <v>2026</v>
      </c>
      <c r="C44" s="759">
        <f t="shared" si="3"/>
        <v>0</v>
      </c>
      <c r="D44" s="760">
        <f t="shared" si="3"/>
        <v>0</v>
      </c>
      <c r="E44" s="760">
        <f t="shared" si="3"/>
        <v>1</v>
      </c>
      <c r="F44" s="760">
        <f t="shared" si="3"/>
        <v>0</v>
      </c>
      <c r="G44" s="760">
        <f t="shared" si="3"/>
        <v>0</v>
      </c>
      <c r="H44" s="761">
        <f t="shared" si="4"/>
        <v>1</v>
      </c>
      <c r="I44" s="759">
        <f t="shared" si="5"/>
        <v>0.2</v>
      </c>
      <c r="J44" s="760">
        <f t="shared" si="5"/>
        <v>0.3</v>
      </c>
      <c r="K44" s="760">
        <f t="shared" si="5"/>
        <v>0.25</v>
      </c>
      <c r="L44" s="760">
        <f t="shared" si="5"/>
        <v>0.05</v>
      </c>
      <c r="M44" s="760">
        <f t="shared" si="5"/>
        <v>0.2</v>
      </c>
      <c r="N44" s="761">
        <f t="shared" si="6"/>
        <v>1</v>
      </c>
      <c r="O44" s="762"/>
      <c r="R44" s="756">
        <f t="shared" si="7"/>
        <v>1</v>
      </c>
      <c r="S44" s="757">
        <f t="shared" si="8"/>
        <v>0.71500000000000008</v>
      </c>
    </row>
    <row r="45" spans="2:19">
      <c r="B45" s="758">
        <f t="shared" si="2"/>
        <v>2027</v>
      </c>
      <c r="C45" s="759">
        <f t="shared" si="3"/>
        <v>0</v>
      </c>
      <c r="D45" s="760">
        <f t="shared" si="3"/>
        <v>0</v>
      </c>
      <c r="E45" s="760">
        <f t="shared" si="3"/>
        <v>1</v>
      </c>
      <c r="F45" s="760">
        <f t="shared" si="3"/>
        <v>0</v>
      </c>
      <c r="G45" s="760">
        <f t="shared" si="3"/>
        <v>0</v>
      </c>
      <c r="H45" s="761">
        <f t="shared" si="4"/>
        <v>1</v>
      </c>
      <c r="I45" s="759">
        <f t="shared" si="5"/>
        <v>0.2</v>
      </c>
      <c r="J45" s="760">
        <f t="shared" si="5"/>
        <v>0.3</v>
      </c>
      <c r="K45" s="760">
        <f t="shared" si="5"/>
        <v>0.25</v>
      </c>
      <c r="L45" s="760">
        <f t="shared" si="5"/>
        <v>0.05</v>
      </c>
      <c r="M45" s="760">
        <f t="shared" si="5"/>
        <v>0.2</v>
      </c>
      <c r="N45" s="761">
        <f t="shared" si="6"/>
        <v>1</v>
      </c>
      <c r="O45" s="762"/>
      <c r="R45" s="756">
        <f t="shared" si="7"/>
        <v>1</v>
      </c>
      <c r="S45" s="757">
        <f t="shared" si="8"/>
        <v>0.71500000000000008</v>
      </c>
    </row>
    <row r="46" spans="2:19">
      <c r="B46" s="758">
        <f t="shared" si="2"/>
        <v>2028</v>
      </c>
      <c r="C46" s="759">
        <f t="shared" si="3"/>
        <v>0</v>
      </c>
      <c r="D46" s="760">
        <f t="shared" si="3"/>
        <v>0</v>
      </c>
      <c r="E46" s="760">
        <f t="shared" si="3"/>
        <v>1</v>
      </c>
      <c r="F46" s="760">
        <f t="shared" si="3"/>
        <v>0</v>
      </c>
      <c r="G46" s="760">
        <f t="shared" si="3"/>
        <v>0</v>
      </c>
      <c r="H46" s="761">
        <f t="shared" si="4"/>
        <v>1</v>
      </c>
      <c r="I46" s="759">
        <f t="shared" si="5"/>
        <v>0.2</v>
      </c>
      <c r="J46" s="760">
        <f t="shared" si="5"/>
        <v>0.3</v>
      </c>
      <c r="K46" s="760">
        <f t="shared" si="5"/>
        <v>0.25</v>
      </c>
      <c r="L46" s="760">
        <f t="shared" si="5"/>
        <v>0.05</v>
      </c>
      <c r="M46" s="760">
        <f t="shared" si="5"/>
        <v>0.2</v>
      </c>
      <c r="N46" s="761">
        <f t="shared" si="6"/>
        <v>1</v>
      </c>
      <c r="O46" s="762"/>
      <c r="R46" s="756">
        <f t="shared" si="7"/>
        <v>1</v>
      </c>
      <c r="S46" s="757">
        <f t="shared" si="8"/>
        <v>0.71500000000000008</v>
      </c>
    </row>
    <row r="47" spans="2:19">
      <c r="B47" s="758">
        <f t="shared" si="2"/>
        <v>2029</v>
      </c>
      <c r="C47" s="759">
        <f t="shared" si="3"/>
        <v>0</v>
      </c>
      <c r="D47" s="760">
        <f t="shared" si="3"/>
        <v>0</v>
      </c>
      <c r="E47" s="760">
        <f t="shared" si="3"/>
        <v>1</v>
      </c>
      <c r="F47" s="760">
        <f t="shared" si="3"/>
        <v>0</v>
      </c>
      <c r="G47" s="760">
        <f t="shared" si="3"/>
        <v>0</v>
      </c>
      <c r="H47" s="761">
        <f t="shared" si="4"/>
        <v>1</v>
      </c>
      <c r="I47" s="759">
        <f t="shared" si="5"/>
        <v>0.2</v>
      </c>
      <c r="J47" s="760">
        <f t="shared" si="5"/>
        <v>0.3</v>
      </c>
      <c r="K47" s="760">
        <f t="shared" si="5"/>
        <v>0.25</v>
      </c>
      <c r="L47" s="760">
        <f t="shared" si="5"/>
        <v>0.05</v>
      </c>
      <c r="M47" s="760">
        <f t="shared" si="5"/>
        <v>0.2</v>
      </c>
      <c r="N47" s="761">
        <f t="shared" si="6"/>
        <v>1</v>
      </c>
      <c r="O47" s="762"/>
      <c r="R47" s="756">
        <f t="shared" si="7"/>
        <v>1</v>
      </c>
      <c r="S47" s="757">
        <f t="shared" si="8"/>
        <v>0.71500000000000008</v>
      </c>
    </row>
    <row r="48" spans="2:19">
      <c r="B48" s="758">
        <f t="shared" si="2"/>
        <v>2030</v>
      </c>
      <c r="C48" s="759">
        <f t="shared" si="3"/>
        <v>0</v>
      </c>
      <c r="D48" s="760">
        <f t="shared" si="3"/>
        <v>0</v>
      </c>
      <c r="E48" s="760">
        <f t="shared" si="3"/>
        <v>1</v>
      </c>
      <c r="F48" s="760">
        <f t="shared" si="3"/>
        <v>0</v>
      </c>
      <c r="G48" s="760">
        <f t="shared" si="3"/>
        <v>0</v>
      </c>
      <c r="H48" s="761">
        <f t="shared" si="4"/>
        <v>1</v>
      </c>
      <c r="I48" s="759">
        <f t="shared" si="5"/>
        <v>0.2</v>
      </c>
      <c r="J48" s="760">
        <f t="shared" si="5"/>
        <v>0.3</v>
      </c>
      <c r="K48" s="760">
        <f t="shared" si="5"/>
        <v>0.25</v>
      </c>
      <c r="L48" s="760">
        <f t="shared" si="5"/>
        <v>0.05</v>
      </c>
      <c r="M48" s="760">
        <f t="shared" si="5"/>
        <v>0.2</v>
      </c>
      <c r="N48" s="761">
        <f t="shared" si="6"/>
        <v>1</v>
      </c>
      <c r="O48" s="762"/>
      <c r="R48" s="756">
        <f t="shared" si="7"/>
        <v>1</v>
      </c>
      <c r="S48" s="757">
        <f t="shared" si="8"/>
        <v>0.71500000000000008</v>
      </c>
    </row>
    <row r="49" spans="2:19">
      <c r="B49" s="758">
        <f t="shared" si="2"/>
        <v>2031</v>
      </c>
      <c r="C49" s="759">
        <f t="shared" si="3"/>
        <v>0</v>
      </c>
      <c r="D49" s="760">
        <f t="shared" si="3"/>
        <v>0</v>
      </c>
      <c r="E49" s="760">
        <f t="shared" si="3"/>
        <v>1</v>
      </c>
      <c r="F49" s="760">
        <f t="shared" si="3"/>
        <v>0</v>
      </c>
      <c r="G49" s="760">
        <f t="shared" si="3"/>
        <v>0</v>
      </c>
      <c r="H49" s="761">
        <f t="shared" si="4"/>
        <v>1</v>
      </c>
      <c r="I49" s="759">
        <f t="shared" si="5"/>
        <v>0.2</v>
      </c>
      <c r="J49" s="760">
        <f t="shared" si="5"/>
        <v>0.3</v>
      </c>
      <c r="K49" s="760">
        <f t="shared" si="5"/>
        <v>0.25</v>
      </c>
      <c r="L49" s="760">
        <f t="shared" si="5"/>
        <v>0.05</v>
      </c>
      <c r="M49" s="760">
        <f t="shared" si="5"/>
        <v>0.2</v>
      </c>
      <c r="N49" s="761">
        <f t="shared" si="6"/>
        <v>1</v>
      </c>
      <c r="O49" s="762"/>
      <c r="R49" s="756">
        <f t="shared" si="7"/>
        <v>1</v>
      </c>
      <c r="S49" s="757">
        <f t="shared" si="8"/>
        <v>0.71500000000000008</v>
      </c>
    </row>
    <row r="50" spans="2:19">
      <c r="B50" s="758">
        <f t="shared" si="2"/>
        <v>2032</v>
      </c>
      <c r="C50" s="759">
        <f t="shared" si="3"/>
        <v>0</v>
      </c>
      <c r="D50" s="760">
        <f t="shared" si="3"/>
        <v>0</v>
      </c>
      <c r="E50" s="760">
        <f t="shared" si="3"/>
        <v>1</v>
      </c>
      <c r="F50" s="760">
        <f t="shared" si="3"/>
        <v>0</v>
      </c>
      <c r="G50" s="760">
        <f t="shared" si="3"/>
        <v>0</v>
      </c>
      <c r="H50" s="761">
        <f t="shared" si="4"/>
        <v>1</v>
      </c>
      <c r="I50" s="759">
        <f t="shared" si="5"/>
        <v>0.2</v>
      </c>
      <c r="J50" s="760">
        <f t="shared" si="5"/>
        <v>0.3</v>
      </c>
      <c r="K50" s="760">
        <f t="shared" si="5"/>
        <v>0.25</v>
      </c>
      <c r="L50" s="760">
        <f t="shared" si="5"/>
        <v>0.05</v>
      </c>
      <c r="M50" s="760">
        <f t="shared" si="5"/>
        <v>0.2</v>
      </c>
      <c r="N50" s="761">
        <f t="shared" si="6"/>
        <v>1</v>
      </c>
      <c r="O50" s="762"/>
      <c r="R50" s="756">
        <f t="shared" si="7"/>
        <v>1</v>
      </c>
      <c r="S50" s="757">
        <f t="shared" si="8"/>
        <v>0.71500000000000008</v>
      </c>
    </row>
    <row r="51" spans="2:19">
      <c r="B51" s="758">
        <f t="shared" ref="B51:B82" si="9">B50+1</f>
        <v>2033</v>
      </c>
      <c r="C51" s="759">
        <f t="shared" ref="C51:G98" si="10">C$16</f>
        <v>0</v>
      </c>
      <c r="D51" s="760">
        <f t="shared" si="10"/>
        <v>0</v>
      </c>
      <c r="E51" s="760">
        <f t="shared" si="10"/>
        <v>1</v>
      </c>
      <c r="F51" s="760">
        <f t="shared" si="10"/>
        <v>0</v>
      </c>
      <c r="G51" s="760">
        <f t="shared" si="10"/>
        <v>0</v>
      </c>
      <c r="H51" s="761">
        <f t="shared" si="4"/>
        <v>1</v>
      </c>
      <c r="I51" s="759">
        <f t="shared" ref="I51:M98" si="11">I$16</f>
        <v>0.2</v>
      </c>
      <c r="J51" s="760">
        <f t="shared" si="11"/>
        <v>0.3</v>
      </c>
      <c r="K51" s="760">
        <f t="shared" si="11"/>
        <v>0.25</v>
      </c>
      <c r="L51" s="760">
        <f t="shared" si="11"/>
        <v>0.05</v>
      </c>
      <c r="M51" s="760">
        <f t="shared" si="11"/>
        <v>0.2</v>
      </c>
      <c r="N51" s="761">
        <f t="shared" si="6"/>
        <v>1</v>
      </c>
      <c r="O51" s="762"/>
      <c r="R51" s="756">
        <f t="shared" si="7"/>
        <v>1</v>
      </c>
      <c r="S51" s="757">
        <f t="shared" si="8"/>
        <v>0.71500000000000008</v>
      </c>
    </row>
    <row r="52" spans="2:19">
      <c r="B52" s="758">
        <f t="shared" si="9"/>
        <v>2034</v>
      </c>
      <c r="C52" s="759">
        <f t="shared" si="10"/>
        <v>0</v>
      </c>
      <c r="D52" s="760">
        <f t="shared" si="10"/>
        <v>0</v>
      </c>
      <c r="E52" s="760">
        <f t="shared" si="10"/>
        <v>1</v>
      </c>
      <c r="F52" s="760">
        <f t="shared" si="10"/>
        <v>0</v>
      </c>
      <c r="G52" s="760">
        <f t="shared" si="10"/>
        <v>0</v>
      </c>
      <c r="H52" s="761">
        <f t="shared" si="4"/>
        <v>1</v>
      </c>
      <c r="I52" s="759">
        <f t="shared" si="11"/>
        <v>0.2</v>
      </c>
      <c r="J52" s="760">
        <f t="shared" si="11"/>
        <v>0.3</v>
      </c>
      <c r="K52" s="760">
        <f t="shared" si="11"/>
        <v>0.25</v>
      </c>
      <c r="L52" s="760">
        <f t="shared" si="11"/>
        <v>0.05</v>
      </c>
      <c r="M52" s="760">
        <f t="shared" si="11"/>
        <v>0.2</v>
      </c>
      <c r="N52" s="761">
        <f t="shared" si="6"/>
        <v>1</v>
      </c>
      <c r="O52" s="762"/>
      <c r="R52" s="756">
        <f t="shared" si="7"/>
        <v>1</v>
      </c>
      <c r="S52" s="757">
        <f t="shared" si="8"/>
        <v>0.71500000000000008</v>
      </c>
    </row>
    <row r="53" spans="2:19">
      <c r="B53" s="758">
        <f t="shared" si="9"/>
        <v>2035</v>
      </c>
      <c r="C53" s="759">
        <f t="shared" si="10"/>
        <v>0</v>
      </c>
      <c r="D53" s="760">
        <f t="shared" si="10"/>
        <v>0</v>
      </c>
      <c r="E53" s="760">
        <f t="shared" si="10"/>
        <v>1</v>
      </c>
      <c r="F53" s="760">
        <f t="shared" si="10"/>
        <v>0</v>
      </c>
      <c r="G53" s="760">
        <f t="shared" si="10"/>
        <v>0</v>
      </c>
      <c r="H53" s="761">
        <f t="shared" si="4"/>
        <v>1</v>
      </c>
      <c r="I53" s="759">
        <f t="shared" si="11"/>
        <v>0.2</v>
      </c>
      <c r="J53" s="760">
        <f t="shared" si="11"/>
        <v>0.3</v>
      </c>
      <c r="K53" s="760">
        <f t="shared" si="11"/>
        <v>0.25</v>
      </c>
      <c r="L53" s="760">
        <f t="shared" si="11"/>
        <v>0.05</v>
      </c>
      <c r="M53" s="760">
        <f t="shared" si="11"/>
        <v>0.2</v>
      </c>
      <c r="N53" s="761">
        <f t="shared" si="6"/>
        <v>1</v>
      </c>
      <c r="O53" s="762"/>
      <c r="R53" s="756">
        <f t="shared" si="7"/>
        <v>1</v>
      </c>
      <c r="S53" s="757">
        <f t="shared" si="8"/>
        <v>0.71500000000000008</v>
      </c>
    </row>
    <row r="54" spans="2:19">
      <c r="B54" s="758">
        <f t="shared" si="9"/>
        <v>2036</v>
      </c>
      <c r="C54" s="759">
        <f t="shared" si="10"/>
        <v>0</v>
      </c>
      <c r="D54" s="760">
        <f t="shared" si="10"/>
        <v>0</v>
      </c>
      <c r="E54" s="760">
        <f t="shared" si="10"/>
        <v>1</v>
      </c>
      <c r="F54" s="760">
        <f t="shared" si="10"/>
        <v>0</v>
      </c>
      <c r="G54" s="760">
        <f t="shared" si="10"/>
        <v>0</v>
      </c>
      <c r="H54" s="761">
        <f t="shared" si="4"/>
        <v>1</v>
      </c>
      <c r="I54" s="759">
        <f t="shared" si="11"/>
        <v>0.2</v>
      </c>
      <c r="J54" s="760">
        <f t="shared" si="11"/>
        <v>0.3</v>
      </c>
      <c r="K54" s="760">
        <f t="shared" si="11"/>
        <v>0.25</v>
      </c>
      <c r="L54" s="760">
        <f t="shared" si="11"/>
        <v>0.05</v>
      </c>
      <c r="M54" s="760">
        <f t="shared" si="11"/>
        <v>0.2</v>
      </c>
      <c r="N54" s="761">
        <f t="shared" si="6"/>
        <v>1</v>
      </c>
      <c r="O54" s="762"/>
      <c r="R54" s="756">
        <f t="shared" si="7"/>
        <v>1</v>
      </c>
      <c r="S54" s="757">
        <f t="shared" si="8"/>
        <v>0.71500000000000008</v>
      </c>
    </row>
    <row r="55" spans="2:19">
      <c r="B55" s="758">
        <f t="shared" si="9"/>
        <v>2037</v>
      </c>
      <c r="C55" s="759">
        <f t="shared" si="10"/>
        <v>0</v>
      </c>
      <c r="D55" s="760">
        <f t="shared" si="10"/>
        <v>0</v>
      </c>
      <c r="E55" s="760">
        <f t="shared" si="10"/>
        <v>1</v>
      </c>
      <c r="F55" s="760">
        <f t="shared" si="10"/>
        <v>0</v>
      </c>
      <c r="G55" s="760">
        <f t="shared" si="10"/>
        <v>0</v>
      </c>
      <c r="H55" s="761">
        <f t="shared" si="4"/>
        <v>1</v>
      </c>
      <c r="I55" s="759">
        <f t="shared" si="11"/>
        <v>0.2</v>
      </c>
      <c r="J55" s="760">
        <f t="shared" si="11"/>
        <v>0.3</v>
      </c>
      <c r="K55" s="760">
        <f t="shared" si="11"/>
        <v>0.25</v>
      </c>
      <c r="L55" s="760">
        <f t="shared" si="11"/>
        <v>0.05</v>
      </c>
      <c r="M55" s="760">
        <f t="shared" si="11"/>
        <v>0.2</v>
      </c>
      <c r="N55" s="761">
        <f t="shared" si="6"/>
        <v>1</v>
      </c>
      <c r="O55" s="762"/>
      <c r="R55" s="756">
        <f t="shared" si="7"/>
        <v>1</v>
      </c>
      <c r="S55" s="757">
        <f t="shared" si="8"/>
        <v>0.71500000000000008</v>
      </c>
    </row>
    <row r="56" spans="2:19">
      <c r="B56" s="758">
        <f t="shared" si="9"/>
        <v>2038</v>
      </c>
      <c r="C56" s="759">
        <f t="shared" si="10"/>
        <v>0</v>
      </c>
      <c r="D56" s="760">
        <f t="shared" si="10"/>
        <v>0</v>
      </c>
      <c r="E56" s="760">
        <f t="shared" si="10"/>
        <v>1</v>
      </c>
      <c r="F56" s="760">
        <f t="shared" si="10"/>
        <v>0</v>
      </c>
      <c r="G56" s="760">
        <f t="shared" si="10"/>
        <v>0</v>
      </c>
      <c r="H56" s="761">
        <f t="shared" si="4"/>
        <v>1</v>
      </c>
      <c r="I56" s="759">
        <f t="shared" si="11"/>
        <v>0.2</v>
      </c>
      <c r="J56" s="760">
        <f t="shared" si="11"/>
        <v>0.3</v>
      </c>
      <c r="K56" s="760">
        <f t="shared" si="11"/>
        <v>0.25</v>
      </c>
      <c r="L56" s="760">
        <f t="shared" si="11"/>
        <v>0.05</v>
      </c>
      <c r="M56" s="760">
        <f t="shared" si="11"/>
        <v>0.2</v>
      </c>
      <c r="N56" s="761">
        <f t="shared" si="6"/>
        <v>1</v>
      </c>
      <c r="O56" s="762"/>
      <c r="R56" s="756">
        <f t="shared" si="7"/>
        <v>1</v>
      </c>
      <c r="S56" s="757">
        <f t="shared" si="8"/>
        <v>0.71500000000000008</v>
      </c>
    </row>
    <row r="57" spans="2:19">
      <c r="B57" s="758">
        <f t="shared" si="9"/>
        <v>2039</v>
      </c>
      <c r="C57" s="759">
        <f t="shared" si="10"/>
        <v>0</v>
      </c>
      <c r="D57" s="760">
        <f t="shared" si="10"/>
        <v>0</v>
      </c>
      <c r="E57" s="760">
        <f t="shared" si="10"/>
        <v>1</v>
      </c>
      <c r="F57" s="760">
        <f t="shared" si="10"/>
        <v>0</v>
      </c>
      <c r="G57" s="760">
        <f t="shared" si="10"/>
        <v>0</v>
      </c>
      <c r="H57" s="761">
        <f t="shared" si="4"/>
        <v>1</v>
      </c>
      <c r="I57" s="759">
        <f t="shared" si="11"/>
        <v>0.2</v>
      </c>
      <c r="J57" s="760">
        <f t="shared" si="11"/>
        <v>0.3</v>
      </c>
      <c r="K57" s="760">
        <f t="shared" si="11"/>
        <v>0.25</v>
      </c>
      <c r="L57" s="760">
        <f t="shared" si="11"/>
        <v>0.05</v>
      </c>
      <c r="M57" s="760">
        <f t="shared" si="11"/>
        <v>0.2</v>
      </c>
      <c r="N57" s="761">
        <f t="shared" si="6"/>
        <v>1</v>
      </c>
      <c r="O57" s="762"/>
      <c r="R57" s="756">
        <f t="shared" si="7"/>
        <v>1</v>
      </c>
      <c r="S57" s="757">
        <f t="shared" si="8"/>
        <v>0.71500000000000008</v>
      </c>
    </row>
    <row r="58" spans="2:19">
      <c r="B58" s="758">
        <f t="shared" si="9"/>
        <v>2040</v>
      </c>
      <c r="C58" s="759">
        <f t="shared" si="10"/>
        <v>0</v>
      </c>
      <c r="D58" s="760">
        <f t="shared" si="10"/>
        <v>0</v>
      </c>
      <c r="E58" s="760">
        <f t="shared" si="10"/>
        <v>1</v>
      </c>
      <c r="F58" s="760">
        <f t="shared" si="10"/>
        <v>0</v>
      </c>
      <c r="G58" s="760">
        <f t="shared" si="10"/>
        <v>0</v>
      </c>
      <c r="H58" s="761">
        <f t="shared" si="4"/>
        <v>1</v>
      </c>
      <c r="I58" s="759">
        <f t="shared" si="11"/>
        <v>0.2</v>
      </c>
      <c r="J58" s="760">
        <f t="shared" si="11"/>
        <v>0.3</v>
      </c>
      <c r="K58" s="760">
        <f t="shared" si="11"/>
        <v>0.25</v>
      </c>
      <c r="L58" s="760">
        <f t="shared" si="11"/>
        <v>0.05</v>
      </c>
      <c r="M58" s="760">
        <f t="shared" si="11"/>
        <v>0.2</v>
      </c>
      <c r="N58" s="761">
        <f t="shared" si="6"/>
        <v>1</v>
      </c>
      <c r="O58" s="762"/>
      <c r="R58" s="756">
        <f t="shared" si="7"/>
        <v>1</v>
      </c>
      <c r="S58" s="757">
        <f t="shared" si="8"/>
        <v>0.71500000000000008</v>
      </c>
    </row>
    <row r="59" spans="2:19">
      <c r="B59" s="758">
        <f t="shared" si="9"/>
        <v>2041</v>
      </c>
      <c r="C59" s="759">
        <f t="shared" si="10"/>
        <v>0</v>
      </c>
      <c r="D59" s="760">
        <f t="shared" si="10"/>
        <v>0</v>
      </c>
      <c r="E59" s="760">
        <f t="shared" si="10"/>
        <v>1</v>
      </c>
      <c r="F59" s="760">
        <f t="shared" si="10"/>
        <v>0</v>
      </c>
      <c r="G59" s="760">
        <f t="shared" si="10"/>
        <v>0</v>
      </c>
      <c r="H59" s="761">
        <f t="shared" si="4"/>
        <v>1</v>
      </c>
      <c r="I59" s="759">
        <f t="shared" si="11"/>
        <v>0.2</v>
      </c>
      <c r="J59" s="760">
        <f t="shared" si="11"/>
        <v>0.3</v>
      </c>
      <c r="K59" s="760">
        <f t="shared" si="11"/>
        <v>0.25</v>
      </c>
      <c r="L59" s="760">
        <f t="shared" si="11"/>
        <v>0.05</v>
      </c>
      <c r="M59" s="760">
        <f t="shared" si="11"/>
        <v>0.2</v>
      </c>
      <c r="N59" s="761">
        <f t="shared" si="6"/>
        <v>1</v>
      </c>
      <c r="O59" s="762"/>
      <c r="R59" s="756">
        <f t="shared" si="7"/>
        <v>1</v>
      </c>
      <c r="S59" s="757">
        <f t="shared" si="8"/>
        <v>0.71500000000000008</v>
      </c>
    </row>
    <row r="60" spans="2:19">
      <c r="B60" s="758">
        <f t="shared" si="9"/>
        <v>2042</v>
      </c>
      <c r="C60" s="759">
        <f t="shared" si="10"/>
        <v>0</v>
      </c>
      <c r="D60" s="760">
        <f t="shared" si="10"/>
        <v>0</v>
      </c>
      <c r="E60" s="760">
        <f t="shared" si="10"/>
        <v>1</v>
      </c>
      <c r="F60" s="760">
        <f t="shared" si="10"/>
        <v>0</v>
      </c>
      <c r="G60" s="760">
        <f t="shared" si="10"/>
        <v>0</v>
      </c>
      <c r="H60" s="761">
        <f t="shared" si="4"/>
        <v>1</v>
      </c>
      <c r="I60" s="759">
        <f t="shared" si="11"/>
        <v>0.2</v>
      </c>
      <c r="J60" s="760">
        <f t="shared" si="11"/>
        <v>0.3</v>
      </c>
      <c r="K60" s="760">
        <f t="shared" si="11"/>
        <v>0.25</v>
      </c>
      <c r="L60" s="760">
        <f t="shared" si="11"/>
        <v>0.05</v>
      </c>
      <c r="M60" s="760">
        <f t="shared" si="11"/>
        <v>0.2</v>
      </c>
      <c r="N60" s="761">
        <f t="shared" si="6"/>
        <v>1</v>
      </c>
      <c r="O60" s="762"/>
      <c r="R60" s="756">
        <f t="shared" si="7"/>
        <v>1</v>
      </c>
      <c r="S60" s="757">
        <f t="shared" si="8"/>
        <v>0.71500000000000008</v>
      </c>
    </row>
    <row r="61" spans="2:19">
      <c r="B61" s="758">
        <f t="shared" si="9"/>
        <v>2043</v>
      </c>
      <c r="C61" s="759">
        <f t="shared" si="10"/>
        <v>0</v>
      </c>
      <c r="D61" s="760">
        <f t="shared" si="10"/>
        <v>0</v>
      </c>
      <c r="E61" s="760">
        <f t="shared" si="10"/>
        <v>1</v>
      </c>
      <c r="F61" s="760">
        <f t="shared" si="10"/>
        <v>0</v>
      </c>
      <c r="G61" s="760">
        <f t="shared" si="10"/>
        <v>0</v>
      </c>
      <c r="H61" s="761">
        <f t="shared" si="4"/>
        <v>1</v>
      </c>
      <c r="I61" s="759">
        <f t="shared" si="11"/>
        <v>0.2</v>
      </c>
      <c r="J61" s="760">
        <f t="shared" si="11"/>
        <v>0.3</v>
      </c>
      <c r="K61" s="760">
        <f t="shared" si="11"/>
        <v>0.25</v>
      </c>
      <c r="L61" s="760">
        <f t="shared" si="11"/>
        <v>0.05</v>
      </c>
      <c r="M61" s="760">
        <f t="shared" si="11"/>
        <v>0.2</v>
      </c>
      <c r="N61" s="761">
        <f t="shared" si="6"/>
        <v>1</v>
      </c>
      <c r="O61" s="762"/>
      <c r="R61" s="756">
        <f t="shared" si="7"/>
        <v>1</v>
      </c>
      <c r="S61" s="757">
        <f t="shared" si="8"/>
        <v>0.71500000000000008</v>
      </c>
    </row>
    <row r="62" spans="2:19">
      <c r="B62" s="758">
        <f t="shared" si="9"/>
        <v>2044</v>
      </c>
      <c r="C62" s="759">
        <f t="shared" si="10"/>
        <v>0</v>
      </c>
      <c r="D62" s="760">
        <f t="shared" si="10"/>
        <v>0</v>
      </c>
      <c r="E62" s="760">
        <f t="shared" si="10"/>
        <v>1</v>
      </c>
      <c r="F62" s="760">
        <f t="shared" si="10"/>
        <v>0</v>
      </c>
      <c r="G62" s="760">
        <f t="shared" si="10"/>
        <v>0</v>
      </c>
      <c r="H62" s="761">
        <f t="shared" si="4"/>
        <v>1</v>
      </c>
      <c r="I62" s="759">
        <f t="shared" si="11"/>
        <v>0.2</v>
      </c>
      <c r="J62" s="760">
        <f t="shared" si="11"/>
        <v>0.3</v>
      </c>
      <c r="K62" s="760">
        <f t="shared" si="11"/>
        <v>0.25</v>
      </c>
      <c r="L62" s="760">
        <f t="shared" si="11"/>
        <v>0.05</v>
      </c>
      <c r="M62" s="760">
        <f t="shared" si="11"/>
        <v>0.2</v>
      </c>
      <c r="N62" s="761">
        <f t="shared" si="6"/>
        <v>1</v>
      </c>
      <c r="O62" s="762"/>
      <c r="R62" s="756">
        <f t="shared" si="7"/>
        <v>1</v>
      </c>
      <c r="S62" s="757">
        <f t="shared" si="8"/>
        <v>0.71500000000000008</v>
      </c>
    </row>
    <row r="63" spans="2:19">
      <c r="B63" s="758">
        <f t="shared" si="9"/>
        <v>2045</v>
      </c>
      <c r="C63" s="759">
        <f t="shared" si="10"/>
        <v>0</v>
      </c>
      <c r="D63" s="760">
        <f t="shared" si="10"/>
        <v>0</v>
      </c>
      <c r="E63" s="760">
        <f t="shared" si="10"/>
        <v>1</v>
      </c>
      <c r="F63" s="760">
        <f t="shared" si="10"/>
        <v>0</v>
      </c>
      <c r="G63" s="760">
        <f t="shared" si="10"/>
        <v>0</v>
      </c>
      <c r="H63" s="761">
        <f t="shared" si="4"/>
        <v>1</v>
      </c>
      <c r="I63" s="759">
        <f t="shared" si="11"/>
        <v>0.2</v>
      </c>
      <c r="J63" s="760">
        <f t="shared" si="11"/>
        <v>0.3</v>
      </c>
      <c r="K63" s="760">
        <f t="shared" si="11"/>
        <v>0.25</v>
      </c>
      <c r="L63" s="760">
        <f t="shared" si="11"/>
        <v>0.05</v>
      </c>
      <c r="M63" s="760">
        <f t="shared" si="11"/>
        <v>0.2</v>
      </c>
      <c r="N63" s="761">
        <f t="shared" si="6"/>
        <v>1</v>
      </c>
      <c r="O63" s="762"/>
      <c r="R63" s="756">
        <f t="shared" si="7"/>
        <v>1</v>
      </c>
      <c r="S63" s="757">
        <f t="shared" si="8"/>
        <v>0.71500000000000008</v>
      </c>
    </row>
    <row r="64" spans="2:19">
      <c r="B64" s="758">
        <f t="shared" si="9"/>
        <v>2046</v>
      </c>
      <c r="C64" s="759">
        <f t="shared" si="10"/>
        <v>0</v>
      </c>
      <c r="D64" s="760">
        <f t="shared" si="10"/>
        <v>0</v>
      </c>
      <c r="E64" s="760">
        <f t="shared" si="10"/>
        <v>1</v>
      </c>
      <c r="F64" s="760">
        <f t="shared" si="10"/>
        <v>0</v>
      </c>
      <c r="G64" s="760">
        <f t="shared" si="10"/>
        <v>0</v>
      </c>
      <c r="H64" s="761">
        <f t="shared" si="4"/>
        <v>1</v>
      </c>
      <c r="I64" s="759">
        <f t="shared" si="11"/>
        <v>0.2</v>
      </c>
      <c r="J64" s="760">
        <f t="shared" si="11"/>
        <v>0.3</v>
      </c>
      <c r="K64" s="760">
        <f t="shared" si="11"/>
        <v>0.25</v>
      </c>
      <c r="L64" s="760">
        <f t="shared" si="11"/>
        <v>0.05</v>
      </c>
      <c r="M64" s="760">
        <f t="shared" si="11"/>
        <v>0.2</v>
      </c>
      <c r="N64" s="761">
        <f t="shared" si="6"/>
        <v>1</v>
      </c>
      <c r="O64" s="762"/>
      <c r="R64" s="756">
        <f t="shared" si="7"/>
        <v>1</v>
      </c>
      <c r="S64" s="757">
        <f t="shared" si="8"/>
        <v>0.71500000000000008</v>
      </c>
    </row>
    <row r="65" spans="2:19">
      <c r="B65" s="758">
        <f t="shared" si="9"/>
        <v>2047</v>
      </c>
      <c r="C65" s="759">
        <f t="shared" si="10"/>
        <v>0</v>
      </c>
      <c r="D65" s="760">
        <f t="shared" si="10"/>
        <v>0</v>
      </c>
      <c r="E65" s="760">
        <f t="shared" si="10"/>
        <v>1</v>
      </c>
      <c r="F65" s="760">
        <f t="shared" si="10"/>
        <v>0</v>
      </c>
      <c r="G65" s="760">
        <f t="shared" si="10"/>
        <v>0</v>
      </c>
      <c r="H65" s="761">
        <f t="shared" si="4"/>
        <v>1</v>
      </c>
      <c r="I65" s="759">
        <f t="shared" si="11"/>
        <v>0.2</v>
      </c>
      <c r="J65" s="760">
        <f t="shared" si="11"/>
        <v>0.3</v>
      </c>
      <c r="K65" s="760">
        <f t="shared" si="11"/>
        <v>0.25</v>
      </c>
      <c r="L65" s="760">
        <f t="shared" si="11"/>
        <v>0.05</v>
      </c>
      <c r="M65" s="760">
        <f t="shared" si="11"/>
        <v>0.2</v>
      </c>
      <c r="N65" s="761">
        <f t="shared" si="6"/>
        <v>1</v>
      </c>
      <c r="O65" s="762"/>
      <c r="R65" s="756">
        <f t="shared" si="7"/>
        <v>1</v>
      </c>
      <c r="S65" s="757">
        <f t="shared" si="8"/>
        <v>0.71500000000000008</v>
      </c>
    </row>
    <row r="66" spans="2:19">
      <c r="B66" s="758">
        <f t="shared" si="9"/>
        <v>2048</v>
      </c>
      <c r="C66" s="759">
        <f t="shared" si="10"/>
        <v>0</v>
      </c>
      <c r="D66" s="760">
        <f t="shared" si="10"/>
        <v>0</v>
      </c>
      <c r="E66" s="760">
        <f t="shared" si="10"/>
        <v>1</v>
      </c>
      <c r="F66" s="760">
        <f t="shared" si="10"/>
        <v>0</v>
      </c>
      <c r="G66" s="760">
        <f t="shared" si="10"/>
        <v>0</v>
      </c>
      <c r="H66" s="761">
        <f t="shared" si="4"/>
        <v>1</v>
      </c>
      <c r="I66" s="759">
        <f t="shared" si="11"/>
        <v>0.2</v>
      </c>
      <c r="J66" s="760">
        <f t="shared" si="11"/>
        <v>0.3</v>
      </c>
      <c r="K66" s="760">
        <f t="shared" si="11"/>
        <v>0.25</v>
      </c>
      <c r="L66" s="760">
        <f t="shared" si="11"/>
        <v>0.05</v>
      </c>
      <c r="M66" s="760">
        <f t="shared" si="11"/>
        <v>0.2</v>
      </c>
      <c r="N66" s="761">
        <f t="shared" si="6"/>
        <v>1</v>
      </c>
      <c r="O66" s="762"/>
      <c r="R66" s="756">
        <f t="shared" si="7"/>
        <v>1</v>
      </c>
      <c r="S66" s="757">
        <f t="shared" si="8"/>
        <v>0.71500000000000008</v>
      </c>
    </row>
    <row r="67" spans="2:19">
      <c r="B67" s="758">
        <f t="shared" si="9"/>
        <v>2049</v>
      </c>
      <c r="C67" s="759">
        <f t="shared" si="10"/>
        <v>0</v>
      </c>
      <c r="D67" s="760">
        <f t="shared" si="10"/>
        <v>0</v>
      </c>
      <c r="E67" s="760">
        <f t="shared" si="10"/>
        <v>1</v>
      </c>
      <c r="F67" s="760">
        <f t="shared" si="10"/>
        <v>0</v>
      </c>
      <c r="G67" s="760">
        <f t="shared" si="10"/>
        <v>0</v>
      </c>
      <c r="H67" s="761">
        <f t="shared" si="4"/>
        <v>1</v>
      </c>
      <c r="I67" s="759">
        <f t="shared" si="11"/>
        <v>0.2</v>
      </c>
      <c r="J67" s="760">
        <f t="shared" si="11"/>
        <v>0.3</v>
      </c>
      <c r="K67" s="760">
        <f t="shared" si="11"/>
        <v>0.25</v>
      </c>
      <c r="L67" s="760">
        <f t="shared" si="11"/>
        <v>0.05</v>
      </c>
      <c r="M67" s="760">
        <f t="shared" si="11"/>
        <v>0.2</v>
      </c>
      <c r="N67" s="761">
        <f t="shared" si="6"/>
        <v>1</v>
      </c>
      <c r="O67" s="762"/>
      <c r="R67" s="756">
        <f t="shared" si="7"/>
        <v>1</v>
      </c>
      <c r="S67" s="757">
        <f t="shared" si="8"/>
        <v>0.71500000000000008</v>
      </c>
    </row>
    <row r="68" spans="2:19">
      <c r="B68" s="758">
        <f t="shared" si="9"/>
        <v>2050</v>
      </c>
      <c r="C68" s="759">
        <f t="shared" si="10"/>
        <v>0</v>
      </c>
      <c r="D68" s="760">
        <f t="shared" si="10"/>
        <v>0</v>
      </c>
      <c r="E68" s="760">
        <f t="shared" si="10"/>
        <v>1</v>
      </c>
      <c r="F68" s="760">
        <f t="shared" si="10"/>
        <v>0</v>
      </c>
      <c r="G68" s="760">
        <f t="shared" si="10"/>
        <v>0</v>
      </c>
      <c r="H68" s="761">
        <f t="shared" si="4"/>
        <v>1</v>
      </c>
      <c r="I68" s="759">
        <f t="shared" si="11"/>
        <v>0.2</v>
      </c>
      <c r="J68" s="760">
        <f t="shared" si="11"/>
        <v>0.3</v>
      </c>
      <c r="K68" s="760">
        <f t="shared" si="11"/>
        <v>0.25</v>
      </c>
      <c r="L68" s="760">
        <f t="shared" si="11"/>
        <v>0.05</v>
      </c>
      <c r="M68" s="760">
        <f t="shared" si="11"/>
        <v>0.2</v>
      </c>
      <c r="N68" s="761">
        <f t="shared" si="6"/>
        <v>1</v>
      </c>
      <c r="O68" s="762"/>
      <c r="R68" s="756">
        <f t="shared" si="7"/>
        <v>1</v>
      </c>
      <c r="S68" s="757">
        <f t="shared" si="8"/>
        <v>0.71500000000000008</v>
      </c>
    </row>
    <row r="69" spans="2:19">
      <c r="B69" s="758">
        <f t="shared" si="9"/>
        <v>2051</v>
      </c>
      <c r="C69" s="759">
        <f t="shared" si="10"/>
        <v>0</v>
      </c>
      <c r="D69" s="760">
        <f t="shared" si="10"/>
        <v>0</v>
      </c>
      <c r="E69" s="760">
        <f t="shared" si="10"/>
        <v>1</v>
      </c>
      <c r="F69" s="760">
        <f t="shared" si="10"/>
        <v>0</v>
      </c>
      <c r="G69" s="760">
        <f t="shared" si="10"/>
        <v>0</v>
      </c>
      <c r="H69" s="761">
        <f t="shared" si="4"/>
        <v>1</v>
      </c>
      <c r="I69" s="759">
        <f t="shared" si="11"/>
        <v>0.2</v>
      </c>
      <c r="J69" s="760">
        <f t="shared" si="11"/>
        <v>0.3</v>
      </c>
      <c r="K69" s="760">
        <f t="shared" si="11"/>
        <v>0.25</v>
      </c>
      <c r="L69" s="760">
        <f t="shared" si="11"/>
        <v>0.05</v>
      </c>
      <c r="M69" s="760">
        <f t="shared" si="11"/>
        <v>0.2</v>
      </c>
      <c r="N69" s="761">
        <f t="shared" si="6"/>
        <v>1</v>
      </c>
      <c r="O69" s="762"/>
      <c r="R69" s="756">
        <f t="shared" si="7"/>
        <v>1</v>
      </c>
      <c r="S69" s="757">
        <f t="shared" si="8"/>
        <v>0.71500000000000008</v>
      </c>
    </row>
    <row r="70" spans="2:19">
      <c r="B70" s="758">
        <f t="shared" si="9"/>
        <v>2052</v>
      </c>
      <c r="C70" s="759">
        <f t="shared" si="10"/>
        <v>0</v>
      </c>
      <c r="D70" s="760">
        <f t="shared" si="10"/>
        <v>0</v>
      </c>
      <c r="E70" s="760">
        <f t="shared" si="10"/>
        <v>1</v>
      </c>
      <c r="F70" s="760">
        <f t="shared" si="10"/>
        <v>0</v>
      </c>
      <c r="G70" s="760">
        <f t="shared" si="10"/>
        <v>0</v>
      </c>
      <c r="H70" s="761">
        <f t="shared" si="4"/>
        <v>1</v>
      </c>
      <c r="I70" s="759">
        <f t="shared" si="11"/>
        <v>0.2</v>
      </c>
      <c r="J70" s="760">
        <f t="shared" si="11"/>
        <v>0.3</v>
      </c>
      <c r="K70" s="760">
        <f t="shared" si="11"/>
        <v>0.25</v>
      </c>
      <c r="L70" s="760">
        <f t="shared" si="11"/>
        <v>0.05</v>
      </c>
      <c r="M70" s="760">
        <f t="shared" si="11"/>
        <v>0.2</v>
      </c>
      <c r="N70" s="761">
        <f t="shared" si="6"/>
        <v>1</v>
      </c>
      <c r="O70" s="762"/>
      <c r="R70" s="756">
        <f t="shared" si="7"/>
        <v>1</v>
      </c>
      <c r="S70" s="757">
        <f t="shared" si="8"/>
        <v>0.71500000000000008</v>
      </c>
    </row>
    <row r="71" spans="2:19">
      <c r="B71" s="758">
        <f t="shared" si="9"/>
        <v>2053</v>
      </c>
      <c r="C71" s="759">
        <f t="shared" si="10"/>
        <v>0</v>
      </c>
      <c r="D71" s="760">
        <f t="shared" si="10"/>
        <v>0</v>
      </c>
      <c r="E71" s="760">
        <f t="shared" si="10"/>
        <v>1</v>
      </c>
      <c r="F71" s="760">
        <f t="shared" si="10"/>
        <v>0</v>
      </c>
      <c r="G71" s="760">
        <f t="shared" si="10"/>
        <v>0</v>
      </c>
      <c r="H71" s="761">
        <f t="shared" si="4"/>
        <v>1</v>
      </c>
      <c r="I71" s="759">
        <f t="shared" si="11"/>
        <v>0.2</v>
      </c>
      <c r="J71" s="760">
        <f t="shared" si="11"/>
        <v>0.3</v>
      </c>
      <c r="K71" s="760">
        <f t="shared" si="11"/>
        <v>0.25</v>
      </c>
      <c r="L71" s="760">
        <f t="shared" si="11"/>
        <v>0.05</v>
      </c>
      <c r="M71" s="760">
        <f t="shared" si="11"/>
        <v>0.2</v>
      </c>
      <c r="N71" s="761">
        <f t="shared" si="6"/>
        <v>1</v>
      </c>
      <c r="O71" s="762"/>
      <c r="R71" s="756">
        <f t="shared" si="7"/>
        <v>1</v>
      </c>
      <c r="S71" s="757">
        <f t="shared" si="8"/>
        <v>0.71500000000000008</v>
      </c>
    </row>
    <row r="72" spans="2:19">
      <c r="B72" s="758">
        <f t="shared" si="9"/>
        <v>2054</v>
      </c>
      <c r="C72" s="759">
        <f t="shared" si="10"/>
        <v>0</v>
      </c>
      <c r="D72" s="760">
        <f t="shared" si="10"/>
        <v>0</v>
      </c>
      <c r="E72" s="760">
        <f t="shared" si="10"/>
        <v>1</v>
      </c>
      <c r="F72" s="760">
        <f t="shared" si="10"/>
        <v>0</v>
      </c>
      <c r="G72" s="760">
        <f t="shared" si="10"/>
        <v>0</v>
      </c>
      <c r="H72" s="761">
        <f t="shared" si="4"/>
        <v>1</v>
      </c>
      <c r="I72" s="759">
        <f t="shared" si="11"/>
        <v>0.2</v>
      </c>
      <c r="J72" s="760">
        <f t="shared" si="11"/>
        <v>0.3</v>
      </c>
      <c r="K72" s="760">
        <f t="shared" si="11"/>
        <v>0.25</v>
      </c>
      <c r="L72" s="760">
        <f t="shared" si="11"/>
        <v>0.05</v>
      </c>
      <c r="M72" s="760">
        <f t="shared" si="11"/>
        <v>0.2</v>
      </c>
      <c r="N72" s="761">
        <f t="shared" si="6"/>
        <v>1</v>
      </c>
      <c r="O72" s="762"/>
      <c r="R72" s="756">
        <f t="shared" si="7"/>
        <v>1</v>
      </c>
      <c r="S72" s="757">
        <f t="shared" si="8"/>
        <v>0.71500000000000008</v>
      </c>
    </row>
    <row r="73" spans="2:19">
      <c r="B73" s="758">
        <f t="shared" si="9"/>
        <v>2055</v>
      </c>
      <c r="C73" s="759">
        <f t="shared" si="10"/>
        <v>0</v>
      </c>
      <c r="D73" s="760">
        <f t="shared" si="10"/>
        <v>0</v>
      </c>
      <c r="E73" s="760">
        <f t="shared" si="10"/>
        <v>1</v>
      </c>
      <c r="F73" s="760">
        <f t="shared" si="10"/>
        <v>0</v>
      </c>
      <c r="G73" s="760">
        <f t="shared" si="10"/>
        <v>0</v>
      </c>
      <c r="H73" s="761">
        <f t="shared" si="4"/>
        <v>1</v>
      </c>
      <c r="I73" s="759">
        <f t="shared" si="11"/>
        <v>0.2</v>
      </c>
      <c r="J73" s="760">
        <f t="shared" si="11"/>
        <v>0.3</v>
      </c>
      <c r="K73" s="760">
        <f t="shared" si="11"/>
        <v>0.25</v>
      </c>
      <c r="L73" s="760">
        <f t="shared" si="11"/>
        <v>0.05</v>
      </c>
      <c r="M73" s="760">
        <f t="shared" si="11"/>
        <v>0.2</v>
      </c>
      <c r="N73" s="761">
        <f t="shared" si="6"/>
        <v>1</v>
      </c>
      <c r="O73" s="762"/>
      <c r="R73" s="756">
        <f t="shared" si="7"/>
        <v>1</v>
      </c>
      <c r="S73" s="757">
        <f t="shared" si="8"/>
        <v>0.71500000000000008</v>
      </c>
    </row>
    <row r="74" spans="2:19">
      <c r="B74" s="758">
        <f t="shared" si="9"/>
        <v>2056</v>
      </c>
      <c r="C74" s="759">
        <f t="shared" si="10"/>
        <v>0</v>
      </c>
      <c r="D74" s="760">
        <f t="shared" si="10"/>
        <v>0</v>
      </c>
      <c r="E74" s="760">
        <f t="shared" si="10"/>
        <v>1</v>
      </c>
      <c r="F74" s="760">
        <f t="shared" si="10"/>
        <v>0</v>
      </c>
      <c r="G74" s="760">
        <f t="shared" si="10"/>
        <v>0</v>
      </c>
      <c r="H74" s="761">
        <f t="shared" si="4"/>
        <v>1</v>
      </c>
      <c r="I74" s="759">
        <f t="shared" si="11"/>
        <v>0.2</v>
      </c>
      <c r="J74" s="760">
        <f t="shared" si="11"/>
        <v>0.3</v>
      </c>
      <c r="K74" s="760">
        <f t="shared" si="11"/>
        <v>0.25</v>
      </c>
      <c r="L74" s="760">
        <f t="shared" si="11"/>
        <v>0.05</v>
      </c>
      <c r="M74" s="760">
        <f t="shared" si="11"/>
        <v>0.2</v>
      </c>
      <c r="N74" s="761">
        <f t="shared" si="6"/>
        <v>1</v>
      </c>
      <c r="O74" s="762"/>
      <c r="R74" s="756">
        <f t="shared" si="7"/>
        <v>1</v>
      </c>
      <c r="S74" s="757">
        <f t="shared" si="8"/>
        <v>0.71500000000000008</v>
      </c>
    </row>
    <row r="75" spans="2:19">
      <c r="B75" s="758">
        <f t="shared" si="9"/>
        <v>2057</v>
      </c>
      <c r="C75" s="759">
        <f t="shared" si="10"/>
        <v>0</v>
      </c>
      <c r="D75" s="760">
        <f t="shared" si="10"/>
        <v>0</v>
      </c>
      <c r="E75" s="760">
        <f t="shared" si="10"/>
        <v>1</v>
      </c>
      <c r="F75" s="760">
        <f t="shared" si="10"/>
        <v>0</v>
      </c>
      <c r="G75" s="760">
        <f t="shared" si="10"/>
        <v>0</v>
      </c>
      <c r="H75" s="761">
        <f t="shared" si="4"/>
        <v>1</v>
      </c>
      <c r="I75" s="759">
        <f t="shared" si="11"/>
        <v>0.2</v>
      </c>
      <c r="J75" s="760">
        <f t="shared" si="11"/>
        <v>0.3</v>
      </c>
      <c r="K75" s="760">
        <f t="shared" si="11"/>
        <v>0.25</v>
      </c>
      <c r="L75" s="760">
        <f t="shared" si="11"/>
        <v>0.05</v>
      </c>
      <c r="M75" s="760">
        <f t="shared" si="11"/>
        <v>0.2</v>
      </c>
      <c r="N75" s="761">
        <f t="shared" si="6"/>
        <v>1</v>
      </c>
      <c r="O75" s="762"/>
      <c r="R75" s="756">
        <f t="shared" si="7"/>
        <v>1</v>
      </c>
      <c r="S75" s="757">
        <f t="shared" si="8"/>
        <v>0.71500000000000008</v>
      </c>
    </row>
    <row r="76" spans="2:19">
      <c r="B76" s="758">
        <f t="shared" si="9"/>
        <v>2058</v>
      </c>
      <c r="C76" s="759">
        <f t="shared" si="10"/>
        <v>0</v>
      </c>
      <c r="D76" s="760">
        <f t="shared" si="10"/>
        <v>0</v>
      </c>
      <c r="E76" s="760">
        <f t="shared" si="10"/>
        <v>1</v>
      </c>
      <c r="F76" s="760">
        <f t="shared" si="10"/>
        <v>0</v>
      </c>
      <c r="G76" s="760">
        <f t="shared" si="10"/>
        <v>0</v>
      </c>
      <c r="H76" s="761">
        <f t="shared" si="4"/>
        <v>1</v>
      </c>
      <c r="I76" s="759">
        <f t="shared" si="11"/>
        <v>0.2</v>
      </c>
      <c r="J76" s="760">
        <f t="shared" si="11"/>
        <v>0.3</v>
      </c>
      <c r="K76" s="760">
        <f t="shared" si="11"/>
        <v>0.25</v>
      </c>
      <c r="L76" s="760">
        <f t="shared" si="11"/>
        <v>0.05</v>
      </c>
      <c r="M76" s="760">
        <f t="shared" si="11"/>
        <v>0.2</v>
      </c>
      <c r="N76" s="761">
        <f t="shared" si="6"/>
        <v>1</v>
      </c>
      <c r="O76" s="762"/>
      <c r="R76" s="756">
        <f t="shared" si="7"/>
        <v>1</v>
      </c>
      <c r="S76" s="757">
        <f t="shared" si="8"/>
        <v>0.71500000000000008</v>
      </c>
    </row>
    <row r="77" spans="2:19">
      <c r="B77" s="758">
        <f t="shared" si="9"/>
        <v>2059</v>
      </c>
      <c r="C77" s="759">
        <f t="shared" si="10"/>
        <v>0</v>
      </c>
      <c r="D77" s="760">
        <f t="shared" si="10"/>
        <v>0</v>
      </c>
      <c r="E77" s="760">
        <f t="shared" si="10"/>
        <v>1</v>
      </c>
      <c r="F77" s="760">
        <f t="shared" si="10"/>
        <v>0</v>
      </c>
      <c r="G77" s="760">
        <f t="shared" si="10"/>
        <v>0</v>
      </c>
      <c r="H77" s="761">
        <f t="shared" si="4"/>
        <v>1</v>
      </c>
      <c r="I77" s="759">
        <f t="shared" si="11"/>
        <v>0.2</v>
      </c>
      <c r="J77" s="760">
        <f t="shared" si="11"/>
        <v>0.3</v>
      </c>
      <c r="K77" s="760">
        <f t="shared" si="11"/>
        <v>0.25</v>
      </c>
      <c r="L77" s="760">
        <f t="shared" si="11"/>
        <v>0.05</v>
      </c>
      <c r="M77" s="760">
        <f t="shared" si="11"/>
        <v>0.2</v>
      </c>
      <c r="N77" s="761">
        <f t="shared" si="6"/>
        <v>1</v>
      </c>
      <c r="O77" s="762"/>
      <c r="R77" s="756">
        <f t="shared" si="7"/>
        <v>1</v>
      </c>
      <c r="S77" s="757">
        <f t="shared" si="8"/>
        <v>0.71500000000000008</v>
      </c>
    </row>
    <row r="78" spans="2:19">
      <c r="B78" s="758">
        <f t="shared" si="9"/>
        <v>2060</v>
      </c>
      <c r="C78" s="759">
        <f t="shared" si="10"/>
        <v>0</v>
      </c>
      <c r="D78" s="760">
        <f t="shared" si="10"/>
        <v>0</v>
      </c>
      <c r="E78" s="760">
        <f t="shared" si="10"/>
        <v>1</v>
      </c>
      <c r="F78" s="760">
        <f t="shared" si="10"/>
        <v>0</v>
      </c>
      <c r="G78" s="760">
        <f t="shared" si="10"/>
        <v>0</v>
      </c>
      <c r="H78" s="761">
        <f t="shared" si="4"/>
        <v>1</v>
      </c>
      <c r="I78" s="759">
        <f t="shared" si="11"/>
        <v>0.2</v>
      </c>
      <c r="J78" s="760">
        <f t="shared" si="11"/>
        <v>0.3</v>
      </c>
      <c r="K78" s="760">
        <f t="shared" si="11"/>
        <v>0.25</v>
      </c>
      <c r="L78" s="760">
        <f t="shared" si="11"/>
        <v>0.05</v>
      </c>
      <c r="M78" s="760">
        <f t="shared" si="11"/>
        <v>0.2</v>
      </c>
      <c r="N78" s="761">
        <f t="shared" si="6"/>
        <v>1</v>
      </c>
      <c r="O78" s="762"/>
      <c r="R78" s="756">
        <f t="shared" si="7"/>
        <v>1</v>
      </c>
      <c r="S78" s="757">
        <f t="shared" si="8"/>
        <v>0.71500000000000008</v>
      </c>
    </row>
    <row r="79" spans="2:19">
      <c r="B79" s="758">
        <f t="shared" si="9"/>
        <v>2061</v>
      </c>
      <c r="C79" s="759">
        <f t="shared" si="10"/>
        <v>0</v>
      </c>
      <c r="D79" s="760">
        <f t="shared" si="10"/>
        <v>0</v>
      </c>
      <c r="E79" s="760">
        <f t="shared" si="10"/>
        <v>1</v>
      </c>
      <c r="F79" s="760">
        <f t="shared" si="10"/>
        <v>0</v>
      </c>
      <c r="G79" s="760">
        <f t="shared" si="10"/>
        <v>0</v>
      </c>
      <c r="H79" s="761">
        <f t="shared" si="4"/>
        <v>1</v>
      </c>
      <c r="I79" s="759">
        <f t="shared" si="11"/>
        <v>0.2</v>
      </c>
      <c r="J79" s="760">
        <f t="shared" si="11"/>
        <v>0.3</v>
      </c>
      <c r="K79" s="760">
        <f t="shared" si="11"/>
        <v>0.25</v>
      </c>
      <c r="L79" s="760">
        <f t="shared" si="11"/>
        <v>0.05</v>
      </c>
      <c r="M79" s="760">
        <f t="shared" si="11"/>
        <v>0.2</v>
      </c>
      <c r="N79" s="761">
        <f t="shared" si="6"/>
        <v>1</v>
      </c>
      <c r="O79" s="762"/>
      <c r="R79" s="756">
        <f t="shared" si="7"/>
        <v>1</v>
      </c>
      <c r="S79" s="757">
        <f t="shared" si="8"/>
        <v>0.71500000000000008</v>
      </c>
    </row>
    <row r="80" spans="2:19">
      <c r="B80" s="758">
        <f t="shared" si="9"/>
        <v>2062</v>
      </c>
      <c r="C80" s="759">
        <f t="shared" si="10"/>
        <v>0</v>
      </c>
      <c r="D80" s="760">
        <f t="shared" si="10"/>
        <v>0</v>
      </c>
      <c r="E80" s="760">
        <f t="shared" si="10"/>
        <v>1</v>
      </c>
      <c r="F80" s="760">
        <f t="shared" si="10"/>
        <v>0</v>
      </c>
      <c r="G80" s="760">
        <f t="shared" si="10"/>
        <v>0</v>
      </c>
      <c r="H80" s="761">
        <f t="shared" si="4"/>
        <v>1</v>
      </c>
      <c r="I80" s="759">
        <f t="shared" si="11"/>
        <v>0.2</v>
      </c>
      <c r="J80" s="760">
        <f t="shared" si="11"/>
        <v>0.3</v>
      </c>
      <c r="K80" s="760">
        <f t="shared" si="11"/>
        <v>0.25</v>
      </c>
      <c r="L80" s="760">
        <f t="shared" si="11"/>
        <v>0.05</v>
      </c>
      <c r="M80" s="760">
        <f t="shared" si="11"/>
        <v>0.2</v>
      </c>
      <c r="N80" s="761">
        <f t="shared" si="6"/>
        <v>1</v>
      </c>
      <c r="O80" s="762"/>
      <c r="R80" s="756">
        <f t="shared" si="7"/>
        <v>1</v>
      </c>
      <c r="S80" s="757">
        <f t="shared" si="8"/>
        <v>0.71500000000000008</v>
      </c>
    </row>
    <row r="81" spans="2:19">
      <c r="B81" s="758">
        <f t="shared" si="9"/>
        <v>2063</v>
      </c>
      <c r="C81" s="759">
        <f t="shared" si="10"/>
        <v>0</v>
      </c>
      <c r="D81" s="760">
        <f t="shared" si="10"/>
        <v>0</v>
      </c>
      <c r="E81" s="760">
        <f t="shared" si="10"/>
        <v>1</v>
      </c>
      <c r="F81" s="760">
        <f t="shared" si="10"/>
        <v>0</v>
      </c>
      <c r="G81" s="760">
        <f t="shared" si="10"/>
        <v>0</v>
      </c>
      <c r="H81" s="761">
        <f t="shared" si="4"/>
        <v>1</v>
      </c>
      <c r="I81" s="759">
        <f t="shared" si="11"/>
        <v>0.2</v>
      </c>
      <c r="J81" s="760">
        <f t="shared" si="11"/>
        <v>0.3</v>
      </c>
      <c r="K81" s="760">
        <f t="shared" si="11"/>
        <v>0.25</v>
      </c>
      <c r="L81" s="760">
        <f t="shared" si="11"/>
        <v>0.05</v>
      </c>
      <c r="M81" s="760">
        <f t="shared" si="11"/>
        <v>0.2</v>
      </c>
      <c r="N81" s="761">
        <f t="shared" si="6"/>
        <v>1</v>
      </c>
      <c r="O81" s="762"/>
      <c r="R81" s="756">
        <f t="shared" si="7"/>
        <v>1</v>
      </c>
      <c r="S81" s="757">
        <f t="shared" si="8"/>
        <v>0.71500000000000008</v>
      </c>
    </row>
    <row r="82" spans="2:19">
      <c r="B82" s="758">
        <f t="shared" si="9"/>
        <v>2064</v>
      </c>
      <c r="C82" s="759">
        <f t="shared" si="10"/>
        <v>0</v>
      </c>
      <c r="D82" s="760">
        <f t="shared" si="10"/>
        <v>0</v>
      </c>
      <c r="E82" s="760">
        <f t="shared" si="10"/>
        <v>1</v>
      </c>
      <c r="F82" s="760">
        <f t="shared" si="10"/>
        <v>0</v>
      </c>
      <c r="G82" s="760">
        <f t="shared" si="10"/>
        <v>0</v>
      </c>
      <c r="H82" s="761">
        <f t="shared" si="4"/>
        <v>1</v>
      </c>
      <c r="I82" s="759">
        <f t="shared" si="11"/>
        <v>0.2</v>
      </c>
      <c r="J82" s="760">
        <f t="shared" si="11"/>
        <v>0.3</v>
      </c>
      <c r="K82" s="760">
        <f t="shared" si="11"/>
        <v>0.25</v>
      </c>
      <c r="L82" s="760">
        <f t="shared" si="11"/>
        <v>0.05</v>
      </c>
      <c r="M82" s="760">
        <f t="shared" si="11"/>
        <v>0.2</v>
      </c>
      <c r="N82" s="761">
        <f t="shared" si="6"/>
        <v>1</v>
      </c>
      <c r="O82" s="762"/>
      <c r="R82" s="756">
        <f t="shared" si="7"/>
        <v>1</v>
      </c>
      <c r="S82" s="757">
        <f t="shared" si="8"/>
        <v>0.71500000000000008</v>
      </c>
    </row>
    <row r="83" spans="2:19">
      <c r="B83" s="758">
        <f t="shared" ref="B83:B98" si="12">B82+1</f>
        <v>2065</v>
      </c>
      <c r="C83" s="759">
        <f t="shared" si="10"/>
        <v>0</v>
      </c>
      <c r="D83" s="760">
        <f t="shared" si="10"/>
        <v>0</v>
      </c>
      <c r="E83" s="760">
        <f t="shared" si="10"/>
        <v>1</v>
      </c>
      <c r="F83" s="760">
        <f t="shared" si="10"/>
        <v>0</v>
      </c>
      <c r="G83" s="760">
        <f t="shared" si="10"/>
        <v>0</v>
      </c>
      <c r="H83" s="761">
        <f t="shared" ref="H83:H98" si="13">SUM(C83:G83)</f>
        <v>1</v>
      </c>
      <c r="I83" s="759">
        <f t="shared" si="11"/>
        <v>0.2</v>
      </c>
      <c r="J83" s="760">
        <f t="shared" si="11"/>
        <v>0.3</v>
      </c>
      <c r="K83" s="760">
        <f t="shared" si="11"/>
        <v>0.25</v>
      </c>
      <c r="L83" s="760">
        <f t="shared" si="11"/>
        <v>0.05</v>
      </c>
      <c r="M83" s="760">
        <f t="shared" si="11"/>
        <v>0.2</v>
      </c>
      <c r="N83" s="761">
        <f t="shared" ref="N83:N98" si="14">SUM(I83:M83)</f>
        <v>1</v>
      </c>
      <c r="O83" s="762"/>
      <c r="R83" s="756">
        <f t="shared" ref="R83:R98" si="15">C83*C$13+D83*D$13+E83*E$13+F83*F$13+G83*G$13</f>
        <v>1</v>
      </c>
      <c r="S83" s="757">
        <f t="shared" ref="S83:S98" si="16">I83*I$13+J83*J$13+K83*K$13+L83*L$13+M83*M$13</f>
        <v>0.71500000000000008</v>
      </c>
    </row>
    <row r="84" spans="2:19">
      <c r="B84" s="758">
        <f t="shared" si="12"/>
        <v>2066</v>
      </c>
      <c r="C84" s="759">
        <f t="shared" si="10"/>
        <v>0</v>
      </c>
      <c r="D84" s="760">
        <f t="shared" si="10"/>
        <v>0</v>
      </c>
      <c r="E84" s="760">
        <f t="shared" si="10"/>
        <v>1</v>
      </c>
      <c r="F84" s="760">
        <f t="shared" si="10"/>
        <v>0</v>
      </c>
      <c r="G84" s="760">
        <f t="shared" si="10"/>
        <v>0</v>
      </c>
      <c r="H84" s="761">
        <f t="shared" si="13"/>
        <v>1</v>
      </c>
      <c r="I84" s="759">
        <f t="shared" si="11"/>
        <v>0.2</v>
      </c>
      <c r="J84" s="760">
        <f t="shared" si="11"/>
        <v>0.3</v>
      </c>
      <c r="K84" s="760">
        <f t="shared" si="11"/>
        <v>0.25</v>
      </c>
      <c r="L84" s="760">
        <f t="shared" si="11"/>
        <v>0.05</v>
      </c>
      <c r="M84" s="760">
        <f t="shared" si="11"/>
        <v>0.2</v>
      </c>
      <c r="N84" s="761">
        <f t="shared" si="14"/>
        <v>1</v>
      </c>
      <c r="O84" s="762"/>
      <c r="R84" s="756">
        <f t="shared" si="15"/>
        <v>1</v>
      </c>
      <c r="S84" s="757">
        <f t="shared" si="16"/>
        <v>0.71500000000000008</v>
      </c>
    </row>
    <row r="85" spans="2:19">
      <c r="B85" s="758">
        <f t="shared" si="12"/>
        <v>2067</v>
      </c>
      <c r="C85" s="759">
        <f t="shared" si="10"/>
        <v>0</v>
      </c>
      <c r="D85" s="760">
        <f t="shared" si="10"/>
        <v>0</v>
      </c>
      <c r="E85" s="760">
        <f t="shared" si="10"/>
        <v>1</v>
      </c>
      <c r="F85" s="760">
        <f t="shared" si="10"/>
        <v>0</v>
      </c>
      <c r="G85" s="760">
        <f t="shared" si="10"/>
        <v>0</v>
      </c>
      <c r="H85" s="761">
        <f t="shared" si="13"/>
        <v>1</v>
      </c>
      <c r="I85" s="759">
        <f t="shared" si="11"/>
        <v>0.2</v>
      </c>
      <c r="J85" s="760">
        <f t="shared" si="11"/>
        <v>0.3</v>
      </c>
      <c r="K85" s="760">
        <f t="shared" si="11"/>
        <v>0.25</v>
      </c>
      <c r="L85" s="760">
        <f t="shared" si="11"/>
        <v>0.05</v>
      </c>
      <c r="M85" s="760">
        <f t="shared" si="11"/>
        <v>0.2</v>
      </c>
      <c r="N85" s="761">
        <f t="shared" si="14"/>
        <v>1</v>
      </c>
      <c r="O85" s="762"/>
      <c r="R85" s="756">
        <f t="shared" si="15"/>
        <v>1</v>
      </c>
      <c r="S85" s="757">
        <f t="shared" si="16"/>
        <v>0.71500000000000008</v>
      </c>
    </row>
    <row r="86" spans="2:19">
      <c r="B86" s="758">
        <f t="shared" si="12"/>
        <v>2068</v>
      </c>
      <c r="C86" s="759">
        <f t="shared" si="10"/>
        <v>0</v>
      </c>
      <c r="D86" s="760">
        <f t="shared" si="10"/>
        <v>0</v>
      </c>
      <c r="E86" s="760">
        <f t="shared" si="10"/>
        <v>1</v>
      </c>
      <c r="F86" s="760">
        <f t="shared" si="10"/>
        <v>0</v>
      </c>
      <c r="G86" s="760">
        <f t="shared" si="10"/>
        <v>0</v>
      </c>
      <c r="H86" s="761">
        <f t="shared" si="13"/>
        <v>1</v>
      </c>
      <c r="I86" s="759">
        <f t="shared" si="11"/>
        <v>0.2</v>
      </c>
      <c r="J86" s="760">
        <f t="shared" si="11"/>
        <v>0.3</v>
      </c>
      <c r="K86" s="760">
        <f t="shared" si="11"/>
        <v>0.25</v>
      </c>
      <c r="L86" s="760">
        <f t="shared" si="11"/>
        <v>0.05</v>
      </c>
      <c r="M86" s="760">
        <f t="shared" si="11"/>
        <v>0.2</v>
      </c>
      <c r="N86" s="761">
        <f t="shared" si="14"/>
        <v>1</v>
      </c>
      <c r="O86" s="762"/>
      <c r="R86" s="756">
        <f t="shared" si="15"/>
        <v>1</v>
      </c>
      <c r="S86" s="757">
        <f t="shared" si="16"/>
        <v>0.71500000000000008</v>
      </c>
    </row>
    <row r="87" spans="2:19">
      <c r="B87" s="758">
        <f t="shared" si="12"/>
        <v>2069</v>
      </c>
      <c r="C87" s="759">
        <f t="shared" si="10"/>
        <v>0</v>
      </c>
      <c r="D87" s="760">
        <f t="shared" si="10"/>
        <v>0</v>
      </c>
      <c r="E87" s="760">
        <f t="shared" si="10"/>
        <v>1</v>
      </c>
      <c r="F87" s="760">
        <f t="shared" si="10"/>
        <v>0</v>
      </c>
      <c r="G87" s="760">
        <f t="shared" si="10"/>
        <v>0</v>
      </c>
      <c r="H87" s="761">
        <f t="shared" si="13"/>
        <v>1</v>
      </c>
      <c r="I87" s="759">
        <f t="shared" si="11"/>
        <v>0.2</v>
      </c>
      <c r="J87" s="760">
        <f t="shared" si="11"/>
        <v>0.3</v>
      </c>
      <c r="K87" s="760">
        <f t="shared" si="11"/>
        <v>0.25</v>
      </c>
      <c r="L87" s="760">
        <f t="shared" si="11"/>
        <v>0.05</v>
      </c>
      <c r="M87" s="760">
        <f t="shared" si="11"/>
        <v>0.2</v>
      </c>
      <c r="N87" s="761">
        <f t="shared" si="14"/>
        <v>1</v>
      </c>
      <c r="O87" s="762"/>
      <c r="R87" s="756">
        <f t="shared" si="15"/>
        <v>1</v>
      </c>
      <c r="S87" s="757">
        <f t="shared" si="16"/>
        <v>0.71500000000000008</v>
      </c>
    </row>
    <row r="88" spans="2:19">
      <c r="B88" s="758">
        <f t="shared" si="12"/>
        <v>2070</v>
      </c>
      <c r="C88" s="759">
        <f t="shared" si="10"/>
        <v>0</v>
      </c>
      <c r="D88" s="760">
        <f t="shared" si="10"/>
        <v>0</v>
      </c>
      <c r="E88" s="760">
        <f t="shared" si="10"/>
        <v>1</v>
      </c>
      <c r="F88" s="760">
        <f t="shared" si="10"/>
        <v>0</v>
      </c>
      <c r="G88" s="760">
        <f t="shared" si="10"/>
        <v>0</v>
      </c>
      <c r="H88" s="761">
        <f t="shared" si="13"/>
        <v>1</v>
      </c>
      <c r="I88" s="759">
        <f t="shared" si="11"/>
        <v>0.2</v>
      </c>
      <c r="J88" s="760">
        <f t="shared" si="11"/>
        <v>0.3</v>
      </c>
      <c r="K88" s="760">
        <f t="shared" si="11"/>
        <v>0.25</v>
      </c>
      <c r="L88" s="760">
        <f t="shared" si="11"/>
        <v>0.05</v>
      </c>
      <c r="M88" s="760">
        <f t="shared" si="11"/>
        <v>0.2</v>
      </c>
      <c r="N88" s="761">
        <f t="shared" si="14"/>
        <v>1</v>
      </c>
      <c r="O88" s="762"/>
      <c r="R88" s="756">
        <f t="shared" si="15"/>
        <v>1</v>
      </c>
      <c r="S88" s="757">
        <f t="shared" si="16"/>
        <v>0.71500000000000008</v>
      </c>
    </row>
    <row r="89" spans="2:19">
      <c r="B89" s="758">
        <f t="shared" si="12"/>
        <v>2071</v>
      </c>
      <c r="C89" s="759">
        <f t="shared" si="10"/>
        <v>0</v>
      </c>
      <c r="D89" s="760">
        <f t="shared" si="10"/>
        <v>0</v>
      </c>
      <c r="E89" s="760">
        <f t="shared" si="10"/>
        <v>1</v>
      </c>
      <c r="F89" s="760">
        <f t="shared" si="10"/>
        <v>0</v>
      </c>
      <c r="G89" s="760">
        <f t="shared" si="10"/>
        <v>0</v>
      </c>
      <c r="H89" s="761">
        <f t="shared" si="13"/>
        <v>1</v>
      </c>
      <c r="I89" s="759">
        <f t="shared" si="11"/>
        <v>0.2</v>
      </c>
      <c r="J89" s="760">
        <f t="shared" si="11"/>
        <v>0.3</v>
      </c>
      <c r="K89" s="760">
        <f t="shared" si="11"/>
        <v>0.25</v>
      </c>
      <c r="L89" s="760">
        <f t="shared" si="11"/>
        <v>0.05</v>
      </c>
      <c r="M89" s="760">
        <f t="shared" si="11"/>
        <v>0.2</v>
      </c>
      <c r="N89" s="761">
        <f t="shared" si="14"/>
        <v>1</v>
      </c>
      <c r="O89" s="762"/>
      <c r="R89" s="756">
        <f t="shared" si="15"/>
        <v>1</v>
      </c>
      <c r="S89" s="757">
        <f t="shared" si="16"/>
        <v>0.71500000000000008</v>
      </c>
    </row>
    <row r="90" spans="2:19">
      <c r="B90" s="758">
        <f t="shared" si="12"/>
        <v>2072</v>
      </c>
      <c r="C90" s="759">
        <f t="shared" si="10"/>
        <v>0</v>
      </c>
      <c r="D90" s="760">
        <f t="shared" si="10"/>
        <v>0</v>
      </c>
      <c r="E90" s="760">
        <f t="shared" si="10"/>
        <v>1</v>
      </c>
      <c r="F90" s="760">
        <f t="shared" si="10"/>
        <v>0</v>
      </c>
      <c r="G90" s="760">
        <f t="shared" si="10"/>
        <v>0</v>
      </c>
      <c r="H90" s="761">
        <f t="shared" si="13"/>
        <v>1</v>
      </c>
      <c r="I90" s="759">
        <f t="shared" si="11"/>
        <v>0.2</v>
      </c>
      <c r="J90" s="760">
        <f t="shared" si="11"/>
        <v>0.3</v>
      </c>
      <c r="K90" s="760">
        <f t="shared" si="11"/>
        <v>0.25</v>
      </c>
      <c r="L90" s="760">
        <f t="shared" si="11"/>
        <v>0.05</v>
      </c>
      <c r="M90" s="760">
        <f t="shared" si="11"/>
        <v>0.2</v>
      </c>
      <c r="N90" s="761">
        <f t="shared" si="14"/>
        <v>1</v>
      </c>
      <c r="O90" s="762"/>
      <c r="R90" s="756">
        <f t="shared" si="15"/>
        <v>1</v>
      </c>
      <c r="S90" s="757">
        <f t="shared" si="16"/>
        <v>0.71500000000000008</v>
      </c>
    </row>
    <row r="91" spans="2:19">
      <c r="B91" s="758">
        <f t="shared" si="12"/>
        <v>2073</v>
      </c>
      <c r="C91" s="759">
        <f t="shared" si="10"/>
        <v>0</v>
      </c>
      <c r="D91" s="760">
        <f t="shared" si="10"/>
        <v>0</v>
      </c>
      <c r="E91" s="760">
        <f t="shared" si="10"/>
        <v>1</v>
      </c>
      <c r="F91" s="760">
        <f t="shared" si="10"/>
        <v>0</v>
      </c>
      <c r="G91" s="760">
        <f t="shared" si="10"/>
        <v>0</v>
      </c>
      <c r="H91" s="761">
        <f t="shared" si="13"/>
        <v>1</v>
      </c>
      <c r="I91" s="759">
        <f t="shared" si="11"/>
        <v>0.2</v>
      </c>
      <c r="J91" s="760">
        <f t="shared" si="11"/>
        <v>0.3</v>
      </c>
      <c r="K91" s="760">
        <f t="shared" si="11"/>
        <v>0.25</v>
      </c>
      <c r="L91" s="760">
        <f t="shared" si="11"/>
        <v>0.05</v>
      </c>
      <c r="M91" s="760">
        <f t="shared" si="11"/>
        <v>0.2</v>
      </c>
      <c r="N91" s="761">
        <f t="shared" si="14"/>
        <v>1</v>
      </c>
      <c r="O91" s="762"/>
      <c r="R91" s="756">
        <f t="shared" si="15"/>
        <v>1</v>
      </c>
      <c r="S91" s="757">
        <f t="shared" si="16"/>
        <v>0.71500000000000008</v>
      </c>
    </row>
    <row r="92" spans="2:19">
      <c r="B92" s="758">
        <f t="shared" si="12"/>
        <v>2074</v>
      </c>
      <c r="C92" s="759">
        <f t="shared" si="10"/>
        <v>0</v>
      </c>
      <c r="D92" s="760">
        <f t="shared" si="10"/>
        <v>0</v>
      </c>
      <c r="E92" s="760">
        <f t="shared" si="10"/>
        <v>1</v>
      </c>
      <c r="F92" s="760">
        <f t="shared" si="10"/>
        <v>0</v>
      </c>
      <c r="G92" s="760">
        <f t="shared" si="10"/>
        <v>0</v>
      </c>
      <c r="H92" s="761">
        <f t="shared" si="13"/>
        <v>1</v>
      </c>
      <c r="I92" s="759">
        <f t="shared" si="11"/>
        <v>0.2</v>
      </c>
      <c r="J92" s="760">
        <f t="shared" si="11"/>
        <v>0.3</v>
      </c>
      <c r="K92" s="760">
        <f t="shared" si="11"/>
        <v>0.25</v>
      </c>
      <c r="L92" s="760">
        <f t="shared" si="11"/>
        <v>0.05</v>
      </c>
      <c r="M92" s="760">
        <f t="shared" si="11"/>
        <v>0.2</v>
      </c>
      <c r="N92" s="761">
        <f t="shared" si="14"/>
        <v>1</v>
      </c>
      <c r="O92" s="762"/>
      <c r="R92" s="756">
        <f t="shared" si="15"/>
        <v>1</v>
      </c>
      <c r="S92" s="757">
        <f t="shared" si="16"/>
        <v>0.71500000000000008</v>
      </c>
    </row>
    <row r="93" spans="2:19">
      <c r="B93" s="758">
        <f t="shared" si="12"/>
        <v>2075</v>
      </c>
      <c r="C93" s="759">
        <f t="shared" si="10"/>
        <v>0</v>
      </c>
      <c r="D93" s="760">
        <f t="shared" si="10"/>
        <v>0</v>
      </c>
      <c r="E93" s="760">
        <f t="shared" si="10"/>
        <v>1</v>
      </c>
      <c r="F93" s="760">
        <f t="shared" si="10"/>
        <v>0</v>
      </c>
      <c r="G93" s="760">
        <f t="shared" si="10"/>
        <v>0</v>
      </c>
      <c r="H93" s="761">
        <f t="shared" si="13"/>
        <v>1</v>
      </c>
      <c r="I93" s="759">
        <f t="shared" si="11"/>
        <v>0.2</v>
      </c>
      <c r="J93" s="760">
        <f t="shared" si="11"/>
        <v>0.3</v>
      </c>
      <c r="K93" s="760">
        <f t="shared" si="11"/>
        <v>0.25</v>
      </c>
      <c r="L93" s="760">
        <f t="shared" si="11"/>
        <v>0.05</v>
      </c>
      <c r="M93" s="760">
        <f t="shared" si="11"/>
        <v>0.2</v>
      </c>
      <c r="N93" s="761">
        <f t="shared" si="14"/>
        <v>1</v>
      </c>
      <c r="O93" s="762"/>
      <c r="R93" s="756">
        <f t="shared" si="15"/>
        <v>1</v>
      </c>
      <c r="S93" s="757">
        <f t="shared" si="16"/>
        <v>0.71500000000000008</v>
      </c>
    </row>
    <row r="94" spans="2:19">
      <c r="B94" s="758">
        <f t="shared" si="12"/>
        <v>2076</v>
      </c>
      <c r="C94" s="759">
        <f t="shared" si="10"/>
        <v>0</v>
      </c>
      <c r="D94" s="760">
        <f t="shared" si="10"/>
        <v>0</v>
      </c>
      <c r="E94" s="760">
        <f t="shared" si="10"/>
        <v>1</v>
      </c>
      <c r="F94" s="760">
        <f t="shared" si="10"/>
        <v>0</v>
      </c>
      <c r="G94" s="760">
        <f t="shared" si="10"/>
        <v>0</v>
      </c>
      <c r="H94" s="761">
        <f t="shared" si="13"/>
        <v>1</v>
      </c>
      <c r="I94" s="759">
        <f t="shared" si="11"/>
        <v>0.2</v>
      </c>
      <c r="J94" s="760">
        <f t="shared" si="11"/>
        <v>0.3</v>
      </c>
      <c r="K94" s="760">
        <f t="shared" si="11"/>
        <v>0.25</v>
      </c>
      <c r="L94" s="760">
        <f t="shared" si="11"/>
        <v>0.05</v>
      </c>
      <c r="M94" s="760">
        <f t="shared" si="11"/>
        <v>0.2</v>
      </c>
      <c r="N94" s="761">
        <f t="shared" si="14"/>
        <v>1</v>
      </c>
      <c r="O94" s="762"/>
      <c r="R94" s="756">
        <f t="shared" si="15"/>
        <v>1</v>
      </c>
      <c r="S94" s="757">
        <f t="shared" si="16"/>
        <v>0.71500000000000008</v>
      </c>
    </row>
    <row r="95" spans="2:19">
      <c r="B95" s="758">
        <f t="shared" si="12"/>
        <v>2077</v>
      </c>
      <c r="C95" s="759">
        <f t="shared" si="10"/>
        <v>0</v>
      </c>
      <c r="D95" s="760">
        <f t="shared" si="10"/>
        <v>0</v>
      </c>
      <c r="E95" s="760">
        <f t="shared" si="10"/>
        <v>1</v>
      </c>
      <c r="F95" s="760">
        <f t="shared" si="10"/>
        <v>0</v>
      </c>
      <c r="G95" s="760">
        <f t="shared" si="10"/>
        <v>0</v>
      </c>
      <c r="H95" s="761">
        <f t="shared" si="13"/>
        <v>1</v>
      </c>
      <c r="I95" s="759">
        <f t="shared" si="11"/>
        <v>0.2</v>
      </c>
      <c r="J95" s="760">
        <f t="shared" si="11"/>
        <v>0.3</v>
      </c>
      <c r="K95" s="760">
        <f t="shared" si="11"/>
        <v>0.25</v>
      </c>
      <c r="L95" s="760">
        <f t="shared" si="11"/>
        <v>0.05</v>
      </c>
      <c r="M95" s="760">
        <f t="shared" si="11"/>
        <v>0.2</v>
      </c>
      <c r="N95" s="761">
        <f t="shared" si="14"/>
        <v>1</v>
      </c>
      <c r="O95" s="762"/>
      <c r="R95" s="756">
        <f t="shared" si="15"/>
        <v>1</v>
      </c>
      <c r="S95" s="757">
        <f t="shared" si="16"/>
        <v>0.71500000000000008</v>
      </c>
    </row>
    <row r="96" spans="2:19">
      <c r="B96" s="758">
        <f t="shared" si="12"/>
        <v>2078</v>
      </c>
      <c r="C96" s="759">
        <f t="shared" si="10"/>
        <v>0</v>
      </c>
      <c r="D96" s="760">
        <f t="shared" si="10"/>
        <v>0</v>
      </c>
      <c r="E96" s="760">
        <f t="shared" si="10"/>
        <v>1</v>
      </c>
      <c r="F96" s="760">
        <f t="shared" si="10"/>
        <v>0</v>
      </c>
      <c r="G96" s="760">
        <f t="shared" si="10"/>
        <v>0</v>
      </c>
      <c r="H96" s="761">
        <f t="shared" si="13"/>
        <v>1</v>
      </c>
      <c r="I96" s="759">
        <f t="shared" si="11"/>
        <v>0.2</v>
      </c>
      <c r="J96" s="760">
        <f t="shared" si="11"/>
        <v>0.3</v>
      </c>
      <c r="K96" s="760">
        <f t="shared" si="11"/>
        <v>0.25</v>
      </c>
      <c r="L96" s="760">
        <f t="shared" si="11"/>
        <v>0.05</v>
      </c>
      <c r="M96" s="760">
        <f t="shared" si="11"/>
        <v>0.2</v>
      </c>
      <c r="N96" s="761">
        <f t="shared" si="14"/>
        <v>1</v>
      </c>
      <c r="O96" s="762"/>
      <c r="R96" s="756">
        <f t="shared" si="15"/>
        <v>1</v>
      </c>
      <c r="S96" s="757">
        <f t="shared" si="16"/>
        <v>0.71500000000000008</v>
      </c>
    </row>
    <row r="97" spans="2:19">
      <c r="B97" s="758">
        <f t="shared" si="12"/>
        <v>2079</v>
      </c>
      <c r="C97" s="759">
        <f t="shared" si="10"/>
        <v>0</v>
      </c>
      <c r="D97" s="760">
        <f t="shared" si="10"/>
        <v>0</v>
      </c>
      <c r="E97" s="760">
        <f t="shared" si="10"/>
        <v>1</v>
      </c>
      <c r="F97" s="760">
        <f t="shared" si="10"/>
        <v>0</v>
      </c>
      <c r="G97" s="760">
        <f t="shared" si="10"/>
        <v>0</v>
      </c>
      <c r="H97" s="761">
        <f t="shared" si="13"/>
        <v>1</v>
      </c>
      <c r="I97" s="759">
        <f t="shared" si="11"/>
        <v>0.2</v>
      </c>
      <c r="J97" s="760">
        <f t="shared" si="11"/>
        <v>0.3</v>
      </c>
      <c r="K97" s="760">
        <f t="shared" si="11"/>
        <v>0.25</v>
      </c>
      <c r="L97" s="760">
        <f t="shared" si="11"/>
        <v>0.05</v>
      </c>
      <c r="M97" s="760">
        <f t="shared" si="11"/>
        <v>0.2</v>
      </c>
      <c r="N97" s="761">
        <f t="shared" si="14"/>
        <v>1</v>
      </c>
      <c r="O97" s="762"/>
      <c r="R97" s="756">
        <f t="shared" si="15"/>
        <v>1</v>
      </c>
      <c r="S97" s="757">
        <f t="shared" si="16"/>
        <v>0.71500000000000008</v>
      </c>
    </row>
    <row r="98" spans="2:19" ht="13.5" thickBot="1">
      <c r="B98" s="763">
        <f t="shared" si="12"/>
        <v>2080</v>
      </c>
      <c r="C98" s="764">
        <f t="shared" si="10"/>
        <v>0</v>
      </c>
      <c r="D98" s="765">
        <f t="shared" si="10"/>
        <v>0</v>
      </c>
      <c r="E98" s="765">
        <f t="shared" si="10"/>
        <v>1</v>
      </c>
      <c r="F98" s="765">
        <f t="shared" si="10"/>
        <v>0</v>
      </c>
      <c r="G98" s="765">
        <f t="shared" si="10"/>
        <v>0</v>
      </c>
      <c r="H98" s="766">
        <f t="shared" si="13"/>
        <v>1</v>
      </c>
      <c r="I98" s="764">
        <f t="shared" si="11"/>
        <v>0.2</v>
      </c>
      <c r="J98" s="765">
        <f t="shared" si="11"/>
        <v>0.3</v>
      </c>
      <c r="K98" s="765">
        <f t="shared" si="11"/>
        <v>0.25</v>
      </c>
      <c r="L98" s="765">
        <f t="shared" si="11"/>
        <v>0.05</v>
      </c>
      <c r="M98" s="765">
        <f t="shared" si="11"/>
        <v>0.2</v>
      </c>
      <c r="N98" s="766">
        <f t="shared" si="14"/>
        <v>1</v>
      </c>
      <c r="O98" s="767"/>
      <c r="R98" s="768">
        <f t="shared" si="15"/>
        <v>1</v>
      </c>
      <c r="S98" s="768">
        <f t="shared" si="16"/>
        <v>0.71500000000000008</v>
      </c>
    </row>
    <row r="99" spans="2:19">
      <c r="H99" s="769"/>
    </row>
    <row r="100" spans="2:19">
      <c r="H100" s="769"/>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AC11" sqref="AC11"/>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5">
        <v>0.435</v>
      </c>
    </row>
    <row r="3" spans="2:30">
      <c r="B3" s="588"/>
      <c r="C3" s="588"/>
      <c r="S3" s="588"/>
      <c r="AC3" s="586" t="s">
        <v>256</v>
      </c>
      <c r="AD3" s="775">
        <v>0.129</v>
      </c>
    </row>
    <row r="4" spans="2:30">
      <c r="B4" s="588"/>
      <c r="C4" s="588" t="s">
        <v>38</v>
      </c>
      <c r="S4" s="588" t="s">
        <v>301</v>
      </c>
      <c r="AC4" s="586" t="s">
        <v>2</v>
      </c>
      <c r="AD4" s="775">
        <v>9.9000000000000005E-2</v>
      </c>
    </row>
    <row r="5" spans="2:30">
      <c r="B5" s="588"/>
      <c r="C5" s="588"/>
      <c r="S5" s="588" t="s">
        <v>38</v>
      </c>
      <c r="AC5" s="586" t="s">
        <v>16</v>
      </c>
      <c r="AD5" s="775">
        <v>2.7E-2</v>
      </c>
    </row>
    <row r="6" spans="2:30">
      <c r="B6" s="588"/>
      <c r="S6" s="588"/>
      <c r="AC6" s="586" t="s">
        <v>331</v>
      </c>
      <c r="AD6" s="775">
        <v>8.9999999999999993E-3</v>
      </c>
    </row>
    <row r="7" spans="2:30" ht="13.5" thickBot="1">
      <c r="B7" s="588"/>
      <c r="C7" s="589"/>
      <c r="S7" s="588"/>
      <c r="AC7" s="586" t="s">
        <v>332</v>
      </c>
      <c r="AD7" s="775">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5">
        <v>3.3000000000000002E-2</v>
      </c>
    </row>
    <row r="9" spans="2:30" ht="13.5" thickBot="1">
      <c r="B9" s="594"/>
      <c r="C9" s="595"/>
      <c r="D9" s="596"/>
      <c r="E9" s="817" t="s">
        <v>41</v>
      </c>
      <c r="F9" s="818"/>
      <c r="G9" s="818"/>
      <c r="H9" s="818"/>
      <c r="I9" s="818"/>
      <c r="J9" s="818"/>
      <c r="K9" s="818"/>
      <c r="L9" s="818"/>
      <c r="M9" s="818"/>
      <c r="N9" s="818"/>
      <c r="O9" s="818"/>
      <c r="P9" s="597"/>
      <c r="AC9" s="586" t="s">
        <v>232</v>
      </c>
      <c r="AD9" s="775">
        <v>0.04</v>
      </c>
    </row>
    <row r="10" spans="2:30" ht="21.75" customHeight="1" thickBot="1">
      <c r="B10" s="819" t="s">
        <v>1</v>
      </c>
      <c r="C10" s="819" t="s">
        <v>33</v>
      </c>
      <c r="D10" s="819" t="s">
        <v>40</v>
      </c>
      <c r="E10" s="819" t="s">
        <v>228</v>
      </c>
      <c r="F10" s="819" t="s">
        <v>271</v>
      </c>
      <c r="G10" s="809" t="s">
        <v>267</v>
      </c>
      <c r="H10" s="819" t="s">
        <v>270</v>
      </c>
      <c r="I10" s="809" t="s">
        <v>2</v>
      </c>
      <c r="J10" s="819" t="s">
        <v>16</v>
      </c>
      <c r="K10" s="809" t="s">
        <v>229</v>
      </c>
      <c r="L10" s="806" t="s">
        <v>273</v>
      </c>
      <c r="M10" s="807"/>
      <c r="N10" s="807"/>
      <c r="O10" s="808"/>
      <c r="P10" s="819" t="s">
        <v>27</v>
      </c>
      <c r="AC10" s="586" t="s">
        <v>233</v>
      </c>
      <c r="AD10" s="775">
        <v>0.156</v>
      </c>
    </row>
    <row r="11" spans="2:30" s="599" customFormat="1" ht="42" customHeight="1" thickBot="1">
      <c r="B11" s="820"/>
      <c r="C11" s="820"/>
      <c r="D11" s="820"/>
      <c r="E11" s="820"/>
      <c r="F11" s="820"/>
      <c r="G11" s="811"/>
      <c r="H11" s="820"/>
      <c r="I11" s="811"/>
      <c r="J11" s="820"/>
      <c r="K11" s="811"/>
      <c r="L11" s="598" t="s">
        <v>230</v>
      </c>
      <c r="M11" s="598" t="s">
        <v>231</v>
      </c>
      <c r="N11" s="598" t="s">
        <v>232</v>
      </c>
      <c r="O11" s="598" t="s">
        <v>233</v>
      </c>
      <c r="P11" s="820"/>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6.9318770180000007</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7.4279896460000003</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7.3503112319999993</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7.8770223400000008</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8.0878736839999998</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8.5054733940000009</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8.7728623839999997</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9.0449106879999999</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9.3205056339999999</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9.5982563819999989</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9.992003185999998</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9.3825434200000011</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9.6150665800000006</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9.8547335999999994</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10.09079708</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10.325469719999999</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10.549394959999999</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10.931698944000001</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11.202590321999999</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11.473481699999999</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11.744373078000001</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12.015264455999999</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12.286155834000001</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12.557047211999999</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12.82793859</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13.098829968</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13.369721345999999</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13.640612723999999</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13.911504101999999</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14.182395480000002</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14.453286857999998</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Bontang</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70">
        <f>Activity!$C13*Activity!$D13*Activity!E13</f>
        <v>3.0153665028300001</v>
      </c>
      <c r="D14" s="548">
        <f>Activity!$C13*Activity!$D13*Activity!F13</f>
        <v>0.89421213532200006</v>
      </c>
      <c r="E14" s="548">
        <f>Activity!$C13*Activity!$D13*Activity!G13</f>
        <v>0</v>
      </c>
      <c r="F14" s="548">
        <f>Activity!$C13*Activity!$D13*Activity!H13</f>
        <v>0</v>
      </c>
      <c r="G14" s="548">
        <f>Activity!$C13*Activity!$D13*Activity!I13</f>
        <v>0.68625582478200009</v>
      </c>
      <c r="H14" s="548">
        <f>Activity!$C13*Activity!$D13*Activity!J13</f>
        <v>0.18716067948600001</v>
      </c>
      <c r="I14" s="548">
        <f>Activity!$C13*Activity!$D13*Activity!K13</f>
        <v>6.2386893162000003E-2</v>
      </c>
      <c r="J14" s="548">
        <f>Activity!$C13*Activity!$D13*Activity!L13</f>
        <v>0.49909514529600002</v>
      </c>
      <c r="K14" s="549">
        <f>Activity!$C13*Activity!$D13*Activity!M13</f>
        <v>0.22875194159400003</v>
      </c>
      <c r="L14" s="549">
        <f>Activity!$C13*Activity!$D13*Activity!N13</f>
        <v>0.27727508072000001</v>
      </c>
      <c r="M14" s="548">
        <f>Activity!$C13*Activity!$D13*Activity!O13</f>
        <v>1.0813728148080002</v>
      </c>
      <c r="N14" s="412">
        <v>0</v>
      </c>
      <c r="O14" s="556">
        <f>Activity!C13*Activity!D13</f>
        <v>6.9318770180000007</v>
      </c>
      <c r="P14" s="557">
        <f>Activity!X13</f>
        <v>0</v>
      </c>
    </row>
    <row r="15" spans="2:16">
      <c r="B15" s="34">
        <f>B14+1</f>
        <v>2001</v>
      </c>
      <c r="C15" s="771">
        <f>Activity!$C14*Activity!$D14*Activity!E14</f>
        <v>3.2311754960100001</v>
      </c>
      <c r="D15" s="551">
        <f>Activity!$C14*Activity!$D14*Activity!F14</f>
        <v>0.95821066433400004</v>
      </c>
      <c r="E15" s="549">
        <f>Activity!$C14*Activity!$D14*Activity!G14</f>
        <v>0</v>
      </c>
      <c r="F15" s="551">
        <f>Activity!$C14*Activity!$D14*Activity!H14</f>
        <v>0</v>
      </c>
      <c r="G15" s="551">
        <f>Activity!$C14*Activity!$D14*Activity!I14</f>
        <v>0.73537097495400006</v>
      </c>
      <c r="H15" s="551">
        <f>Activity!$C14*Activity!$D14*Activity!J14</f>
        <v>0.20055572044200001</v>
      </c>
      <c r="I15" s="551">
        <f>Activity!$C14*Activity!$D14*Activity!K14</f>
        <v>6.6851906813999995E-2</v>
      </c>
      <c r="J15" s="552">
        <f>Activity!$C14*Activity!$D14*Activity!L14</f>
        <v>0.53481525451199996</v>
      </c>
      <c r="K15" s="551">
        <f>Activity!$C14*Activity!$D14*Activity!M14</f>
        <v>0.24512365831800001</v>
      </c>
      <c r="L15" s="551">
        <f>Activity!$C14*Activity!$D14*Activity!N14</f>
        <v>0.29711958584000003</v>
      </c>
      <c r="M15" s="549">
        <f>Activity!$C14*Activity!$D14*Activity!O14</f>
        <v>1.1587663847760001</v>
      </c>
      <c r="N15" s="413">
        <v>0</v>
      </c>
      <c r="O15" s="551">
        <f>Activity!C14*Activity!D14</f>
        <v>7.4279896460000003</v>
      </c>
      <c r="P15" s="558">
        <f>Activity!X14</f>
        <v>0</v>
      </c>
    </row>
    <row r="16" spans="2:16">
      <c r="B16" s="7">
        <f t="shared" ref="B16:B21" si="0">B15+1</f>
        <v>2002</v>
      </c>
      <c r="C16" s="771">
        <f>Activity!$C15*Activity!$D15*Activity!E15</f>
        <v>3.1973853859199997</v>
      </c>
      <c r="D16" s="551">
        <f>Activity!$C15*Activity!$D15*Activity!F15</f>
        <v>0.94819014892799991</v>
      </c>
      <c r="E16" s="549">
        <f>Activity!$C15*Activity!$D15*Activity!G15</f>
        <v>0</v>
      </c>
      <c r="F16" s="551">
        <f>Activity!$C15*Activity!$D15*Activity!H15</f>
        <v>0</v>
      </c>
      <c r="G16" s="551">
        <f>Activity!$C15*Activity!$D15*Activity!I15</f>
        <v>0.72768081196799994</v>
      </c>
      <c r="H16" s="551">
        <f>Activity!$C15*Activity!$D15*Activity!J15</f>
        <v>0.19845840326399997</v>
      </c>
      <c r="I16" s="551">
        <f>Activity!$C15*Activity!$D15*Activity!K15</f>
        <v>6.6152801087999993E-2</v>
      </c>
      <c r="J16" s="552">
        <f>Activity!$C15*Activity!$D15*Activity!L15</f>
        <v>0.52922240870399995</v>
      </c>
      <c r="K16" s="551">
        <f>Activity!$C15*Activity!$D15*Activity!M15</f>
        <v>0.242560270656</v>
      </c>
      <c r="L16" s="551">
        <f>Activity!$C15*Activity!$D15*Activity!N15</f>
        <v>0.29401244927999998</v>
      </c>
      <c r="M16" s="549">
        <f>Activity!$C15*Activity!$D15*Activity!O15</f>
        <v>1.1466485521919998</v>
      </c>
      <c r="N16" s="413">
        <v>0</v>
      </c>
      <c r="O16" s="551">
        <f>Activity!C15*Activity!D15</f>
        <v>7.3503112319999993</v>
      </c>
      <c r="P16" s="558">
        <f>Activity!X15</f>
        <v>0</v>
      </c>
    </row>
    <row r="17" spans="2:16">
      <c r="B17" s="7">
        <f t="shared" si="0"/>
        <v>2003</v>
      </c>
      <c r="C17" s="771">
        <f>Activity!$C16*Activity!$D16*Activity!E16</f>
        <v>3.4265047179000003</v>
      </c>
      <c r="D17" s="551">
        <f>Activity!$C16*Activity!$D16*Activity!F16</f>
        <v>1.0161358818600001</v>
      </c>
      <c r="E17" s="549">
        <f>Activity!$C16*Activity!$D16*Activity!G16</f>
        <v>0</v>
      </c>
      <c r="F17" s="551">
        <f>Activity!$C16*Activity!$D16*Activity!H16</f>
        <v>0</v>
      </c>
      <c r="G17" s="551">
        <f>Activity!$C16*Activity!$D16*Activity!I16</f>
        <v>0.77982521166000007</v>
      </c>
      <c r="H17" s="551">
        <f>Activity!$C16*Activity!$D16*Activity!J16</f>
        <v>0.21267960318000001</v>
      </c>
      <c r="I17" s="551">
        <f>Activity!$C16*Activity!$D16*Activity!K16</f>
        <v>7.0893201060000008E-2</v>
      </c>
      <c r="J17" s="552">
        <f>Activity!$C16*Activity!$D16*Activity!L16</f>
        <v>0.56714560848000006</v>
      </c>
      <c r="K17" s="551">
        <f>Activity!$C16*Activity!$D16*Activity!M16</f>
        <v>0.25994173722000002</v>
      </c>
      <c r="L17" s="551">
        <f>Activity!$C16*Activity!$D16*Activity!N16</f>
        <v>0.31508089360000002</v>
      </c>
      <c r="M17" s="549">
        <f>Activity!$C16*Activity!$D16*Activity!O16</f>
        <v>1.2288154850400002</v>
      </c>
      <c r="N17" s="413">
        <v>0</v>
      </c>
      <c r="O17" s="551">
        <f>Activity!C16*Activity!D16</f>
        <v>7.8770223400000008</v>
      </c>
      <c r="P17" s="558">
        <f>Activity!X16</f>
        <v>0</v>
      </c>
    </row>
    <row r="18" spans="2:16">
      <c r="B18" s="7">
        <f t="shared" si="0"/>
        <v>2004</v>
      </c>
      <c r="C18" s="771">
        <f>Activity!$C17*Activity!$D17*Activity!E17</f>
        <v>3.5182250525400001</v>
      </c>
      <c r="D18" s="551">
        <f>Activity!$C17*Activity!$D17*Activity!F17</f>
        <v>1.0433357052359999</v>
      </c>
      <c r="E18" s="549">
        <f>Activity!$C17*Activity!$D17*Activity!G17</f>
        <v>0</v>
      </c>
      <c r="F18" s="551">
        <f>Activity!$C17*Activity!$D17*Activity!H17</f>
        <v>0</v>
      </c>
      <c r="G18" s="551">
        <f>Activity!$C17*Activity!$D17*Activity!I17</f>
        <v>0.80069949471599999</v>
      </c>
      <c r="H18" s="551">
        <f>Activity!$C17*Activity!$D17*Activity!J17</f>
        <v>0.21837258946800001</v>
      </c>
      <c r="I18" s="551">
        <f>Activity!$C17*Activity!$D17*Activity!K17</f>
        <v>7.2790863155999988E-2</v>
      </c>
      <c r="J18" s="552">
        <f>Activity!$C17*Activity!$D17*Activity!L17</f>
        <v>0.5823269052479999</v>
      </c>
      <c r="K18" s="551">
        <f>Activity!$C17*Activity!$D17*Activity!M17</f>
        <v>0.26689983157200003</v>
      </c>
      <c r="L18" s="551">
        <f>Activity!$C17*Activity!$D17*Activity!N17</f>
        <v>0.32351494736000003</v>
      </c>
      <c r="M18" s="549">
        <f>Activity!$C17*Activity!$D17*Activity!O17</f>
        <v>1.2617082947039999</v>
      </c>
      <c r="N18" s="413">
        <v>0</v>
      </c>
      <c r="O18" s="551">
        <f>Activity!C17*Activity!D17</f>
        <v>8.0878736839999998</v>
      </c>
      <c r="P18" s="558">
        <f>Activity!X17</f>
        <v>0</v>
      </c>
    </row>
    <row r="19" spans="2:16">
      <c r="B19" s="7">
        <f t="shared" si="0"/>
        <v>2005</v>
      </c>
      <c r="C19" s="771">
        <f>Activity!$C18*Activity!$D18*Activity!E18</f>
        <v>3.6998809263900005</v>
      </c>
      <c r="D19" s="551">
        <f>Activity!$C18*Activity!$D18*Activity!F18</f>
        <v>1.0972060678260001</v>
      </c>
      <c r="E19" s="549">
        <f>Activity!$C18*Activity!$D18*Activity!G18</f>
        <v>0</v>
      </c>
      <c r="F19" s="551">
        <f>Activity!$C18*Activity!$D18*Activity!H18</f>
        <v>0</v>
      </c>
      <c r="G19" s="551">
        <f>Activity!$C18*Activity!$D18*Activity!I18</f>
        <v>0.84204186600600017</v>
      </c>
      <c r="H19" s="551">
        <f>Activity!$C18*Activity!$D18*Activity!J18</f>
        <v>0.22964778163800001</v>
      </c>
      <c r="I19" s="551">
        <f>Activity!$C18*Activity!$D18*Activity!K18</f>
        <v>7.6549260546000003E-2</v>
      </c>
      <c r="J19" s="552">
        <f>Activity!$C18*Activity!$D18*Activity!L18</f>
        <v>0.61239408436800002</v>
      </c>
      <c r="K19" s="551">
        <f>Activity!$C18*Activity!$D18*Activity!M18</f>
        <v>0.28068062200200006</v>
      </c>
      <c r="L19" s="551">
        <f>Activity!$C18*Activity!$D18*Activity!N18</f>
        <v>0.34021893576000006</v>
      </c>
      <c r="M19" s="549">
        <f>Activity!$C18*Activity!$D18*Activity!O18</f>
        <v>1.3268538494640001</v>
      </c>
      <c r="N19" s="413">
        <v>0</v>
      </c>
      <c r="O19" s="551">
        <f>Activity!C18*Activity!D18</f>
        <v>8.5054733940000009</v>
      </c>
      <c r="P19" s="558">
        <f>Activity!X18</f>
        <v>0</v>
      </c>
    </row>
    <row r="20" spans="2:16">
      <c r="B20" s="7">
        <f t="shared" si="0"/>
        <v>2006</v>
      </c>
      <c r="C20" s="771">
        <f>Activity!$C19*Activity!$D19*Activity!E19</f>
        <v>3.8161951370399998</v>
      </c>
      <c r="D20" s="551">
        <f>Activity!$C19*Activity!$D19*Activity!F19</f>
        <v>1.1316992475359999</v>
      </c>
      <c r="E20" s="549">
        <f>Activity!$C19*Activity!$D19*Activity!G19</f>
        <v>0</v>
      </c>
      <c r="F20" s="551">
        <f>Activity!$C19*Activity!$D19*Activity!H19</f>
        <v>0</v>
      </c>
      <c r="G20" s="551">
        <f>Activity!$C19*Activity!$D19*Activity!I19</f>
        <v>0.86851337601599998</v>
      </c>
      <c r="H20" s="551">
        <f>Activity!$C19*Activity!$D19*Activity!J19</f>
        <v>0.236867284368</v>
      </c>
      <c r="I20" s="551">
        <f>Activity!$C19*Activity!$D19*Activity!K19</f>
        <v>7.8955761455999987E-2</v>
      </c>
      <c r="J20" s="552">
        <f>Activity!$C19*Activity!$D19*Activity!L19</f>
        <v>0.6316460916479999</v>
      </c>
      <c r="K20" s="551">
        <f>Activity!$C19*Activity!$D19*Activity!M19</f>
        <v>0.28950445867200003</v>
      </c>
      <c r="L20" s="551">
        <f>Activity!$C19*Activity!$D19*Activity!N19</f>
        <v>0.35091449536000002</v>
      </c>
      <c r="M20" s="549">
        <f>Activity!$C19*Activity!$D19*Activity!O19</f>
        <v>1.3685665319039999</v>
      </c>
      <c r="N20" s="413">
        <v>0</v>
      </c>
      <c r="O20" s="551">
        <f>Activity!C19*Activity!D19</f>
        <v>8.7728623839999997</v>
      </c>
      <c r="P20" s="558">
        <f>Activity!X19</f>
        <v>0</v>
      </c>
    </row>
    <row r="21" spans="2:16">
      <c r="B21" s="7">
        <f t="shared" si="0"/>
        <v>2007</v>
      </c>
      <c r="C21" s="771">
        <f>Activity!$C20*Activity!$D20*Activity!E20</f>
        <v>3.93453614928</v>
      </c>
      <c r="D21" s="551">
        <f>Activity!$C20*Activity!$D20*Activity!F20</f>
        <v>1.166793478752</v>
      </c>
      <c r="E21" s="549">
        <f>Activity!$C20*Activity!$D20*Activity!G20</f>
        <v>0</v>
      </c>
      <c r="F21" s="551">
        <f>Activity!$C20*Activity!$D20*Activity!H20</f>
        <v>0</v>
      </c>
      <c r="G21" s="551">
        <f>Activity!$C20*Activity!$D20*Activity!I20</f>
        <v>0.89544615811200001</v>
      </c>
      <c r="H21" s="551">
        <f>Activity!$C20*Activity!$D20*Activity!J20</f>
        <v>0.24421258857600001</v>
      </c>
      <c r="I21" s="551">
        <f>Activity!$C20*Activity!$D20*Activity!K20</f>
        <v>8.1404196191999997E-2</v>
      </c>
      <c r="J21" s="552">
        <f>Activity!$C20*Activity!$D20*Activity!L20</f>
        <v>0.65123356953599998</v>
      </c>
      <c r="K21" s="551">
        <f>Activity!$C20*Activity!$D20*Activity!M20</f>
        <v>0.29848205270400002</v>
      </c>
      <c r="L21" s="551">
        <f>Activity!$C20*Activity!$D20*Activity!N20</f>
        <v>0.36179642752000002</v>
      </c>
      <c r="M21" s="549">
        <f>Activity!$C20*Activity!$D20*Activity!O20</f>
        <v>1.411006067328</v>
      </c>
      <c r="N21" s="413">
        <v>0</v>
      </c>
      <c r="O21" s="551">
        <f>Activity!C20*Activity!D20</f>
        <v>9.0449106879999999</v>
      </c>
      <c r="P21" s="558">
        <f>Activity!X20</f>
        <v>0</v>
      </c>
    </row>
    <row r="22" spans="2:16">
      <c r="B22" s="7">
        <f t="shared" ref="B22:B85" si="1">B21+1</f>
        <v>2008</v>
      </c>
      <c r="C22" s="771">
        <f>Activity!$C21*Activity!$D21*Activity!E21</f>
        <v>4.0544199507899998</v>
      </c>
      <c r="D22" s="551">
        <f>Activity!$C21*Activity!$D21*Activity!F21</f>
        <v>1.202345226786</v>
      </c>
      <c r="E22" s="549">
        <f>Activity!$C21*Activity!$D21*Activity!G21</f>
        <v>0</v>
      </c>
      <c r="F22" s="551">
        <f>Activity!$C21*Activity!$D21*Activity!H21</f>
        <v>0</v>
      </c>
      <c r="G22" s="551">
        <f>Activity!$C21*Activity!$D21*Activity!I21</f>
        <v>0.92273005776600003</v>
      </c>
      <c r="H22" s="551">
        <f>Activity!$C21*Activity!$D21*Activity!J21</f>
        <v>0.251653652118</v>
      </c>
      <c r="I22" s="551">
        <f>Activity!$C21*Activity!$D21*Activity!K21</f>
        <v>8.3884550705999997E-2</v>
      </c>
      <c r="J22" s="552">
        <f>Activity!$C21*Activity!$D21*Activity!L21</f>
        <v>0.67107640564799997</v>
      </c>
      <c r="K22" s="551">
        <f>Activity!$C21*Activity!$D21*Activity!M21</f>
        <v>0.30757668592199999</v>
      </c>
      <c r="L22" s="551">
        <f>Activity!$C21*Activity!$D21*Activity!N21</f>
        <v>0.37282022535999998</v>
      </c>
      <c r="M22" s="549">
        <f>Activity!$C21*Activity!$D21*Activity!O21</f>
        <v>1.4539988789039999</v>
      </c>
      <c r="N22" s="413">
        <v>0</v>
      </c>
      <c r="O22" s="551">
        <f>Activity!C21*Activity!D21</f>
        <v>9.3205056339999999</v>
      </c>
      <c r="P22" s="558">
        <f>Activity!X21</f>
        <v>0</v>
      </c>
    </row>
    <row r="23" spans="2:16">
      <c r="B23" s="7">
        <f t="shared" si="1"/>
        <v>2009</v>
      </c>
      <c r="C23" s="771">
        <f>Activity!$C22*Activity!$D22*Activity!E22</f>
        <v>4.1752415261699998</v>
      </c>
      <c r="D23" s="551">
        <f>Activity!$C22*Activity!$D22*Activity!F22</f>
        <v>1.2381750732779999</v>
      </c>
      <c r="E23" s="549">
        <f>Activity!$C22*Activity!$D22*Activity!G22</f>
        <v>0</v>
      </c>
      <c r="F23" s="551">
        <f>Activity!$C22*Activity!$D22*Activity!H22</f>
        <v>0</v>
      </c>
      <c r="G23" s="551">
        <f>Activity!$C22*Activity!$D22*Activity!I22</f>
        <v>0.95022738181799993</v>
      </c>
      <c r="H23" s="551">
        <f>Activity!$C22*Activity!$D22*Activity!J22</f>
        <v>0.25915292231399994</v>
      </c>
      <c r="I23" s="551">
        <f>Activity!$C22*Activity!$D22*Activity!K22</f>
        <v>8.6384307437999977E-2</v>
      </c>
      <c r="J23" s="552">
        <f>Activity!$C22*Activity!$D22*Activity!L22</f>
        <v>0.69107445950399982</v>
      </c>
      <c r="K23" s="551">
        <f>Activity!$C22*Activity!$D22*Activity!M22</f>
        <v>0.31674246060599998</v>
      </c>
      <c r="L23" s="551">
        <f>Activity!$C22*Activity!$D22*Activity!N22</f>
        <v>0.38393025527999997</v>
      </c>
      <c r="M23" s="549">
        <f>Activity!$C22*Activity!$D22*Activity!O22</f>
        <v>1.4973279955919998</v>
      </c>
      <c r="N23" s="413">
        <v>0</v>
      </c>
      <c r="O23" s="551">
        <f>Activity!C22*Activity!D22</f>
        <v>9.5982563819999989</v>
      </c>
      <c r="P23" s="558">
        <f>Activity!X22</f>
        <v>0</v>
      </c>
    </row>
    <row r="24" spans="2:16">
      <c r="B24" s="7">
        <f t="shared" si="1"/>
        <v>2010</v>
      </c>
      <c r="C24" s="771">
        <f>Activity!$C23*Activity!$D23*Activity!E23</f>
        <v>4.3465213859099991</v>
      </c>
      <c r="D24" s="551">
        <f>Activity!$C23*Activity!$D23*Activity!F23</f>
        <v>1.2889684109939998</v>
      </c>
      <c r="E24" s="549">
        <f>Activity!$C23*Activity!$D23*Activity!G23</f>
        <v>0</v>
      </c>
      <c r="F24" s="551">
        <f>Activity!$C23*Activity!$D23*Activity!H23</f>
        <v>0</v>
      </c>
      <c r="G24" s="551">
        <f>Activity!$C23*Activity!$D23*Activity!I23</f>
        <v>0.98920831541399989</v>
      </c>
      <c r="H24" s="551">
        <f>Activity!$C23*Activity!$D23*Activity!J23</f>
        <v>0.26978408602199994</v>
      </c>
      <c r="I24" s="551">
        <f>Activity!$C23*Activity!$D23*Activity!K23</f>
        <v>8.9928028673999974E-2</v>
      </c>
      <c r="J24" s="552">
        <f>Activity!$C23*Activity!$D23*Activity!L23</f>
        <v>0.71942422939199979</v>
      </c>
      <c r="K24" s="551">
        <f>Activity!$C23*Activity!$D23*Activity!M23</f>
        <v>0.32973610513799995</v>
      </c>
      <c r="L24" s="551">
        <f>Activity!$C23*Activity!$D23*Activity!N23</f>
        <v>0.39968012743999992</v>
      </c>
      <c r="M24" s="549">
        <f>Activity!$C23*Activity!$D23*Activity!O23</f>
        <v>1.5587524970159996</v>
      </c>
      <c r="N24" s="413">
        <v>0</v>
      </c>
      <c r="O24" s="551">
        <f>Activity!C23*Activity!D23</f>
        <v>9.992003185999998</v>
      </c>
      <c r="P24" s="558">
        <f>Activity!X23</f>
        <v>0</v>
      </c>
    </row>
    <row r="25" spans="2:16">
      <c r="B25" s="7">
        <f t="shared" si="1"/>
        <v>2011</v>
      </c>
      <c r="C25" s="774">
        <f>Activity!$C24*Activity!$D24*Activity!E24</f>
        <v>4.0814063877000004</v>
      </c>
      <c r="D25" s="551">
        <f>Activity!$C24*Activity!$D24*Activity!F24</f>
        <v>1.2103481011800001</v>
      </c>
      <c r="E25" s="549">
        <f>Activity!$C24*Activity!$D24*Activity!G24</f>
        <v>0</v>
      </c>
      <c r="F25" s="551">
        <f>Activity!$C24*Activity!$D24*Activity!H24</f>
        <v>0</v>
      </c>
      <c r="G25" s="551">
        <f>Activity!$C24*Activity!$D24*Activity!I24</f>
        <v>0.92887179858000013</v>
      </c>
      <c r="H25" s="551">
        <f>Activity!$C24*Activity!$D24*Activity!J24</f>
        <v>0.25332867234000001</v>
      </c>
      <c r="I25" s="551">
        <f>Activity!$C24*Activity!$D24*Activity!K24</f>
        <v>8.4442890780000002E-2</v>
      </c>
      <c r="J25" s="552">
        <f>Activity!$C24*Activity!$D24*Activity!L24</f>
        <v>0.67554312624000001</v>
      </c>
      <c r="K25" s="551">
        <f>Activity!$C24*Activity!$D24*Activity!M24</f>
        <v>0.30962393286000006</v>
      </c>
      <c r="L25" s="551">
        <f>Activity!$C24*Activity!$D24*Activity!N24</f>
        <v>0.37530173680000006</v>
      </c>
      <c r="M25" s="549">
        <f>Activity!$C24*Activity!$D24*Activity!O24</f>
        <v>1.4636767735200003</v>
      </c>
      <c r="N25" s="413">
        <v>0</v>
      </c>
      <c r="O25" s="551">
        <f>Activity!C24*Activity!D24</f>
        <v>9.3825434200000011</v>
      </c>
      <c r="P25" s="558">
        <f>Activity!X24</f>
        <v>0</v>
      </c>
    </row>
    <row r="26" spans="2:16">
      <c r="B26" s="7">
        <f t="shared" si="1"/>
        <v>2012</v>
      </c>
      <c r="C26" s="774">
        <f>Activity!$C25*Activity!$D25*Activity!E25</f>
        <v>4.1825539623000001</v>
      </c>
      <c r="D26" s="551">
        <f>Activity!$C25*Activity!$D25*Activity!F25</f>
        <v>1.2403435888200001</v>
      </c>
      <c r="E26" s="549">
        <f>Activity!$C25*Activity!$D25*Activity!G25</f>
        <v>0</v>
      </c>
      <c r="F26" s="551">
        <f>Activity!$C25*Activity!$D25*Activity!H25</f>
        <v>0</v>
      </c>
      <c r="G26" s="551">
        <f>Activity!$C25*Activity!$D25*Activity!I25</f>
        <v>0.95189159142000013</v>
      </c>
      <c r="H26" s="551">
        <f>Activity!$C25*Activity!$D25*Activity!J25</f>
        <v>0.25960679766</v>
      </c>
      <c r="I26" s="551">
        <f>Activity!$C25*Activity!$D25*Activity!K25</f>
        <v>8.6535599219999995E-2</v>
      </c>
      <c r="J26" s="552">
        <f>Activity!$C25*Activity!$D25*Activity!L25</f>
        <v>0.69228479375999996</v>
      </c>
      <c r="K26" s="551">
        <f>Activity!$C25*Activity!$D25*Activity!M25</f>
        <v>0.31729719714000004</v>
      </c>
      <c r="L26" s="551">
        <f>Activity!$C25*Activity!$D25*Activity!N25</f>
        <v>0.38460266320000003</v>
      </c>
      <c r="M26" s="549">
        <f>Activity!$C25*Activity!$D25*Activity!O25</f>
        <v>1.4999503864800001</v>
      </c>
      <c r="N26" s="413">
        <v>0</v>
      </c>
      <c r="O26" s="551">
        <f>Activity!C25*Activity!D25</f>
        <v>9.6150665800000006</v>
      </c>
      <c r="P26" s="558">
        <f>Activity!X25</f>
        <v>0</v>
      </c>
    </row>
    <row r="27" spans="2:16">
      <c r="B27" s="7">
        <f t="shared" si="1"/>
        <v>2013</v>
      </c>
      <c r="C27" s="774">
        <f>Activity!$C26*Activity!$D26*Activity!E26</f>
        <v>4.2868091159999997</v>
      </c>
      <c r="D27" s="551">
        <f>Activity!$C26*Activity!$D26*Activity!F26</f>
        <v>1.2712606343999999</v>
      </c>
      <c r="E27" s="549">
        <f>Activity!$C26*Activity!$D26*Activity!G26</f>
        <v>0</v>
      </c>
      <c r="F27" s="551">
        <f>Activity!$C26*Activity!$D26*Activity!H26</f>
        <v>0</v>
      </c>
      <c r="G27" s="551">
        <f>Activity!$C26*Activity!$D26*Activity!I26</f>
        <v>0.97561862639999997</v>
      </c>
      <c r="H27" s="551">
        <f>Activity!$C26*Activity!$D26*Activity!J26</f>
        <v>0.26607780719999996</v>
      </c>
      <c r="I27" s="551">
        <f>Activity!$C26*Activity!$D26*Activity!K26</f>
        <v>8.8692602399999987E-2</v>
      </c>
      <c r="J27" s="552">
        <f>Activity!$C26*Activity!$D26*Activity!L26</f>
        <v>0.70954081919999989</v>
      </c>
      <c r="K27" s="551">
        <f>Activity!$C26*Activity!$D26*Activity!M26</f>
        <v>0.32520620880000001</v>
      </c>
      <c r="L27" s="551">
        <f>Activity!$C26*Activity!$D26*Activity!N26</f>
        <v>0.394189344</v>
      </c>
      <c r="M27" s="549">
        <f>Activity!$C26*Activity!$D26*Activity!O26</f>
        <v>1.5373384416</v>
      </c>
      <c r="N27" s="413">
        <v>0</v>
      </c>
      <c r="O27" s="551">
        <f>Activity!C26*Activity!D26</f>
        <v>9.8547335999999994</v>
      </c>
      <c r="P27" s="558">
        <f>Activity!X26</f>
        <v>0</v>
      </c>
    </row>
    <row r="28" spans="2:16">
      <c r="B28" s="7">
        <f t="shared" si="1"/>
        <v>2014</v>
      </c>
      <c r="C28" s="774">
        <f>Activity!$C27*Activity!$D27*Activity!E27</f>
        <v>4.3894967298000003</v>
      </c>
      <c r="D28" s="551">
        <f>Activity!$C27*Activity!$D27*Activity!F27</f>
        <v>1.3017128233199999</v>
      </c>
      <c r="E28" s="549">
        <f>Activity!$C27*Activity!$D27*Activity!G27</f>
        <v>0</v>
      </c>
      <c r="F28" s="551">
        <f>Activity!$C27*Activity!$D27*Activity!H27</f>
        <v>0</v>
      </c>
      <c r="G28" s="551">
        <f>Activity!$C27*Activity!$D27*Activity!I27</f>
        <v>0.99898891091999997</v>
      </c>
      <c r="H28" s="551">
        <f>Activity!$C27*Activity!$D27*Activity!J27</f>
        <v>0.27245152115999999</v>
      </c>
      <c r="I28" s="551">
        <f>Activity!$C27*Activity!$D27*Activity!K27</f>
        <v>9.0817173719999991E-2</v>
      </c>
      <c r="J28" s="552">
        <f>Activity!$C27*Activity!$D27*Activity!L27</f>
        <v>0.72653738975999993</v>
      </c>
      <c r="K28" s="551">
        <f>Activity!$C27*Activity!$D27*Activity!M27</f>
        <v>0.33299630363999999</v>
      </c>
      <c r="L28" s="551">
        <f>Activity!$C27*Activity!$D27*Activity!N27</f>
        <v>0.40363188319999999</v>
      </c>
      <c r="M28" s="549">
        <f>Activity!$C27*Activity!$D27*Activity!O27</f>
        <v>1.57416434448</v>
      </c>
      <c r="N28" s="413">
        <v>0</v>
      </c>
      <c r="O28" s="551">
        <f>Activity!C27*Activity!D27</f>
        <v>10.09079708</v>
      </c>
      <c r="P28" s="558">
        <f>Activity!X27</f>
        <v>0</v>
      </c>
    </row>
    <row r="29" spans="2:16">
      <c r="B29" s="7">
        <f t="shared" si="1"/>
        <v>2015</v>
      </c>
      <c r="C29" s="774">
        <f>Activity!$C28*Activity!$D28*Activity!E28</f>
        <v>4.4915793281999994</v>
      </c>
      <c r="D29" s="551">
        <f>Activity!$C28*Activity!$D28*Activity!F28</f>
        <v>1.33198559388</v>
      </c>
      <c r="E29" s="549">
        <f>Activity!$C28*Activity!$D28*Activity!G28</f>
        <v>0</v>
      </c>
      <c r="F29" s="551">
        <f>Activity!$C28*Activity!$D28*Activity!H28</f>
        <v>0</v>
      </c>
      <c r="G29" s="551">
        <f>Activity!$C28*Activity!$D28*Activity!I28</f>
        <v>1.0222215022799999</v>
      </c>
      <c r="H29" s="551">
        <f>Activity!$C28*Activity!$D28*Activity!J28</f>
        <v>0.27878768243999996</v>
      </c>
      <c r="I29" s="551">
        <f>Activity!$C28*Activity!$D28*Activity!K28</f>
        <v>9.2929227479999987E-2</v>
      </c>
      <c r="J29" s="552">
        <f>Activity!$C28*Activity!$D28*Activity!L28</f>
        <v>0.7434338198399999</v>
      </c>
      <c r="K29" s="551">
        <f>Activity!$C28*Activity!$D28*Activity!M28</f>
        <v>0.34074050076000001</v>
      </c>
      <c r="L29" s="551">
        <f>Activity!$C28*Activity!$D28*Activity!N28</f>
        <v>0.41301878879999998</v>
      </c>
      <c r="M29" s="549">
        <f>Activity!$C28*Activity!$D28*Activity!O28</f>
        <v>1.6107732763199998</v>
      </c>
      <c r="N29" s="413">
        <v>0</v>
      </c>
      <c r="O29" s="551">
        <f>Activity!C28*Activity!D28</f>
        <v>10.325469719999999</v>
      </c>
      <c r="P29" s="558">
        <f>Activity!X28</f>
        <v>0</v>
      </c>
    </row>
    <row r="30" spans="2:16">
      <c r="B30" s="7">
        <f t="shared" si="1"/>
        <v>2016</v>
      </c>
      <c r="C30" s="774">
        <f>Activity!$C29*Activity!$D29*Activity!E29</f>
        <v>4.5889868075999996</v>
      </c>
      <c r="D30" s="551">
        <f>Activity!$C29*Activity!$D29*Activity!F29</f>
        <v>1.3608719498399999</v>
      </c>
      <c r="E30" s="549">
        <f>Activity!$C29*Activity!$D29*Activity!G29</f>
        <v>0</v>
      </c>
      <c r="F30" s="551">
        <f>Activity!$C29*Activity!$D29*Activity!H29</f>
        <v>0</v>
      </c>
      <c r="G30" s="551">
        <f>Activity!$C29*Activity!$D29*Activity!I29</f>
        <v>1.0443901010399999</v>
      </c>
      <c r="H30" s="551">
        <f>Activity!$C29*Activity!$D29*Activity!J29</f>
        <v>0.28483366391999998</v>
      </c>
      <c r="I30" s="551">
        <f>Activity!$C29*Activity!$D29*Activity!K29</f>
        <v>9.4944554639999984E-2</v>
      </c>
      <c r="J30" s="552">
        <f>Activity!$C29*Activity!$D29*Activity!L29</f>
        <v>0.75955643711999987</v>
      </c>
      <c r="K30" s="551">
        <f>Activity!$C29*Activity!$D29*Activity!M29</f>
        <v>0.34813003368000001</v>
      </c>
      <c r="L30" s="551">
        <f>Activity!$C29*Activity!$D29*Activity!N29</f>
        <v>0.42197579839999999</v>
      </c>
      <c r="M30" s="549">
        <f>Activity!$C29*Activity!$D29*Activity!O29</f>
        <v>1.6457056137599999</v>
      </c>
      <c r="N30" s="413">
        <v>0</v>
      </c>
      <c r="O30" s="551">
        <f>Activity!C29*Activity!D29</f>
        <v>10.549394959999999</v>
      </c>
      <c r="P30" s="558">
        <f>Activity!X29</f>
        <v>0</v>
      </c>
    </row>
    <row r="31" spans="2:16">
      <c r="B31" s="7">
        <f t="shared" si="1"/>
        <v>2017</v>
      </c>
      <c r="C31" s="774">
        <f>Activity!$C30*Activity!$D30*Activity!E30</f>
        <v>4.7552890406400001</v>
      </c>
      <c r="D31" s="551">
        <f>Activity!$C30*Activity!$D30*Activity!F30</f>
        <v>1.4101891637760002</v>
      </c>
      <c r="E31" s="549">
        <f>Activity!$C30*Activity!$D30*Activity!G30</f>
        <v>0</v>
      </c>
      <c r="F31" s="551">
        <f>Activity!$C30*Activity!$D30*Activity!H30</f>
        <v>0</v>
      </c>
      <c r="G31" s="551">
        <f>Activity!$C30*Activity!$D30*Activity!I30</f>
        <v>1.0822381954560001</v>
      </c>
      <c r="H31" s="551">
        <f>Activity!$C30*Activity!$D30*Activity!J30</f>
        <v>0.29515587148800004</v>
      </c>
      <c r="I31" s="551">
        <f>Activity!$C30*Activity!$D30*Activity!K30</f>
        <v>9.8385290496000005E-2</v>
      </c>
      <c r="J31" s="552">
        <f>Activity!$C30*Activity!$D30*Activity!L30</f>
        <v>0.78708232396800004</v>
      </c>
      <c r="K31" s="551">
        <f>Activity!$C30*Activity!$D30*Activity!M30</f>
        <v>0.36074606515200003</v>
      </c>
      <c r="L31" s="551">
        <f>Activity!$C30*Activity!$D30*Activity!N30</f>
        <v>0.43726795776000005</v>
      </c>
      <c r="M31" s="549">
        <f>Activity!$C30*Activity!$D30*Activity!O30</f>
        <v>1.7053450352640001</v>
      </c>
      <c r="N31" s="413">
        <v>0</v>
      </c>
      <c r="O31" s="551">
        <f>Activity!C30*Activity!D30</f>
        <v>10.931698944000001</v>
      </c>
      <c r="P31" s="558">
        <f>Activity!X30</f>
        <v>0</v>
      </c>
    </row>
    <row r="32" spans="2:16">
      <c r="B32" s="7">
        <f t="shared" si="1"/>
        <v>2018</v>
      </c>
      <c r="C32" s="774">
        <f>Activity!$C31*Activity!$D31*Activity!E31</f>
        <v>4.8731267900699997</v>
      </c>
      <c r="D32" s="551">
        <f>Activity!$C31*Activity!$D31*Activity!F31</f>
        <v>1.4451341515379998</v>
      </c>
      <c r="E32" s="549">
        <f>Activity!$C31*Activity!$D31*Activity!G31</f>
        <v>0</v>
      </c>
      <c r="F32" s="551">
        <f>Activity!$C31*Activity!$D31*Activity!H31</f>
        <v>0</v>
      </c>
      <c r="G32" s="551">
        <f>Activity!$C31*Activity!$D31*Activity!I31</f>
        <v>1.109056441878</v>
      </c>
      <c r="H32" s="551">
        <f>Activity!$C31*Activity!$D31*Activity!J31</f>
        <v>0.30246993869399996</v>
      </c>
      <c r="I32" s="551">
        <f>Activity!$C31*Activity!$D31*Activity!K31</f>
        <v>0.10082331289799998</v>
      </c>
      <c r="J32" s="552">
        <f>Activity!$C31*Activity!$D31*Activity!L31</f>
        <v>0.80658650318399983</v>
      </c>
      <c r="K32" s="551">
        <f>Activity!$C31*Activity!$D31*Activity!M31</f>
        <v>0.36968548062599998</v>
      </c>
      <c r="L32" s="551">
        <f>Activity!$C31*Activity!$D31*Activity!N31</f>
        <v>0.44810361287999995</v>
      </c>
      <c r="M32" s="549">
        <f>Activity!$C31*Activity!$D31*Activity!O31</f>
        <v>1.7476040902319998</v>
      </c>
      <c r="N32" s="413">
        <v>0</v>
      </c>
      <c r="O32" s="551">
        <f>Activity!C31*Activity!D31</f>
        <v>11.202590321999999</v>
      </c>
      <c r="P32" s="558">
        <f>Activity!X31</f>
        <v>0</v>
      </c>
    </row>
    <row r="33" spans="2:16">
      <c r="B33" s="7">
        <f t="shared" si="1"/>
        <v>2019</v>
      </c>
      <c r="C33" s="774">
        <f>Activity!$C32*Activity!$D32*Activity!E32</f>
        <v>4.9909645394999993</v>
      </c>
      <c r="D33" s="551">
        <f>Activity!$C32*Activity!$D32*Activity!F32</f>
        <v>1.4800791392999999</v>
      </c>
      <c r="E33" s="549">
        <f>Activity!$C32*Activity!$D32*Activity!G32</f>
        <v>0</v>
      </c>
      <c r="F33" s="551">
        <f>Activity!$C32*Activity!$D32*Activity!H32</f>
        <v>0</v>
      </c>
      <c r="G33" s="551">
        <f>Activity!$C32*Activity!$D32*Activity!I32</f>
        <v>1.1358746882999999</v>
      </c>
      <c r="H33" s="551">
        <f>Activity!$C32*Activity!$D32*Activity!J32</f>
        <v>0.30978400589999999</v>
      </c>
      <c r="I33" s="551">
        <f>Activity!$C32*Activity!$D32*Activity!K32</f>
        <v>0.10326133529999998</v>
      </c>
      <c r="J33" s="552">
        <f>Activity!$C32*Activity!$D32*Activity!L32</f>
        <v>0.82609068239999983</v>
      </c>
      <c r="K33" s="551">
        <f>Activity!$C32*Activity!$D32*Activity!M32</f>
        <v>0.3786248961</v>
      </c>
      <c r="L33" s="551">
        <f>Activity!$C32*Activity!$D32*Activity!N32</f>
        <v>0.45893926799999996</v>
      </c>
      <c r="M33" s="549">
        <f>Activity!$C32*Activity!$D32*Activity!O32</f>
        <v>1.7898631451999998</v>
      </c>
      <c r="N33" s="413">
        <v>0</v>
      </c>
      <c r="O33" s="551">
        <f>Activity!C32*Activity!D32</f>
        <v>11.473481699999999</v>
      </c>
      <c r="P33" s="558">
        <f>Activity!X32</f>
        <v>0</v>
      </c>
    </row>
    <row r="34" spans="2:16">
      <c r="B34" s="7">
        <f t="shared" si="1"/>
        <v>2020</v>
      </c>
      <c r="C34" s="774">
        <f>Activity!$C33*Activity!$D33*Activity!E33</f>
        <v>5.1088022889300007</v>
      </c>
      <c r="D34" s="551">
        <f>Activity!$C33*Activity!$D33*Activity!F33</f>
        <v>1.5150241270620002</v>
      </c>
      <c r="E34" s="549">
        <f>Activity!$C33*Activity!$D33*Activity!G33</f>
        <v>0</v>
      </c>
      <c r="F34" s="551">
        <f>Activity!$C33*Activity!$D33*Activity!H33</f>
        <v>0</v>
      </c>
      <c r="G34" s="551">
        <f>Activity!$C33*Activity!$D33*Activity!I33</f>
        <v>1.1626929347220001</v>
      </c>
      <c r="H34" s="551">
        <f>Activity!$C33*Activity!$D33*Activity!J33</f>
        <v>0.31709807310600002</v>
      </c>
      <c r="I34" s="551">
        <f>Activity!$C33*Activity!$D33*Activity!K33</f>
        <v>0.10569935770199999</v>
      </c>
      <c r="J34" s="552">
        <f>Activity!$C33*Activity!$D33*Activity!L33</f>
        <v>0.84559486161599995</v>
      </c>
      <c r="K34" s="551">
        <f>Activity!$C33*Activity!$D33*Activity!M33</f>
        <v>0.38756431157400006</v>
      </c>
      <c r="L34" s="551">
        <f>Activity!$C33*Activity!$D33*Activity!N33</f>
        <v>0.46977492312000002</v>
      </c>
      <c r="M34" s="549">
        <f>Activity!$C33*Activity!$D33*Activity!O33</f>
        <v>1.8321222001680002</v>
      </c>
      <c r="N34" s="413">
        <v>0</v>
      </c>
      <c r="O34" s="551">
        <f>Activity!C33*Activity!D33</f>
        <v>11.744373078000001</v>
      </c>
      <c r="P34" s="558">
        <f>Activity!X33</f>
        <v>0</v>
      </c>
    </row>
    <row r="35" spans="2:16">
      <c r="B35" s="7">
        <f t="shared" si="1"/>
        <v>2021</v>
      </c>
      <c r="C35" s="774">
        <f>Activity!$C34*Activity!$D34*Activity!E34</f>
        <v>5.2266400383599994</v>
      </c>
      <c r="D35" s="551">
        <f>Activity!$C34*Activity!$D34*Activity!F34</f>
        <v>1.5499691148239998</v>
      </c>
      <c r="E35" s="549">
        <f>Activity!$C34*Activity!$D34*Activity!G34</f>
        <v>0</v>
      </c>
      <c r="F35" s="551">
        <f>Activity!$C34*Activity!$D34*Activity!H34</f>
        <v>0</v>
      </c>
      <c r="G35" s="551">
        <f>Activity!$C34*Activity!$D34*Activity!I34</f>
        <v>1.189511181144</v>
      </c>
      <c r="H35" s="551">
        <f>Activity!$C34*Activity!$D34*Activity!J34</f>
        <v>0.32441214031199994</v>
      </c>
      <c r="I35" s="551">
        <f>Activity!$C34*Activity!$D34*Activity!K34</f>
        <v>0.10813738010399998</v>
      </c>
      <c r="J35" s="552">
        <f>Activity!$C34*Activity!$D34*Activity!L34</f>
        <v>0.86509904083199984</v>
      </c>
      <c r="K35" s="551">
        <f>Activity!$C34*Activity!$D34*Activity!M34</f>
        <v>0.39650372704799997</v>
      </c>
      <c r="L35" s="551">
        <f>Activity!$C34*Activity!$D34*Activity!N34</f>
        <v>0.48061057823999997</v>
      </c>
      <c r="M35" s="549">
        <f>Activity!$C34*Activity!$D34*Activity!O34</f>
        <v>1.8743812551359997</v>
      </c>
      <c r="N35" s="413">
        <v>0</v>
      </c>
      <c r="O35" s="551">
        <f>Activity!C34*Activity!D34</f>
        <v>12.015264455999999</v>
      </c>
      <c r="P35" s="558">
        <f>Activity!X34</f>
        <v>0</v>
      </c>
    </row>
    <row r="36" spans="2:16">
      <c r="B36" s="7">
        <f t="shared" si="1"/>
        <v>2022</v>
      </c>
      <c r="C36" s="774">
        <f>Activity!$C35*Activity!$D35*Activity!E35</f>
        <v>5.3444777877899998</v>
      </c>
      <c r="D36" s="551">
        <f>Activity!$C35*Activity!$D35*Activity!F35</f>
        <v>1.5849141025860001</v>
      </c>
      <c r="E36" s="549">
        <f>Activity!$C35*Activity!$D35*Activity!G35</f>
        <v>0</v>
      </c>
      <c r="F36" s="551">
        <f>Activity!$C35*Activity!$D35*Activity!H35</f>
        <v>0</v>
      </c>
      <c r="G36" s="551">
        <f>Activity!$C35*Activity!$D35*Activity!I35</f>
        <v>1.2163294275660002</v>
      </c>
      <c r="H36" s="551">
        <f>Activity!$C35*Activity!$D35*Activity!J35</f>
        <v>0.33172620751800003</v>
      </c>
      <c r="I36" s="551">
        <f>Activity!$C35*Activity!$D35*Activity!K35</f>
        <v>0.110575402506</v>
      </c>
      <c r="J36" s="552">
        <f>Activity!$C35*Activity!$D35*Activity!L35</f>
        <v>0.88460322004799996</v>
      </c>
      <c r="K36" s="551">
        <f>Activity!$C35*Activity!$D35*Activity!M35</f>
        <v>0.40544314252200003</v>
      </c>
      <c r="L36" s="551">
        <f>Activity!$C35*Activity!$D35*Activity!N35</f>
        <v>0.49144623336000004</v>
      </c>
      <c r="M36" s="549">
        <f>Activity!$C35*Activity!$D35*Activity!O35</f>
        <v>1.9166403101040002</v>
      </c>
      <c r="N36" s="413">
        <v>0</v>
      </c>
      <c r="O36" s="551">
        <f>Activity!C35*Activity!D35</f>
        <v>12.286155834000001</v>
      </c>
      <c r="P36" s="558">
        <f>Activity!X35</f>
        <v>0</v>
      </c>
    </row>
    <row r="37" spans="2:16">
      <c r="B37" s="7">
        <f t="shared" si="1"/>
        <v>2023</v>
      </c>
      <c r="C37" s="774">
        <f>Activity!$C36*Activity!$D36*Activity!E36</f>
        <v>5.4623155372199994</v>
      </c>
      <c r="D37" s="551">
        <f>Activity!$C36*Activity!$D36*Activity!F36</f>
        <v>1.6198590903479999</v>
      </c>
      <c r="E37" s="549">
        <f>Activity!$C36*Activity!$D36*Activity!G36</f>
        <v>0</v>
      </c>
      <c r="F37" s="551">
        <f>Activity!$C36*Activity!$D36*Activity!H36</f>
        <v>0</v>
      </c>
      <c r="G37" s="551">
        <f>Activity!$C36*Activity!$D36*Activity!I36</f>
        <v>1.2431476739879999</v>
      </c>
      <c r="H37" s="551">
        <f>Activity!$C36*Activity!$D36*Activity!J36</f>
        <v>0.33904027472399995</v>
      </c>
      <c r="I37" s="551">
        <f>Activity!$C36*Activity!$D36*Activity!K36</f>
        <v>0.11301342490799998</v>
      </c>
      <c r="J37" s="552">
        <f>Activity!$C36*Activity!$D36*Activity!L36</f>
        <v>0.90410739926399986</v>
      </c>
      <c r="K37" s="551">
        <f>Activity!$C36*Activity!$D36*Activity!M36</f>
        <v>0.41438255799599999</v>
      </c>
      <c r="L37" s="551">
        <f>Activity!$C36*Activity!$D36*Activity!N36</f>
        <v>0.50228188847999999</v>
      </c>
      <c r="M37" s="549">
        <f>Activity!$C36*Activity!$D36*Activity!O36</f>
        <v>1.9588993650719999</v>
      </c>
      <c r="N37" s="413">
        <v>0</v>
      </c>
      <c r="O37" s="551">
        <f>Activity!C36*Activity!D36</f>
        <v>12.557047211999999</v>
      </c>
      <c r="P37" s="558">
        <f>Activity!X36</f>
        <v>0</v>
      </c>
    </row>
    <row r="38" spans="2:16">
      <c r="B38" s="7">
        <f t="shared" si="1"/>
        <v>2024</v>
      </c>
      <c r="C38" s="774">
        <f>Activity!$C37*Activity!$D37*Activity!E37</f>
        <v>5.5801532866499999</v>
      </c>
      <c r="D38" s="551">
        <f>Activity!$C37*Activity!$D37*Activity!F37</f>
        <v>1.6548040781100002</v>
      </c>
      <c r="E38" s="549">
        <f>Activity!$C37*Activity!$D37*Activity!G37</f>
        <v>0</v>
      </c>
      <c r="F38" s="551">
        <f>Activity!$C37*Activity!$D37*Activity!H37</f>
        <v>0</v>
      </c>
      <c r="G38" s="551">
        <f>Activity!$C37*Activity!$D37*Activity!I37</f>
        <v>1.26996592041</v>
      </c>
      <c r="H38" s="551">
        <f>Activity!$C37*Activity!$D37*Activity!J37</f>
        <v>0.34635434193000003</v>
      </c>
      <c r="I38" s="551">
        <f>Activity!$C37*Activity!$D37*Activity!K37</f>
        <v>0.11545144731</v>
      </c>
      <c r="J38" s="552">
        <f>Activity!$C37*Activity!$D37*Activity!L37</f>
        <v>0.92361157847999997</v>
      </c>
      <c r="K38" s="551">
        <f>Activity!$C37*Activity!$D37*Activity!M37</f>
        <v>0.42332197347000006</v>
      </c>
      <c r="L38" s="551">
        <f>Activity!$C37*Activity!$D37*Activity!N37</f>
        <v>0.51311754360000006</v>
      </c>
      <c r="M38" s="549">
        <f>Activity!$C37*Activity!$D37*Activity!O37</f>
        <v>2.0011584200399999</v>
      </c>
      <c r="N38" s="413">
        <v>0</v>
      </c>
      <c r="O38" s="551">
        <f>Activity!C37*Activity!D37</f>
        <v>12.82793859</v>
      </c>
      <c r="P38" s="558">
        <f>Activity!X37</f>
        <v>0</v>
      </c>
    </row>
    <row r="39" spans="2:16">
      <c r="B39" s="7">
        <f t="shared" si="1"/>
        <v>2025</v>
      </c>
      <c r="C39" s="774">
        <f>Activity!$C38*Activity!$D38*Activity!E38</f>
        <v>5.6979910360800003</v>
      </c>
      <c r="D39" s="551">
        <f>Activity!$C38*Activity!$D38*Activity!F38</f>
        <v>1.689749065872</v>
      </c>
      <c r="E39" s="549">
        <f>Activity!$C38*Activity!$D38*Activity!G38</f>
        <v>0</v>
      </c>
      <c r="F39" s="551">
        <f>Activity!$C38*Activity!$D38*Activity!H38</f>
        <v>0</v>
      </c>
      <c r="G39" s="551">
        <f>Activity!$C38*Activity!$D38*Activity!I38</f>
        <v>1.2967841668320002</v>
      </c>
      <c r="H39" s="551">
        <f>Activity!$C38*Activity!$D38*Activity!J38</f>
        <v>0.35366840913600001</v>
      </c>
      <c r="I39" s="551">
        <f>Activity!$C38*Activity!$D38*Activity!K38</f>
        <v>0.117889469712</v>
      </c>
      <c r="J39" s="552">
        <f>Activity!$C38*Activity!$D38*Activity!L38</f>
        <v>0.94311575769599998</v>
      </c>
      <c r="K39" s="551">
        <f>Activity!$C38*Activity!$D38*Activity!M38</f>
        <v>0.43226138894400001</v>
      </c>
      <c r="L39" s="551">
        <f>Activity!$C38*Activity!$D38*Activity!N38</f>
        <v>0.52395319872000001</v>
      </c>
      <c r="M39" s="549">
        <f>Activity!$C38*Activity!$D38*Activity!O38</f>
        <v>2.0434174750079999</v>
      </c>
      <c r="N39" s="413">
        <v>0</v>
      </c>
      <c r="O39" s="551">
        <f>Activity!C38*Activity!D38</f>
        <v>13.098829968</v>
      </c>
      <c r="P39" s="558">
        <f>Activity!X38</f>
        <v>0</v>
      </c>
    </row>
    <row r="40" spans="2:16">
      <c r="B40" s="7">
        <f t="shared" si="1"/>
        <v>2026</v>
      </c>
      <c r="C40" s="774">
        <f>Activity!$C39*Activity!$D39*Activity!E39</f>
        <v>5.815828785509999</v>
      </c>
      <c r="D40" s="551">
        <f>Activity!$C39*Activity!$D39*Activity!F39</f>
        <v>1.7246940536339999</v>
      </c>
      <c r="E40" s="549">
        <f>Activity!$C39*Activity!$D39*Activity!G39</f>
        <v>0</v>
      </c>
      <c r="F40" s="551">
        <f>Activity!$C39*Activity!$D39*Activity!H39</f>
        <v>0</v>
      </c>
      <c r="G40" s="551">
        <f>Activity!$C39*Activity!$D39*Activity!I39</f>
        <v>1.3236024132539999</v>
      </c>
      <c r="H40" s="551">
        <f>Activity!$C39*Activity!$D39*Activity!J39</f>
        <v>0.36098247634199998</v>
      </c>
      <c r="I40" s="551">
        <f>Activity!$C39*Activity!$D39*Activity!K39</f>
        <v>0.12032749211399998</v>
      </c>
      <c r="J40" s="552">
        <f>Activity!$C39*Activity!$D39*Activity!L39</f>
        <v>0.96261993691199987</v>
      </c>
      <c r="K40" s="551">
        <f>Activity!$C39*Activity!$D39*Activity!M39</f>
        <v>0.44120080441799997</v>
      </c>
      <c r="L40" s="551">
        <f>Activity!$C39*Activity!$D39*Activity!N39</f>
        <v>0.53478885383999997</v>
      </c>
      <c r="M40" s="549">
        <f>Activity!$C39*Activity!$D39*Activity!O39</f>
        <v>2.0856765299759998</v>
      </c>
      <c r="N40" s="413">
        <v>0</v>
      </c>
      <c r="O40" s="551">
        <f>Activity!C39*Activity!D39</f>
        <v>13.369721345999999</v>
      </c>
      <c r="P40" s="558">
        <f>Activity!X39</f>
        <v>0</v>
      </c>
    </row>
    <row r="41" spans="2:16">
      <c r="B41" s="7">
        <f t="shared" si="1"/>
        <v>2027</v>
      </c>
      <c r="C41" s="774">
        <f>Activity!$C40*Activity!$D40*Activity!E40</f>
        <v>5.9336665349399995</v>
      </c>
      <c r="D41" s="551">
        <f>Activity!$C40*Activity!$D40*Activity!F40</f>
        <v>1.7596390413959999</v>
      </c>
      <c r="E41" s="549">
        <f>Activity!$C40*Activity!$D40*Activity!G40</f>
        <v>0</v>
      </c>
      <c r="F41" s="551">
        <f>Activity!$C40*Activity!$D40*Activity!H40</f>
        <v>0</v>
      </c>
      <c r="G41" s="551">
        <f>Activity!$C40*Activity!$D40*Activity!I40</f>
        <v>1.350420659676</v>
      </c>
      <c r="H41" s="551">
        <f>Activity!$C40*Activity!$D40*Activity!J40</f>
        <v>0.36829654354799995</v>
      </c>
      <c r="I41" s="551">
        <f>Activity!$C40*Activity!$D40*Activity!K40</f>
        <v>0.12276551451599997</v>
      </c>
      <c r="J41" s="552">
        <f>Activity!$C40*Activity!$D40*Activity!L40</f>
        <v>0.98212411612799977</v>
      </c>
      <c r="K41" s="551">
        <f>Activity!$C40*Activity!$D40*Activity!M40</f>
        <v>0.45014021989199998</v>
      </c>
      <c r="L41" s="551">
        <f>Activity!$C40*Activity!$D40*Activity!N40</f>
        <v>0.54562450895999992</v>
      </c>
      <c r="M41" s="549">
        <f>Activity!$C40*Activity!$D40*Activity!O40</f>
        <v>2.1279355849439998</v>
      </c>
      <c r="N41" s="413">
        <v>0</v>
      </c>
      <c r="O41" s="551">
        <f>Activity!C40*Activity!D40</f>
        <v>13.640612723999999</v>
      </c>
      <c r="P41" s="558">
        <f>Activity!X40</f>
        <v>0</v>
      </c>
    </row>
    <row r="42" spans="2:16">
      <c r="B42" s="7">
        <f t="shared" si="1"/>
        <v>2028</v>
      </c>
      <c r="C42" s="774">
        <f>Activity!$C41*Activity!$D41*Activity!E41</f>
        <v>6.0515042843699991</v>
      </c>
      <c r="D42" s="551">
        <f>Activity!$C41*Activity!$D41*Activity!F41</f>
        <v>1.794584029158</v>
      </c>
      <c r="E42" s="549">
        <f>Activity!$C41*Activity!$D41*Activity!G41</f>
        <v>0</v>
      </c>
      <c r="F42" s="551">
        <f>Activity!$C41*Activity!$D41*Activity!H41</f>
        <v>0</v>
      </c>
      <c r="G42" s="551">
        <f>Activity!$C41*Activity!$D41*Activity!I41</f>
        <v>1.3772389060979999</v>
      </c>
      <c r="H42" s="551">
        <f>Activity!$C41*Activity!$D41*Activity!J41</f>
        <v>0.37561061075399993</v>
      </c>
      <c r="I42" s="551">
        <f>Activity!$C41*Activity!$D41*Activity!K41</f>
        <v>0.12520353691799999</v>
      </c>
      <c r="J42" s="552">
        <f>Activity!$C41*Activity!$D41*Activity!L41</f>
        <v>1.0016282953439999</v>
      </c>
      <c r="K42" s="551">
        <f>Activity!$C41*Activity!$D41*Activity!M41</f>
        <v>0.45907963536599999</v>
      </c>
      <c r="L42" s="551">
        <f>Activity!$C41*Activity!$D41*Activity!N41</f>
        <v>0.55646016407999999</v>
      </c>
      <c r="M42" s="549">
        <f>Activity!$C41*Activity!$D41*Activity!O41</f>
        <v>2.1701946399119998</v>
      </c>
      <c r="N42" s="413">
        <v>0</v>
      </c>
      <c r="O42" s="551">
        <f>Activity!C41*Activity!D41</f>
        <v>13.911504101999999</v>
      </c>
      <c r="P42" s="558">
        <f>Activity!X41</f>
        <v>0</v>
      </c>
    </row>
    <row r="43" spans="2:16">
      <c r="B43" s="7">
        <f t="shared" si="1"/>
        <v>2029</v>
      </c>
      <c r="C43" s="774">
        <f>Activity!$C42*Activity!$D42*Activity!E42</f>
        <v>6.1693420338000005</v>
      </c>
      <c r="D43" s="551">
        <f>Activity!$C42*Activity!$D42*Activity!F42</f>
        <v>1.8295290169200003</v>
      </c>
      <c r="E43" s="549">
        <f>Activity!$C42*Activity!$D42*Activity!G42</f>
        <v>0</v>
      </c>
      <c r="F43" s="551">
        <f>Activity!$C42*Activity!$D42*Activity!H42</f>
        <v>0</v>
      </c>
      <c r="G43" s="551">
        <f>Activity!$C42*Activity!$D42*Activity!I42</f>
        <v>1.4040571525200003</v>
      </c>
      <c r="H43" s="551">
        <f>Activity!$C42*Activity!$D42*Activity!J42</f>
        <v>0.38292467796000007</v>
      </c>
      <c r="I43" s="551">
        <f>Activity!$C42*Activity!$D42*Activity!K42</f>
        <v>0.12764155932000001</v>
      </c>
      <c r="J43" s="552">
        <f>Activity!$C42*Activity!$D42*Activity!L42</f>
        <v>1.0211324745600001</v>
      </c>
      <c r="K43" s="551">
        <f>Activity!$C42*Activity!$D42*Activity!M42</f>
        <v>0.46801905084000012</v>
      </c>
      <c r="L43" s="551">
        <f>Activity!$C42*Activity!$D42*Activity!N42</f>
        <v>0.56729581920000005</v>
      </c>
      <c r="M43" s="549">
        <f>Activity!$C42*Activity!$D42*Activity!O42</f>
        <v>2.2124536948800002</v>
      </c>
      <c r="N43" s="413">
        <v>0</v>
      </c>
      <c r="O43" s="551">
        <f>Activity!C42*Activity!D42</f>
        <v>14.182395480000002</v>
      </c>
      <c r="P43" s="558">
        <f>Activity!X42</f>
        <v>0</v>
      </c>
    </row>
    <row r="44" spans="2:16">
      <c r="B44" s="7">
        <f t="shared" si="1"/>
        <v>2030</v>
      </c>
      <c r="C44" s="774">
        <f>Activity!$C43*Activity!$D43*Activity!E43</f>
        <v>6.2871797832299992</v>
      </c>
      <c r="D44" s="551">
        <f>Activity!$C43*Activity!$D43*Activity!F43</f>
        <v>1.8644740046819999</v>
      </c>
      <c r="E44" s="549">
        <f>Activity!$C43*Activity!$D43*Activity!G43</f>
        <v>0</v>
      </c>
      <c r="F44" s="551">
        <f>Activity!$C43*Activity!$D43*Activity!H43</f>
        <v>0</v>
      </c>
      <c r="G44" s="551">
        <f>Activity!$C43*Activity!$D43*Activity!I43</f>
        <v>1.430875398942</v>
      </c>
      <c r="H44" s="551">
        <f>Activity!$C43*Activity!$D43*Activity!J43</f>
        <v>0.39023874516599993</v>
      </c>
      <c r="I44" s="551">
        <f>Activity!$C43*Activity!$D43*Activity!K43</f>
        <v>0.13007958172199999</v>
      </c>
      <c r="J44" s="552">
        <f>Activity!$C43*Activity!$D43*Activity!L43</f>
        <v>1.0406366537759999</v>
      </c>
      <c r="K44" s="551">
        <f>Activity!$C43*Activity!$D43*Activity!M43</f>
        <v>0.47695846631399996</v>
      </c>
      <c r="L44" s="551">
        <f>Activity!$C43*Activity!$D43*Activity!N43</f>
        <v>0.57813147432000001</v>
      </c>
      <c r="M44" s="549">
        <f>Activity!$C43*Activity!$D43*Activity!O43</f>
        <v>2.2547127498479997</v>
      </c>
      <c r="N44" s="413">
        <v>0</v>
      </c>
      <c r="O44" s="551">
        <f>Activity!C43*Activity!D43</f>
        <v>14.453286857999998</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abSelected="1" topLeftCell="A13" zoomScale="85" zoomScaleNormal="85"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Bontang</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0" t="s">
        <v>91</v>
      </c>
      <c r="D12" s="831"/>
      <c r="E12" s="831"/>
      <c r="F12" s="831"/>
      <c r="G12" s="831"/>
      <c r="H12" s="831"/>
      <c r="I12" s="831"/>
      <c r="J12" s="831"/>
      <c r="K12" s="831"/>
      <c r="L12" s="831"/>
      <c r="M12" s="832"/>
      <c r="N12" s="655"/>
      <c r="O12" s="656"/>
      <c r="P12" s="653"/>
      <c r="Q12" s="652"/>
      <c r="S12" s="654"/>
      <c r="T12" s="830" t="s">
        <v>91</v>
      </c>
      <c r="U12" s="831"/>
      <c r="V12" s="831"/>
      <c r="W12" s="831"/>
      <c r="X12" s="831"/>
      <c r="Y12" s="831"/>
      <c r="Z12" s="831"/>
      <c r="AA12" s="831"/>
      <c r="AB12" s="831"/>
      <c r="AC12" s="831"/>
      <c r="AD12" s="832"/>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7.429284683394323E-2</v>
      </c>
      <c r="D18" s="697">
        <f>IF(Select2=1,Paper!$K20,"")</f>
        <v>3.9013153419769323E-3</v>
      </c>
      <c r="E18" s="687">
        <f>IF(Select2=1,Nappies!$K20,"")</f>
        <v>1.2302119999602772E-2</v>
      </c>
      <c r="F18" s="697">
        <f>IF(Select2=1,Garden!$K20,"")</f>
        <v>0</v>
      </c>
      <c r="G18" s="687">
        <f>IF(Select2=1,Wood!$K20,"")</f>
        <v>0</v>
      </c>
      <c r="H18" s="697">
        <f>IF(Select2=1,Textiles!$K20,"")</f>
        <v>9.2368495808145947E-4</v>
      </c>
      <c r="I18" s="698">
        <f>Sludge!K20</f>
        <v>0</v>
      </c>
      <c r="J18" s="698" t="str">
        <f>IF(Select2=2,MSW!$K20,"")</f>
        <v/>
      </c>
      <c r="K18" s="698">
        <f>Industry!$K20</f>
        <v>0</v>
      </c>
      <c r="L18" s="699">
        <f>SUM(C18:K18)</f>
        <v>9.1419967133604396E-2</v>
      </c>
      <c r="M18" s="700">
        <f>Recovery_OX!C13</f>
        <v>0</v>
      </c>
      <c r="N18" s="650"/>
      <c r="O18" s="701">
        <f>(L18-M18)*(1-Recovery_OX!F13)</f>
        <v>9.1419967133604396E-2</v>
      </c>
      <c r="P18" s="693"/>
      <c r="Q18" s="652"/>
      <c r="S18" s="695">
        <f t="shared" ref="S18:S81" si="2">S17+1</f>
        <v>2001</v>
      </c>
      <c r="T18" s="696">
        <f>IF(Select2=1,Food!$W20,"")</f>
        <v>4.9705294491933477E-2</v>
      </c>
      <c r="U18" s="697">
        <f>IF(Select2=1,Paper!$W20,"")</f>
        <v>8.0605688883820907E-3</v>
      </c>
      <c r="V18" s="687">
        <f>IF(Select2=1,Nappies!$W20,"")</f>
        <v>0</v>
      </c>
      <c r="W18" s="697">
        <f>IF(Select2=1,Garden!$W20,"")</f>
        <v>0</v>
      </c>
      <c r="X18" s="687">
        <f>IF(Select2=1,Wood!$W20,"")</f>
        <v>3.3831659589016122E-3</v>
      </c>
      <c r="Y18" s="697">
        <f>IF(Select2=1,Textiles!$W20,"")</f>
        <v>1.0122574883084487E-3</v>
      </c>
      <c r="Z18" s="689">
        <f>Sludge!W20</f>
        <v>0</v>
      </c>
      <c r="AA18" s="689" t="str">
        <f>IF(Select2=2,MSW!$W20,"")</f>
        <v/>
      </c>
      <c r="AB18" s="698">
        <f>Industry!$W20</f>
        <v>0</v>
      </c>
      <c r="AC18" s="699">
        <f t="shared" si="0"/>
        <v>6.2161286827525634E-2</v>
      </c>
      <c r="AD18" s="700">
        <f>Recovery_OX!R13</f>
        <v>0</v>
      </c>
      <c r="AE18" s="650"/>
      <c r="AF18" s="702">
        <f>(AC18-AD18)*(1-Recovery_OX!U13)</f>
        <v>6.2161286827525634E-2</v>
      </c>
      <c r="AH18" s="637"/>
    </row>
    <row r="19" spans="2:34">
      <c r="B19" s="695">
        <f t="shared" si="1"/>
        <v>2002</v>
      </c>
      <c r="C19" s="696">
        <f>IF(Select2=1,Food!$K21,"")</f>
        <v>0.12940995099099178</v>
      </c>
      <c r="D19" s="697">
        <f>IF(Select2=1,Paper!$K21,"")</f>
        <v>7.8180937765830981E-3</v>
      </c>
      <c r="E19" s="687">
        <f>IF(Select2=1,Nappies!$K21,"")</f>
        <v>2.3561445328631782E-2</v>
      </c>
      <c r="F19" s="697">
        <f>IF(Select2=1,Garden!$K21,"")</f>
        <v>0</v>
      </c>
      <c r="G19" s="687">
        <f>IF(Select2=1,Wood!$K21,"")</f>
        <v>0</v>
      </c>
      <c r="H19" s="697">
        <f>IF(Select2=1,Textiles!$K21,"")</f>
        <v>1.8510309957771101E-3</v>
      </c>
      <c r="I19" s="698">
        <f>Sludge!K21</f>
        <v>0</v>
      </c>
      <c r="J19" s="698" t="str">
        <f>IF(Select2=2,MSW!$K21,"")</f>
        <v/>
      </c>
      <c r="K19" s="698">
        <f>Industry!$K21</f>
        <v>0</v>
      </c>
      <c r="L19" s="699">
        <f t="shared" ref="L19:L82" si="3">SUM(C19:K19)</f>
        <v>0.16264052109198376</v>
      </c>
      <c r="M19" s="700">
        <f>Recovery_OX!C14</f>
        <v>0</v>
      </c>
      <c r="N19" s="650"/>
      <c r="O19" s="701">
        <f>(L19-M19)*(1-Recovery_OX!F14)</f>
        <v>0.16264052109198376</v>
      </c>
      <c r="P19" s="693"/>
      <c r="Q19" s="652"/>
      <c r="S19" s="695">
        <f t="shared" si="2"/>
        <v>2002</v>
      </c>
      <c r="T19" s="696">
        <f>IF(Select2=1,Food!$W21,"")</f>
        <v>8.6581144730815199E-2</v>
      </c>
      <c r="U19" s="697">
        <f>IF(Select2=1,Paper!$W21,"")</f>
        <v>1.6153086315254334E-2</v>
      </c>
      <c r="V19" s="687">
        <f>IF(Select2=1,Nappies!$W21,"")</f>
        <v>0</v>
      </c>
      <c r="W19" s="697">
        <f>IF(Select2=1,Garden!$W21,"")</f>
        <v>0</v>
      </c>
      <c r="X19" s="687">
        <f>IF(Select2=1,Wood!$W21,"")</f>
        <v>6.8921016371197696E-3</v>
      </c>
      <c r="Y19" s="697">
        <f>IF(Select2=1,Textiles!$W21,"")</f>
        <v>2.0285271186598463E-3</v>
      </c>
      <c r="Z19" s="689">
        <f>Sludge!W21</f>
        <v>0</v>
      </c>
      <c r="AA19" s="689" t="str">
        <f>IF(Select2=2,MSW!$W21,"")</f>
        <v/>
      </c>
      <c r="AB19" s="698">
        <f>Industry!$W21</f>
        <v>0</v>
      </c>
      <c r="AC19" s="699">
        <f t="shared" si="0"/>
        <v>0.11165485980184915</v>
      </c>
      <c r="AD19" s="700">
        <f>Recovery_OX!R14</f>
        <v>0</v>
      </c>
      <c r="AE19" s="650"/>
      <c r="AF19" s="702">
        <f>(AC19-AD19)*(1-Recovery_OX!U14)</f>
        <v>0.11165485980184915</v>
      </c>
      <c r="AH19" s="637"/>
    </row>
    <row r="20" spans="2:34">
      <c r="B20" s="695">
        <f t="shared" si="1"/>
        <v>2003</v>
      </c>
      <c r="C20" s="696">
        <f>IF(Select2=1,Food!$K22,"")</f>
        <v>0.16552352728732694</v>
      </c>
      <c r="D20" s="697">
        <f>IF(Select2=1,Paper!$K22,"")</f>
        <v>1.1426355755713467E-2</v>
      </c>
      <c r="E20" s="687">
        <f>IF(Select2=1,Nappies!$K22,"")</f>
        <v>3.2922684765332035E-2</v>
      </c>
      <c r="F20" s="697">
        <f>IF(Select2=1,Garden!$K22,"")</f>
        <v>0</v>
      </c>
      <c r="G20" s="687">
        <f>IF(Select2=1,Wood!$K22,"")</f>
        <v>0</v>
      </c>
      <c r="H20" s="697">
        <f>IF(Select2=1,Textiles!$K22,"")</f>
        <v>2.7053319232307371E-3</v>
      </c>
      <c r="I20" s="698">
        <f>Sludge!K22</f>
        <v>0</v>
      </c>
      <c r="J20" s="698" t="str">
        <f>IF(Select2=2,MSW!$K22,"")</f>
        <v/>
      </c>
      <c r="K20" s="698">
        <f>Industry!$K22</f>
        <v>0</v>
      </c>
      <c r="L20" s="699">
        <f t="shared" si="3"/>
        <v>0.21257789973160318</v>
      </c>
      <c r="M20" s="700">
        <f>Recovery_OX!C15</f>
        <v>0</v>
      </c>
      <c r="N20" s="650"/>
      <c r="O20" s="701">
        <f>(L20-M20)*(1-Recovery_OX!F15)</f>
        <v>0.21257789973160318</v>
      </c>
      <c r="P20" s="693"/>
      <c r="Q20" s="652"/>
      <c r="S20" s="695">
        <f t="shared" si="2"/>
        <v>2003</v>
      </c>
      <c r="T20" s="696">
        <f>IF(Select2=1,Food!$W22,"")</f>
        <v>0.11074277026359965</v>
      </c>
      <c r="U20" s="697">
        <f>IF(Select2=1,Paper!$W22,"")</f>
        <v>2.360817304899477E-2</v>
      </c>
      <c r="V20" s="687">
        <f>IF(Select2=1,Nappies!$W22,"")</f>
        <v>0</v>
      </c>
      <c r="W20" s="697">
        <f>IF(Select2=1,Garden!$W22,"")</f>
        <v>0</v>
      </c>
      <c r="X20" s="687">
        <f>IF(Select2=1,Wood!$W22,"")</f>
        <v>1.0242437273116498E-2</v>
      </c>
      <c r="Y20" s="697">
        <f>IF(Select2=1,Textiles!$W22,"")</f>
        <v>2.964747313129575E-3</v>
      </c>
      <c r="Z20" s="689">
        <f>Sludge!W22</f>
        <v>0</v>
      </c>
      <c r="AA20" s="689" t="str">
        <f>IF(Select2=2,MSW!$W22,"")</f>
        <v/>
      </c>
      <c r="AB20" s="698">
        <f>Industry!$W22</f>
        <v>0</v>
      </c>
      <c r="AC20" s="699">
        <f t="shared" si="0"/>
        <v>0.14755812789884049</v>
      </c>
      <c r="AD20" s="700">
        <f>Recovery_OX!R15</f>
        <v>0</v>
      </c>
      <c r="AE20" s="650"/>
      <c r="AF20" s="702">
        <f>(AC20-AD20)*(1-Recovery_OX!U15)</f>
        <v>0.14755812789884049</v>
      </c>
      <c r="AH20" s="637"/>
    </row>
    <row r="21" spans="2:34">
      <c r="B21" s="695">
        <f t="shared" si="1"/>
        <v>2004</v>
      </c>
      <c r="C21" s="696">
        <f>IF(Select2=1,Food!$K23,"")</f>
        <v>0.19537624227737607</v>
      </c>
      <c r="D21" s="697">
        <f>IF(Select2=1,Paper!$K23,"")</f>
        <v>1.5087114113029026E-2</v>
      </c>
      <c r="E21" s="687">
        <f>IF(Select2=1,Nappies!$K23,"")</f>
        <v>4.1755196276319309E-2</v>
      </c>
      <c r="F21" s="697">
        <f>IF(Select2=1,Garden!$K23,"")</f>
        <v>0</v>
      </c>
      <c r="G21" s="687">
        <f>IF(Select2=1,Wood!$K23,"")</f>
        <v>0</v>
      </c>
      <c r="H21" s="697">
        <f>IF(Select2=1,Textiles!$K23,"")</f>
        <v>3.5720620215236656E-3</v>
      </c>
      <c r="I21" s="698">
        <f>Sludge!K23</f>
        <v>0</v>
      </c>
      <c r="J21" s="698" t="str">
        <f>IF(Select2=2,MSW!$K23,"")</f>
        <v/>
      </c>
      <c r="K21" s="698">
        <f>Industry!$K23</f>
        <v>0</v>
      </c>
      <c r="L21" s="699">
        <f t="shared" si="3"/>
        <v>0.25579061468824804</v>
      </c>
      <c r="M21" s="700">
        <f>Recovery_OX!C16</f>
        <v>0</v>
      </c>
      <c r="N21" s="650"/>
      <c r="O21" s="701">
        <f>(L21-M21)*(1-Recovery_OX!F16)</f>
        <v>0.25579061468824804</v>
      </c>
      <c r="P21" s="693"/>
      <c r="Q21" s="652"/>
      <c r="S21" s="695">
        <f t="shared" si="2"/>
        <v>2004</v>
      </c>
      <c r="T21" s="696">
        <f>IF(Select2=1,Food!$W23,"")</f>
        <v>0.13071559474400718</v>
      </c>
      <c r="U21" s="697">
        <f>IF(Select2=1,Paper!$W23,"")</f>
        <v>3.1171723374026922E-2</v>
      </c>
      <c r="V21" s="687">
        <f>IF(Select2=1,Nappies!$W23,"")</f>
        <v>0</v>
      </c>
      <c r="W21" s="697">
        <f>IF(Select2=1,Garden!$W23,"")</f>
        <v>0</v>
      </c>
      <c r="X21" s="687">
        <f>IF(Select2=1,Wood!$W23,"")</f>
        <v>1.3734605681655455E-2</v>
      </c>
      <c r="Y21" s="697">
        <f>IF(Select2=1,Textiles!$W23,"")</f>
        <v>3.9145885167382634E-3</v>
      </c>
      <c r="Z21" s="689">
        <f>Sludge!W23</f>
        <v>0</v>
      </c>
      <c r="AA21" s="689" t="str">
        <f>IF(Select2=2,MSW!$W23,"")</f>
        <v/>
      </c>
      <c r="AB21" s="698">
        <f>Industry!$W23</f>
        <v>0</v>
      </c>
      <c r="AC21" s="699">
        <f t="shared" si="0"/>
        <v>0.17953651231642784</v>
      </c>
      <c r="AD21" s="700">
        <f>Recovery_OX!R16</f>
        <v>0</v>
      </c>
      <c r="AE21" s="650"/>
      <c r="AF21" s="702">
        <f>(AC21-AD21)*(1-Recovery_OX!U16)</f>
        <v>0.17953651231642784</v>
      </c>
    </row>
    <row r="22" spans="2:34">
      <c r="B22" s="695">
        <f t="shared" si="1"/>
        <v>2005</v>
      </c>
      <c r="C22" s="696">
        <f>IF(Select2=1,Food!$K24,"")</f>
        <v>0.21764692867990246</v>
      </c>
      <c r="D22" s="697">
        <f>IF(Select2=1,Paper!$K24,"")</f>
        <v>1.8619051389601664E-2</v>
      </c>
      <c r="E22" s="687">
        <f>IF(Select2=1,Nappies!$K24,"")</f>
        <v>4.9581076945412736E-2</v>
      </c>
      <c r="F22" s="697">
        <f>IF(Select2=1,Garden!$K24,"")</f>
        <v>0</v>
      </c>
      <c r="G22" s="687">
        <f>IF(Select2=1,Wood!$K24,"")</f>
        <v>0</v>
      </c>
      <c r="H22" s="697">
        <f>IF(Select2=1,Textiles!$K24,"")</f>
        <v>4.4082921258054098E-3</v>
      </c>
      <c r="I22" s="698">
        <f>Sludge!K24</f>
        <v>0</v>
      </c>
      <c r="J22" s="698" t="str">
        <f>IF(Select2=2,MSW!$K24,"")</f>
        <v/>
      </c>
      <c r="K22" s="698">
        <f>Industry!$K24</f>
        <v>0</v>
      </c>
      <c r="L22" s="699">
        <f t="shared" si="3"/>
        <v>0.29025534914072226</v>
      </c>
      <c r="M22" s="700">
        <f>Recovery_OX!C17</f>
        <v>0</v>
      </c>
      <c r="N22" s="650"/>
      <c r="O22" s="701">
        <f>(L22-M22)*(1-Recovery_OX!F17)</f>
        <v>0.29025534914072226</v>
      </c>
      <c r="P22" s="641"/>
      <c r="Q22" s="652"/>
      <c r="S22" s="695">
        <f t="shared" si="2"/>
        <v>2005</v>
      </c>
      <c r="T22" s="696">
        <f>IF(Select2=1,Food!$W24,"")</f>
        <v>0.1456156971542612</v>
      </c>
      <c r="U22" s="697">
        <f>IF(Select2=1,Paper!$W24,"")</f>
        <v>3.8469114441325759E-2</v>
      </c>
      <c r="V22" s="687">
        <f>IF(Select2=1,Nappies!$W24,"")</f>
        <v>0</v>
      </c>
      <c r="W22" s="697">
        <f>IF(Select2=1,Garden!$W24,"")</f>
        <v>0</v>
      </c>
      <c r="X22" s="687">
        <f>IF(Select2=1,Wood!$W24,"")</f>
        <v>1.7209570337741613E-2</v>
      </c>
      <c r="Y22" s="697">
        <f>IF(Select2=1,Textiles!$W24,"")</f>
        <v>4.8310050693757926E-3</v>
      </c>
      <c r="Z22" s="689">
        <f>Sludge!W24</f>
        <v>0</v>
      </c>
      <c r="AA22" s="689" t="str">
        <f>IF(Select2=2,MSW!$W24,"")</f>
        <v/>
      </c>
      <c r="AB22" s="698">
        <f>Industry!$W24</f>
        <v>0</v>
      </c>
      <c r="AC22" s="699">
        <f t="shared" si="0"/>
        <v>0.20612538700270436</v>
      </c>
      <c r="AD22" s="700">
        <f>Recovery_OX!R17</f>
        <v>0</v>
      </c>
      <c r="AE22" s="650"/>
      <c r="AF22" s="702">
        <f>(AC22-AD22)*(1-Recovery_OX!U17)</f>
        <v>0.20612538700270436</v>
      </c>
    </row>
    <row r="23" spans="2:34">
      <c r="B23" s="695">
        <f t="shared" si="1"/>
        <v>2006</v>
      </c>
      <c r="C23" s="696">
        <f>IF(Select2=1,Food!$K25,"")</f>
        <v>0.23705106851073854</v>
      </c>
      <c r="D23" s="697">
        <f>IF(Select2=1,Paper!$K25,"")</f>
        <v>2.2147236306111553E-2</v>
      </c>
      <c r="E23" s="687">
        <f>IF(Select2=1,Nappies!$K25,"")</f>
        <v>5.6924618430175017E-2</v>
      </c>
      <c r="F23" s="697">
        <f>IF(Select2=1,Garden!$K25,"")</f>
        <v>0</v>
      </c>
      <c r="G23" s="687">
        <f>IF(Select2=1,Wood!$K25,"")</f>
        <v>0</v>
      </c>
      <c r="H23" s="697">
        <f>IF(Select2=1,Textiles!$K25,"")</f>
        <v>5.2436338121451403E-3</v>
      </c>
      <c r="I23" s="698">
        <f>Sludge!K25</f>
        <v>0</v>
      </c>
      <c r="J23" s="698" t="str">
        <f>IF(Select2=2,MSW!$K25,"")</f>
        <v/>
      </c>
      <c r="K23" s="698">
        <f>Industry!$K25</f>
        <v>0</v>
      </c>
      <c r="L23" s="699">
        <f t="shared" si="3"/>
        <v>0.32136655705917022</v>
      </c>
      <c r="M23" s="700">
        <f>Recovery_OX!C18</f>
        <v>0</v>
      </c>
      <c r="N23" s="650"/>
      <c r="O23" s="701">
        <f>(L23-M23)*(1-Recovery_OX!F18)</f>
        <v>0.32136655705917022</v>
      </c>
      <c r="P23" s="641"/>
      <c r="Q23" s="652"/>
      <c r="S23" s="695">
        <f t="shared" si="2"/>
        <v>2006</v>
      </c>
      <c r="T23" s="696">
        <f>IF(Select2=1,Food!$W25,"")</f>
        <v>0.15859794949424966</v>
      </c>
      <c r="U23" s="697">
        <f>IF(Select2=1,Paper!$W25,"")</f>
        <v>4.5758752698577584E-2</v>
      </c>
      <c r="V23" s="687">
        <f>IF(Select2=1,Nappies!$W25,"")</f>
        <v>0</v>
      </c>
      <c r="W23" s="697">
        <f>IF(Select2=1,Garden!$W25,"")</f>
        <v>0</v>
      </c>
      <c r="X23" s="687">
        <f>IF(Select2=1,Wood!$W25,"")</f>
        <v>2.0768828387669094E-2</v>
      </c>
      <c r="Y23" s="697">
        <f>IF(Select2=1,Textiles!$W25,"")</f>
        <v>5.7464480133097434E-3</v>
      </c>
      <c r="Z23" s="689">
        <f>Sludge!W25</f>
        <v>0</v>
      </c>
      <c r="AA23" s="689" t="str">
        <f>IF(Select2=2,MSW!$W25,"")</f>
        <v/>
      </c>
      <c r="AB23" s="698">
        <f>Industry!$W25</f>
        <v>0</v>
      </c>
      <c r="AC23" s="699">
        <f t="shared" si="0"/>
        <v>0.23087197859380609</v>
      </c>
      <c r="AD23" s="700">
        <f>Recovery_OX!R18</f>
        <v>0</v>
      </c>
      <c r="AE23" s="650"/>
      <c r="AF23" s="702">
        <f>(AC23-AD23)*(1-Recovery_OX!U18)</f>
        <v>0.23087197859380609</v>
      </c>
    </row>
    <row r="24" spans="2:34">
      <c r="B24" s="695">
        <f t="shared" si="1"/>
        <v>2007</v>
      </c>
      <c r="C24" s="696">
        <f>IF(Select2=1,Food!$K26,"")</f>
        <v>0.25292381146273346</v>
      </c>
      <c r="D24" s="697">
        <f>IF(Select2=1,Paper!$K26,"")</f>
        <v>2.5587382761195224E-2</v>
      </c>
      <c r="E24" s="687">
        <f>IF(Select2=1,Nappies!$K26,"")</f>
        <v>6.3594645796784935E-2</v>
      </c>
      <c r="F24" s="697">
        <f>IF(Select2=1,Garden!$K26,"")</f>
        <v>0</v>
      </c>
      <c r="G24" s="687">
        <f>IF(Select2=1,Wood!$K26,"")</f>
        <v>0</v>
      </c>
      <c r="H24" s="697">
        <f>IF(Select2=1,Textiles!$K26,"")</f>
        <v>6.0581312971261497E-3</v>
      </c>
      <c r="I24" s="698">
        <f>Sludge!K26</f>
        <v>0</v>
      </c>
      <c r="J24" s="698" t="str">
        <f>IF(Select2=2,MSW!$K26,"")</f>
        <v/>
      </c>
      <c r="K24" s="698">
        <f>Industry!$K26</f>
        <v>0</v>
      </c>
      <c r="L24" s="699">
        <f t="shared" si="3"/>
        <v>0.34816397131783972</v>
      </c>
      <c r="M24" s="700">
        <f>Recovery_OX!C19</f>
        <v>0</v>
      </c>
      <c r="N24" s="650"/>
      <c r="O24" s="701">
        <f>(L24-M24)*(1-Recovery_OX!F19)</f>
        <v>0.34816397131783972</v>
      </c>
      <c r="P24" s="641"/>
      <c r="Q24" s="652"/>
      <c r="S24" s="695">
        <f t="shared" si="2"/>
        <v>2007</v>
      </c>
      <c r="T24" s="696">
        <f>IF(Select2=1,Food!$W26,"")</f>
        <v>0.16921753666106165</v>
      </c>
      <c r="U24" s="697">
        <f>IF(Select2=1,Paper!$W26,"")</f>
        <v>5.2866493308254589E-2</v>
      </c>
      <c r="V24" s="687">
        <f>IF(Select2=1,Nappies!$W26,"")</f>
        <v>0</v>
      </c>
      <c r="W24" s="697">
        <f>IF(Select2=1,Garden!$W26,"")</f>
        <v>0</v>
      </c>
      <c r="X24" s="687">
        <f>IF(Select2=1,Wood!$W26,"")</f>
        <v>2.4336168879926033E-2</v>
      </c>
      <c r="Y24" s="697">
        <f>IF(Select2=1,Textiles!$W26,"")</f>
        <v>6.6390479968505764E-3</v>
      </c>
      <c r="Z24" s="689">
        <f>Sludge!W26</f>
        <v>0</v>
      </c>
      <c r="AA24" s="689" t="str">
        <f>IF(Select2=2,MSW!$W26,"")</f>
        <v/>
      </c>
      <c r="AB24" s="698">
        <f>Industry!$W26</f>
        <v>0</v>
      </c>
      <c r="AC24" s="699">
        <f t="shared" si="0"/>
        <v>0.25305924684609288</v>
      </c>
      <c r="AD24" s="700">
        <f>Recovery_OX!R19</f>
        <v>0</v>
      </c>
      <c r="AE24" s="650"/>
      <c r="AF24" s="702">
        <f>(AC24-AD24)*(1-Recovery_OX!U19)</f>
        <v>0.25305924684609288</v>
      </c>
    </row>
    <row r="25" spans="2:34">
      <c r="B25" s="695">
        <f t="shared" si="1"/>
        <v>2008</v>
      </c>
      <c r="C25" s="696">
        <f>IF(Select2=1,Food!$K27,"")</f>
        <v>0.26647932479988873</v>
      </c>
      <c r="D25" s="697">
        <f>IF(Select2=1,Paper!$K27,"")</f>
        <v>2.894806499778952E-2</v>
      </c>
      <c r="E25" s="687">
        <f>IF(Select2=1,Nappies!$K27,"")</f>
        <v>6.9704721962202232E-2</v>
      </c>
      <c r="F25" s="697">
        <f>IF(Select2=1,Garden!$K27,"")</f>
        <v>0</v>
      </c>
      <c r="G25" s="687">
        <f>IF(Select2=1,Wood!$K27,"")</f>
        <v>0</v>
      </c>
      <c r="H25" s="697">
        <f>IF(Select2=1,Textiles!$K27,"")</f>
        <v>6.8538146394679931E-3</v>
      </c>
      <c r="I25" s="698">
        <f>Sludge!K27</f>
        <v>0</v>
      </c>
      <c r="J25" s="698" t="str">
        <f>IF(Select2=2,MSW!$K27,"")</f>
        <v/>
      </c>
      <c r="K25" s="698">
        <f>Industry!$K27</f>
        <v>0</v>
      </c>
      <c r="L25" s="699">
        <f t="shared" si="3"/>
        <v>0.37198592639934847</v>
      </c>
      <c r="M25" s="700">
        <f>Recovery_OX!C20</f>
        <v>0</v>
      </c>
      <c r="N25" s="650"/>
      <c r="O25" s="701">
        <f>(L25-M25)*(1-Recovery_OX!F20)</f>
        <v>0.37198592639934847</v>
      </c>
      <c r="P25" s="641"/>
      <c r="Q25" s="652"/>
      <c r="S25" s="695">
        <f t="shared" si="2"/>
        <v>2008</v>
      </c>
      <c r="T25" s="696">
        <f>IF(Select2=1,Food!$W27,"")</f>
        <v>0.17828679179296747</v>
      </c>
      <c r="U25" s="697">
        <f>IF(Select2=1,Paper!$W27,"")</f>
        <v>5.9810051648325466E-2</v>
      </c>
      <c r="V25" s="687">
        <f>IF(Select2=1,Nappies!$W27,"")</f>
        <v>0</v>
      </c>
      <c r="W25" s="697">
        <f>IF(Select2=1,Garden!$W27,"")</f>
        <v>0</v>
      </c>
      <c r="X25" s="687">
        <f>IF(Select2=1,Wood!$W27,"")</f>
        <v>2.7913587843072123E-2</v>
      </c>
      <c r="Y25" s="697">
        <f>IF(Select2=1,Textiles!$W27,"")</f>
        <v>7.5110297418827321E-3</v>
      </c>
      <c r="Z25" s="689">
        <f>Sludge!W27</f>
        <v>0</v>
      </c>
      <c r="AA25" s="689" t="str">
        <f>IF(Select2=2,MSW!$W27,"")</f>
        <v/>
      </c>
      <c r="AB25" s="698">
        <f>Industry!$W27</f>
        <v>0</v>
      </c>
      <c r="AC25" s="699">
        <f t="shared" si="0"/>
        <v>0.2735214610262478</v>
      </c>
      <c r="AD25" s="700">
        <f>Recovery_OX!R20</f>
        <v>0</v>
      </c>
      <c r="AE25" s="650"/>
      <c r="AF25" s="702">
        <f>(AC25-AD25)*(1-Recovery_OX!U20)</f>
        <v>0.2735214610262478</v>
      </c>
    </row>
    <row r="26" spans="2:34">
      <c r="B26" s="695">
        <f t="shared" si="1"/>
        <v>2009</v>
      </c>
      <c r="C26" s="696">
        <f>IF(Select2=1,Food!$K28,"")</f>
        <v>0.27851956404332723</v>
      </c>
      <c r="D26" s="697">
        <f>IF(Select2=1,Paper!$K28,"")</f>
        <v>3.2236651366396224E-2</v>
      </c>
      <c r="E26" s="687">
        <f>IF(Select2=1,Nappies!$K28,"")</f>
        <v>7.5348681286019847E-2</v>
      </c>
      <c r="F26" s="697">
        <f>IF(Select2=1,Garden!$K28,"")</f>
        <v>0</v>
      </c>
      <c r="G26" s="687">
        <f>IF(Select2=1,Wood!$K28,"")</f>
        <v>0</v>
      </c>
      <c r="H26" s="697">
        <f>IF(Select2=1,Textiles!$K28,"")</f>
        <v>7.6324283878491921E-3</v>
      </c>
      <c r="I26" s="698">
        <f>Sludge!K28</f>
        <v>0</v>
      </c>
      <c r="J26" s="698" t="str">
        <f>IF(Select2=2,MSW!$K28,"")</f>
        <v/>
      </c>
      <c r="K26" s="698">
        <f>Industry!$K28</f>
        <v>0</v>
      </c>
      <c r="L26" s="699">
        <f t="shared" si="3"/>
        <v>0.39373732508359244</v>
      </c>
      <c r="M26" s="700">
        <f>Recovery_OX!C21</f>
        <v>0</v>
      </c>
      <c r="N26" s="650"/>
      <c r="O26" s="701">
        <f>(L26-M26)*(1-Recovery_OX!F21)</f>
        <v>0.39373732508359244</v>
      </c>
      <c r="P26" s="641"/>
      <c r="Q26" s="652"/>
      <c r="S26" s="695">
        <f t="shared" si="2"/>
        <v>2009</v>
      </c>
      <c r="T26" s="696">
        <f>IF(Select2=1,Food!$W28,"")</f>
        <v>0.18634225961864004</v>
      </c>
      <c r="U26" s="697">
        <f>IF(Select2=1,Paper!$W28,"")</f>
        <v>6.6604651583463279E-2</v>
      </c>
      <c r="V26" s="687">
        <f>IF(Select2=1,Nappies!$W28,"")</f>
        <v>0</v>
      </c>
      <c r="W26" s="697">
        <f>IF(Select2=1,Garden!$W28,"")</f>
        <v>0</v>
      </c>
      <c r="X26" s="687">
        <f>IF(Select2=1,Wood!$W28,"")</f>
        <v>3.1502469603352498E-2</v>
      </c>
      <c r="Y26" s="697">
        <f>IF(Select2=1,Textiles!$W28,"")</f>
        <v>8.3643050825744567E-3</v>
      </c>
      <c r="Z26" s="689">
        <f>Sludge!W28</f>
        <v>0</v>
      </c>
      <c r="AA26" s="689" t="str">
        <f>IF(Select2=2,MSW!$W28,"")</f>
        <v/>
      </c>
      <c r="AB26" s="698">
        <f>Industry!$W28</f>
        <v>0</v>
      </c>
      <c r="AC26" s="699">
        <f t="shared" si="0"/>
        <v>0.29281368588803031</v>
      </c>
      <c r="AD26" s="700">
        <f>Recovery_OX!R21</f>
        <v>0</v>
      </c>
      <c r="AE26" s="650"/>
      <c r="AF26" s="702">
        <f>(AC26-AD26)*(1-Recovery_OX!U21)</f>
        <v>0.29281368588803031</v>
      </c>
    </row>
    <row r="27" spans="2:34">
      <c r="B27" s="695">
        <f t="shared" si="1"/>
        <v>2010</v>
      </c>
      <c r="C27" s="696">
        <f>IF(Select2=1,Food!$K29,"")</f>
        <v>0.28956718963591516</v>
      </c>
      <c r="D27" s="697">
        <f>IF(Select2=1,Paper!$K29,"")</f>
        <v>3.5459229295707426E-2</v>
      </c>
      <c r="E27" s="687">
        <f>IF(Select2=1,Nappies!$K29,"")</f>
        <v>8.0603220168619094E-2</v>
      </c>
      <c r="F27" s="697">
        <f>IF(Select2=1,Garden!$K29,"")</f>
        <v>0</v>
      </c>
      <c r="G27" s="687">
        <f>IF(Select2=1,Wood!$K29,"")</f>
        <v>0</v>
      </c>
      <c r="H27" s="697">
        <f>IF(Select2=1,Textiles!$K29,"")</f>
        <v>8.3954138167690925E-3</v>
      </c>
      <c r="I27" s="698">
        <f>Sludge!K29</f>
        <v>0</v>
      </c>
      <c r="J27" s="698" t="str">
        <f>IF(Select2=2,MSW!$K29,"")</f>
        <v/>
      </c>
      <c r="K27" s="698">
        <f>Industry!$K29</f>
        <v>0</v>
      </c>
      <c r="L27" s="699">
        <f t="shared" si="3"/>
        <v>0.41402505291701081</v>
      </c>
      <c r="M27" s="700">
        <f>Recovery_OX!C22</f>
        <v>0</v>
      </c>
      <c r="N27" s="650"/>
      <c r="O27" s="701">
        <f>(L27-M27)*(1-Recovery_OX!F22)</f>
        <v>0.41402505291701081</v>
      </c>
      <c r="P27" s="641"/>
      <c r="Q27" s="652"/>
      <c r="S27" s="695">
        <f t="shared" si="2"/>
        <v>2010</v>
      </c>
      <c r="T27" s="696">
        <f>IF(Select2=1,Food!$W29,"")</f>
        <v>0.19373362375284245</v>
      </c>
      <c r="U27" s="697">
        <f>IF(Select2=1,Paper!$W29,"")</f>
        <v>7.3262870445676531E-2</v>
      </c>
      <c r="V27" s="687">
        <f>IF(Select2=1,Nappies!$W29,"")</f>
        <v>0</v>
      </c>
      <c r="W27" s="697">
        <f>IF(Select2=1,Garden!$W29,"")</f>
        <v>0</v>
      </c>
      <c r="X27" s="687">
        <f>IF(Select2=1,Wood!$W29,"")</f>
        <v>3.5103472061508462E-2</v>
      </c>
      <c r="Y27" s="697">
        <f>IF(Select2=1,Textiles!$W29,"")</f>
        <v>9.2004534978291416E-3</v>
      </c>
      <c r="Z27" s="689">
        <f>Sludge!W29</f>
        <v>0</v>
      </c>
      <c r="AA27" s="689" t="str">
        <f>IF(Select2=2,MSW!$W29,"")</f>
        <v/>
      </c>
      <c r="AB27" s="698">
        <f>Industry!$W29</f>
        <v>0</v>
      </c>
      <c r="AC27" s="699">
        <f t="shared" si="0"/>
        <v>0.31130041975785661</v>
      </c>
      <c r="AD27" s="700">
        <f>Recovery_OX!R22</f>
        <v>0</v>
      </c>
      <c r="AE27" s="650"/>
      <c r="AF27" s="702">
        <f>(AC27-AD27)*(1-Recovery_OX!U22)</f>
        <v>0.31130041975785661</v>
      </c>
    </row>
    <row r="28" spans="2:34">
      <c r="B28" s="695">
        <f t="shared" si="1"/>
        <v>2011</v>
      </c>
      <c r="C28" s="696">
        <f>IF(Select2=1,Food!$K30,"")</f>
        <v>0.30119264174260801</v>
      </c>
      <c r="D28" s="697">
        <f>IF(Select2=1,Paper!$K30,"")</f>
        <v>3.8685544864096852E-2</v>
      </c>
      <c r="E28" s="687">
        <f>IF(Select2=1,Nappies!$K30,"")</f>
        <v>8.5735078898846864E-2</v>
      </c>
      <c r="F28" s="697">
        <f>IF(Select2=1,Garden!$K30,"")</f>
        <v>0</v>
      </c>
      <c r="G28" s="687">
        <f>IF(Select2=1,Wood!$K30,"")</f>
        <v>0</v>
      </c>
      <c r="H28" s="697">
        <f>IF(Select2=1,Textiles!$K30,"")</f>
        <v>9.1592841782547219E-3</v>
      </c>
      <c r="I28" s="698">
        <f>Sludge!K30</f>
        <v>0</v>
      </c>
      <c r="J28" s="698" t="str">
        <f>IF(Select2=2,MSW!$K30,"")</f>
        <v/>
      </c>
      <c r="K28" s="698">
        <f>Industry!$K30</f>
        <v>0</v>
      </c>
      <c r="L28" s="699">
        <f t="shared" si="3"/>
        <v>0.43477254968380646</v>
      </c>
      <c r="M28" s="700">
        <f>Recovery_OX!C23</f>
        <v>0</v>
      </c>
      <c r="N28" s="650"/>
      <c r="O28" s="701">
        <f>(L28-M28)*(1-Recovery_OX!F23)</f>
        <v>0.43477254968380646</v>
      </c>
      <c r="P28" s="641"/>
      <c r="Q28" s="652"/>
      <c r="S28" s="695">
        <f t="shared" si="2"/>
        <v>2011</v>
      </c>
      <c r="T28" s="696">
        <f>IF(Select2=1,Food!$W30,"")</f>
        <v>0.20151158011325246</v>
      </c>
      <c r="U28" s="697">
        <f>IF(Select2=1,Paper!$W30,"")</f>
        <v>7.9928811702679486E-2</v>
      </c>
      <c r="V28" s="687">
        <f>IF(Select2=1,Nappies!$W30,"")</f>
        <v>0</v>
      </c>
      <c r="W28" s="697">
        <f>IF(Select2=1,Garden!$W30,"")</f>
        <v>0</v>
      </c>
      <c r="X28" s="687">
        <f>IF(Select2=1,Wood!$W30,"")</f>
        <v>3.8772791266900045E-2</v>
      </c>
      <c r="Y28" s="697">
        <f>IF(Select2=1,Textiles!$W30,"")</f>
        <v>1.0037571702196954E-2</v>
      </c>
      <c r="Z28" s="689">
        <f>Sludge!W30</f>
        <v>0</v>
      </c>
      <c r="AA28" s="689" t="str">
        <f>IF(Select2=2,MSW!$W30,"")</f>
        <v/>
      </c>
      <c r="AB28" s="698">
        <f>Industry!$W30</f>
        <v>0</v>
      </c>
      <c r="AC28" s="699">
        <f t="shared" si="0"/>
        <v>0.33025075478502891</v>
      </c>
      <c r="AD28" s="700">
        <f>Recovery_OX!R23</f>
        <v>0</v>
      </c>
      <c r="AE28" s="650"/>
      <c r="AF28" s="702">
        <f>(AC28-AD28)*(1-Recovery_OX!U23)</f>
        <v>0.33025075478502891</v>
      </c>
    </row>
    <row r="29" spans="2:34">
      <c r="B29" s="695">
        <f t="shared" si="1"/>
        <v>2012</v>
      </c>
      <c r="C29" s="696">
        <f>IF(Select2=1,Food!$K31,"")</f>
        <v>0.30245349029700774</v>
      </c>
      <c r="D29" s="697">
        <f>IF(Select2=1,Paper!$K31,"")</f>
        <v>4.1350732772999055E-2</v>
      </c>
      <c r="E29" s="687">
        <f>IF(Select2=1,Nappies!$K31,"")</f>
        <v>8.8983028944529211E-2</v>
      </c>
      <c r="F29" s="697">
        <f>IF(Select2=1,Garden!$K31,"")</f>
        <v>0</v>
      </c>
      <c r="G29" s="687">
        <f>IF(Select2=1,Wood!$K31,"")</f>
        <v>0</v>
      </c>
      <c r="H29" s="697">
        <f>IF(Select2=1,Textiles!$K31,"")</f>
        <v>9.7903005832670024E-3</v>
      </c>
      <c r="I29" s="698">
        <f>Sludge!K31</f>
        <v>0</v>
      </c>
      <c r="J29" s="698" t="str">
        <f>IF(Select2=2,MSW!$K31,"")</f>
        <v/>
      </c>
      <c r="K29" s="698">
        <f>Industry!$K31</f>
        <v>0</v>
      </c>
      <c r="L29" s="699">
        <f>SUM(C29:K29)</f>
        <v>0.44257755259780301</v>
      </c>
      <c r="M29" s="700">
        <f>Recovery_OX!C24</f>
        <v>0</v>
      </c>
      <c r="N29" s="650"/>
      <c r="O29" s="701">
        <f>(L29-M29)*(1-Recovery_OX!F24)</f>
        <v>0.44257755259780301</v>
      </c>
      <c r="P29" s="641"/>
      <c r="Q29" s="652"/>
      <c r="S29" s="695">
        <f t="shared" si="2"/>
        <v>2012</v>
      </c>
      <c r="T29" s="696">
        <f>IF(Select2=1,Food!$W31,"")</f>
        <v>0.20235514515856903</v>
      </c>
      <c r="U29" s="697">
        <f>IF(Select2=1,Paper!$W31,"")</f>
        <v>8.543539829132038E-2</v>
      </c>
      <c r="V29" s="687">
        <f>IF(Select2=1,Nappies!$W31,"")</f>
        <v>0</v>
      </c>
      <c r="W29" s="697">
        <f>IF(Select2=1,Garden!$W31,"")</f>
        <v>0</v>
      </c>
      <c r="X29" s="687">
        <f>IF(Select2=1,Wood!$W31,"")</f>
        <v>4.2018453354331159E-2</v>
      </c>
      <c r="Y29" s="697">
        <f>IF(Select2=1,Textiles!$W31,"")</f>
        <v>1.0729096529607674E-2</v>
      </c>
      <c r="Z29" s="689">
        <f>Sludge!W31</f>
        <v>0</v>
      </c>
      <c r="AA29" s="689" t="str">
        <f>IF(Select2=2,MSW!$W31,"")</f>
        <v/>
      </c>
      <c r="AB29" s="698">
        <f>Industry!$W31</f>
        <v>0</v>
      </c>
      <c r="AC29" s="699">
        <f t="shared" si="0"/>
        <v>0.34053809333382828</v>
      </c>
      <c r="AD29" s="700">
        <f>Recovery_OX!R24</f>
        <v>0</v>
      </c>
      <c r="AE29" s="650"/>
      <c r="AF29" s="702">
        <f>(AC29-AD29)*(1-Recovery_OX!U24)</f>
        <v>0.34053809333382828</v>
      </c>
    </row>
    <row r="30" spans="2:34">
      <c r="B30" s="695">
        <f t="shared" si="1"/>
        <v>2013</v>
      </c>
      <c r="C30" s="696">
        <f>IF(Select2=1,Food!$K32,"")</f>
        <v>0.30579074458430372</v>
      </c>
      <c r="D30" s="697">
        <f>IF(Select2=1,Paper!$K32,"")</f>
        <v>4.396660338605006E-2</v>
      </c>
      <c r="E30" s="687">
        <f>IF(Select2=1,Nappies!$K32,"")</f>
        <v>9.2135872929544282E-2</v>
      </c>
      <c r="F30" s="697">
        <f>IF(Select2=1,Garden!$K32,"")</f>
        <v>0</v>
      </c>
      <c r="G30" s="687">
        <f>IF(Select2=1,Wood!$K32,"")</f>
        <v>0</v>
      </c>
      <c r="H30" s="697">
        <f>IF(Select2=1,Textiles!$K32,"")</f>
        <v>1.040964050474542E-2</v>
      </c>
      <c r="I30" s="698">
        <f>Sludge!K32</f>
        <v>0</v>
      </c>
      <c r="J30" s="698" t="str">
        <f>IF(Select2=2,MSW!$K32,"")</f>
        <v/>
      </c>
      <c r="K30" s="698">
        <f>Industry!$K32</f>
        <v>0</v>
      </c>
      <c r="L30" s="699">
        <f t="shared" si="3"/>
        <v>0.45230286140464349</v>
      </c>
      <c r="M30" s="700">
        <f>Recovery_OX!C25</f>
        <v>0</v>
      </c>
      <c r="N30" s="650"/>
      <c r="O30" s="701">
        <f>(L30-M30)*(1-Recovery_OX!F25)</f>
        <v>0.45230286140464349</v>
      </c>
      <c r="P30" s="641"/>
      <c r="Q30" s="652"/>
      <c r="S30" s="695">
        <f t="shared" si="2"/>
        <v>2013</v>
      </c>
      <c r="T30" s="696">
        <f>IF(Select2=1,Food!$W32,"")</f>
        <v>0.20458792010546636</v>
      </c>
      <c r="U30" s="697">
        <f>IF(Select2=1,Paper!$W32,"")</f>
        <v>9.0840089640599336E-2</v>
      </c>
      <c r="V30" s="687">
        <f>IF(Select2=1,Nappies!$W32,"")</f>
        <v>0</v>
      </c>
      <c r="W30" s="697">
        <f>IF(Select2=1,Garden!$W32,"")</f>
        <v>0</v>
      </c>
      <c r="X30" s="687">
        <f>IF(Select2=1,Wood!$W32,"")</f>
        <v>4.5265967299564676E-2</v>
      </c>
      <c r="Y30" s="697">
        <f>IF(Select2=1,Textiles!$W32,"")</f>
        <v>1.1407825210679914E-2</v>
      </c>
      <c r="Z30" s="689">
        <f>Sludge!W32</f>
        <v>0</v>
      </c>
      <c r="AA30" s="689" t="str">
        <f>IF(Select2=2,MSW!$W32,"")</f>
        <v/>
      </c>
      <c r="AB30" s="698">
        <f>Industry!$W32</f>
        <v>0</v>
      </c>
      <c r="AC30" s="699">
        <f t="shared" si="0"/>
        <v>0.35210180225631027</v>
      </c>
      <c r="AD30" s="700">
        <f>Recovery_OX!R25</f>
        <v>0</v>
      </c>
      <c r="AE30" s="650"/>
      <c r="AF30" s="702">
        <f>(AC30-AD30)*(1-Recovery_OX!U25)</f>
        <v>0.35210180225631027</v>
      </c>
    </row>
    <row r="31" spans="2:34">
      <c r="B31" s="695">
        <f t="shared" si="1"/>
        <v>2014</v>
      </c>
      <c r="C31" s="696">
        <f>IF(Select2=1,Food!$K33,"")</f>
        <v>0.31059642004641785</v>
      </c>
      <c r="D31" s="697">
        <f>IF(Select2=1,Paper!$K33,"")</f>
        <v>4.6540511478279797E-2</v>
      </c>
      <c r="E31" s="687">
        <f>IF(Select2=1,Nappies!$K33,"")</f>
        <v>9.5221157607131193E-2</v>
      </c>
      <c r="F31" s="697">
        <f>IF(Select2=1,Garden!$K33,"")</f>
        <v>0</v>
      </c>
      <c r="G31" s="687">
        <f>IF(Select2=1,Wood!$K33,"")</f>
        <v>0</v>
      </c>
      <c r="H31" s="697">
        <f>IF(Select2=1,Textiles!$K33,"")</f>
        <v>1.1019045277206596E-2</v>
      </c>
      <c r="I31" s="698">
        <f>Sludge!K33</f>
        <v>0</v>
      </c>
      <c r="J31" s="698" t="str">
        <f>IF(Select2=2,MSW!$K33,"")</f>
        <v/>
      </c>
      <c r="K31" s="698">
        <f>Industry!$K33</f>
        <v>0</v>
      </c>
      <c r="L31" s="699">
        <f t="shared" si="3"/>
        <v>0.46337713440903544</v>
      </c>
      <c r="M31" s="700">
        <f>Recovery_OX!C26</f>
        <v>0</v>
      </c>
      <c r="N31" s="650"/>
      <c r="O31" s="701">
        <f>(L31-M31)*(1-Recovery_OX!F26)</f>
        <v>0.46337713440903544</v>
      </c>
      <c r="P31" s="641"/>
      <c r="Q31" s="652"/>
      <c r="S31" s="695">
        <f t="shared" si="2"/>
        <v>2014</v>
      </c>
      <c r="T31" s="696">
        <f>IF(Select2=1,Food!$W33,"")</f>
        <v>0.20780313562427599</v>
      </c>
      <c r="U31" s="697">
        <f>IF(Select2=1,Paper!$W33,"")</f>
        <v>9.6158081566693823E-2</v>
      </c>
      <c r="V31" s="687">
        <f>IF(Select2=1,Nappies!$W33,"")</f>
        <v>0</v>
      </c>
      <c r="W31" s="697">
        <f>IF(Select2=1,Garden!$W33,"")</f>
        <v>0</v>
      </c>
      <c r="X31" s="687">
        <f>IF(Select2=1,Wood!$W33,"")</f>
        <v>4.8518756034913846E-2</v>
      </c>
      <c r="Y31" s="697">
        <f>IF(Select2=1,Textiles!$W33,"")</f>
        <v>1.2075666057212709E-2</v>
      </c>
      <c r="Z31" s="689">
        <f>Sludge!W33</f>
        <v>0</v>
      </c>
      <c r="AA31" s="689" t="str">
        <f>IF(Select2=2,MSW!$W33,"")</f>
        <v/>
      </c>
      <c r="AB31" s="698">
        <f>Industry!$W33</f>
        <v>0</v>
      </c>
      <c r="AC31" s="699">
        <f t="shared" si="0"/>
        <v>0.36455563928309637</v>
      </c>
      <c r="AD31" s="700">
        <f>Recovery_OX!R26</f>
        <v>0</v>
      </c>
      <c r="AE31" s="650"/>
      <c r="AF31" s="702">
        <f>(AC31-AD31)*(1-Recovery_OX!U26)</f>
        <v>0.36455563928309637</v>
      </c>
    </row>
    <row r="32" spans="2:34">
      <c r="B32" s="695">
        <f t="shared" si="1"/>
        <v>2015</v>
      </c>
      <c r="C32" s="696">
        <f>IF(Select2=1,Food!$K34,"")</f>
        <v>0.31634778648160916</v>
      </c>
      <c r="D32" s="697">
        <f>IF(Select2=1,Paper!$K34,"")</f>
        <v>4.9073265874547058E-2</v>
      </c>
      <c r="E32" s="687">
        <f>IF(Select2=1,Nappies!$K34,"")</f>
        <v>9.8243049610301961E-2</v>
      </c>
      <c r="F32" s="697">
        <f>IF(Select2=1,Garden!$K34,"")</f>
        <v>0</v>
      </c>
      <c r="G32" s="687">
        <f>IF(Select2=1,Wood!$K34,"")</f>
        <v>0</v>
      </c>
      <c r="H32" s="697">
        <f>IF(Select2=1,Textiles!$K34,"")</f>
        <v>1.1618706400001471E-2</v>
      </c>
      <c r="I32" s="698">
        <f>Sludge!K34</f>
        <v>0</v>
      </c>
      <c r="J32" s="698" t="str">
        <f>IF(Select2=2,MSW!$K34,"")</f>
        <v/>
      </c>
      <c r="K32" s="698">
        <f>Industry!$K34</f>
        <v>0</v>
      </c>
      <c r="L32" s="699">
        <f t="shared" si="3"/>
        <v>0.47528280836645964</v>
      </c>
      <c r="M32" s="700">
        <f>Recovery_OX!C27</f>
        <v>0</v>
      </c>
      <c r="N32" s="650"/>
      <c r="O32" s="701">
        <f>(L32-M32)*(1-Recovery_OX!F27)</f>
        <v>0.47528280836645964</v>
      </c>
      <c r="P32" s="641"/>
      <c r="Q32" s="652"/>
      <c r="S32" s="695">
        <f t="shared" si="2"/>
        <v>2015</v>
      </c>
      <c r="T32" s="696">
        <f>IF(Select2=1,Food!$W34,"")</f>
        <v>0.21165106142837367</v>
      </c>
      <c r="U32" s="697">
        <f>IF(Select2=1,Paper!$W34,"")</f>
        <v>0.10139104519534521</v>
      </c>
      <c r="V32" s="687">
        <f>IF(Select2=1,Nappies!$W34,"")</f>
        <v>0</v>
      </c>
      <c r="W32" s="697">
        <f>IF(Select2=1,Garden!$W34,"")</f>
        <v>0</v>
      </c>
      <c r="X32" s="687">
        <f>IF(Select2=1,Wood!$W34,"")</f>
        <v>5.1774879395523013E-2</v>
      </c>
      <c r="Y32" s="697">
        <f>IF(Select2=1,Textiles!$W34,"")</f>
        <v>1.2732828931508464E-2</v>
      </c>
      <c r="Z32" s="689">
        <f>Sludge!W34</f>
        <v>0</v>
      </c>
      <c r="AA32" s="689" t="str">
        <f>IF(Select2=2,MSW!$W34,"")</f>
        <v/>
      </c>
      <c r="AB32" s="698">
        <f>Industry!$W34</f>
        <v>0</v>
      </c>
      <c r="AC32" s="699">
        <f t="shared" si="0"/>
        <v>0.37754981495075035</v>
      </c>
      <c r="AD32" s="700">
        <f>Recovery_OX!R27</f>
        <v>0</v>
      </c>
      <c r="AE32" s="650"/>
      <c r="AF32" s="702">
        <f>(AC32-AD32)*(1-Recovery_OX!U27)</f>
        <v>0.37754981495075035</v>
      </c>
    </row>
    <row r="33" spans="2:32">
      <c r="B33" s="695">
        <f t="shared" si="1"/>
        <v>2016</v>
      </c>
      <c r="C33" s="696">
        <f>IF(Select2=1,Food!$K35,"")</f>
        <v>0.32271816211443738</v>
      </c>
      <c r="D33" s="697">
        <f>IF(Select2=1,Paper!$K35,"")</f>
        <v>5.1566866043253987E-2</v>
      </c>
      <c r="E33" s="687">
        <f>IF(Select2=1,Nappies!$K35,"")</f>
        <v>0.10120899109704284</v>
      </c>
      <c r="F33" s="697">
        <f>IF(Select2=1,Garden!$K35,"")</f>
        <v>0</v>
      </c>
      <c r="G33" s="687">
        <f>IF(Select2=1,Wood!$K35,"")</f>
        <v>0</v>
      </c>
      <c r="H33" s="697">
        <f>IF(Select2=1,Textiles!$K35,"")</f>
        <v>1.220909727215712E-2</v>
      </c>
      <c r="I33" s="698">
        <f>Sludge!K35</f>
        <v>0</v>
      </c>
      <c r="J33" s="698" t="str">
        <f>IF(Select2=2,MSW!$K35,"")</f>
        <v/>
      </c>
      <c r="K33" s="698">
        <f>Industry!$K35</f>
        <v>0</v>
      </c>
      <c r="L33" s="699">
        <f t="shared" si="3"/>
        <v>0.48770311652689136</v>
      </c>
      <c r="M33" s="700">
        <f>Recovery_OX!C28</f>
        <v>0</v>
      </c>
      <c r="N33" s="650"/>
      <c r="O33" s="701">
        <f>(L33-M33)*(1-Recovery_OX!F28)</f>
        <v>0.48770311652689136</v>
      </c>
      <c r="P33" s="641"/>
      <c r="Q33" s="652"/>
      <c r="S33" s="695">
        <f t="shared" si="2"/>
        <v>2016</v>
      </c>
      <c r="T33" s="696">
        <f>IF(Select2=1,Food!$W35,"")</f>
        <v>0.21591313254757186</v>
      </c>
      <c r="U33" s="697">
        <f>IF(Select2=1,Paper!$W35,"")</f>
        <v>0.10654311165961573</v>
      </c>
      <c r="V33" s="687">
        <f>IF(Select2=1,Nappies!$W35,"")</f>
        <v>0</v>
      </c>
      <c r="W33" s="697">
        <f>IF(Select2=1,Garden!$W35,"")</f>
        <v>0</v>
      </c>
      <c r="X33" s="687">
        <f>IF(Select2=1,Wood!$W35,"")</f>
        <v>5.5033543876165582E-2</v>
      </c>
      <c r="Y33" s="697">
        <f>IF(Select2=1,Textiles!$W35,"")</f>
        <v>1.3379832627021505E-2</v>
      </c>
      <c r="Z33" s="689">
        <f>Sludge!W35</f>
        <v>0</v>
      </c>
      <c r="AA33" s="689" t="str">
        <f>IF(Select2=2,MSW!$W35,"")</f>
        <v/>
      </c>
      <c r="AB33" s="698">
        <f>Industry!$W35</f>
        <v>0</v>
      </c>
      <c r="AC33" s="699">
        <f t="shared" si="0"/>
        <v>0.39086962071037473</v>
      </c>
      <c r="AD33" s="700">
        <f>Recovery_OX!R28</f>
        <v>0</v>
      </c>
      <c r="AE33" s="650"/>
      <c r="AF33" s="702">
        <f>(AC33-AD33)*(1-Recovery_OX!U28)</f>
        <v>0.39086962071037473</v>
      </c>
    </row>
    <row r="34" spans="2:32">
      <c r="B34" s="695">
        <f t="shared" si="1"/>
        <v>2017</v>
      </c>
      <c r="C34" s="696">
        <f>IF(Select2=1,Food!$K36,"")</f>
        <v>0.32938828605634085</v>
      </c>
      <c r="D34" s="697">
        <f>IF(Select2=1,Paper!$K36,"")</f>
        <v>5.4017910330234592E-2</v>
      </c>
      <c r="E34" s="687">
        <f>IF(Select2=1,Nappies!$K36,"")</f>
        <v>0.10410865550809412</v>
      </c>
      <c r="F34" s="697">
        <f>IF(Select2=1,Garden!$K36,"")</f>
        <v>0</v>
      </c>
      <c r="G34" s="687">
        <f>IF(Select2=1,Wood!$K36,"")</f>
        <v>0</v>
      </c>
      <c r="H34" s="697">
        <f>IF(Select2=1,Textiles!$K36,"")</f>
        <v>1.2789412509717032E-2</v>
      </c>
      <c r="I34" s="698">
        <f>Sludge!K36</f>
        <v>0</v>
      </c>
      <c r="J34" s="698" t="str">
        <f>IF(Select2=2,MSW!$K36,"")</f>
        <v/>
      </c>
      <c r="K34" s="698">
        <f>Industry!$K36</f>
        <v>0</v>
      </c>
      <c r="L34" s="699">
        <f t="shared" si="3"/>
        <v>0.50030426440438658</v>
      </c>
      <c r="M34" s="700">
        <f>Recovery_OX!C29</f>
        <v>0</v>
      </c>
      <c r="N34" s="650"/>
      <c r="O34" s="701">
        <f>(L34-M34)*(1-Recovery_OX!F29)</f>
        <v>0.50030426440438658</v>
      </c>
      <c r="P34" s="641"/>
      <c r="Q34" s="652"/>
      <c r="S34" s="695">
        <f t="shared" si="2"/>
        <v>2017</v>
      </c>
      <c r="T34" s="696">
        <f>IF(Select2=1,Food!$W36,"")</f>
        <v>0.2203757489226188</v>
      </c>
      <c r="U34" s="697">
        <f>IF(Select2=1,Paper!$W36,"")</f>
        <v>0.1116072527484186</v>
      </c>
      <c r="V34" s="687">
        <f>IF(Select2=1,Nappies!$W36,"")</f>
        <v>0</v>
      </c>
      <c r="W34" s="697">
        <f>IF(Select2=1,Garden!$W36,"")</f>
        <v>0</v>
      </c>
      <c r="X34" s="687">
        <f>IF(Select2=1,Wood!$W36,"")</f>
        <v>5.8289416709238998E-2</v>
      </c>
      <c r="Y34" s="697">
        <f>IF(Select2=1,Textiles!$W36,"")</f>
        <v>1.4015794531196751E-2</v>
      </c>
      <c r="Z34" s="689">
        <f>Sludge!W36</f>
        <v>0</v>
      </c>
      <c r="AA34" s="689" t="str">
        <f>IF(Select2=2,MSW!$W36,"")</f>
        <v/>
      </c>
      <c r="AB34" s="698">
        <f>Industry!$W36</f>
        <v>0</v>
      </c>
      <c r="AC34" s="699">
        <f t="shared" si="0"/>
        <v>0.4042882129114731</v>
      </c>
      <c r="AD34" s="700">
        <f>Recovery_OX!R29</f>
        <v>0</v>
      </c>
      <c r="AE34" s="650"/>
      <c r="AF34" s="702">
        <f>(AC34-AD34)*(1-Recovery_OX!U29)</f>
        <v>0.4042882129114731</v>
      </c>
    </row>
    <row r="35" spans="2:32">
      <c r="B35" s="695">
        <f t="shared" si="1"/>
        <v>2018</v>
      </c>
      <c r="C35" s="696">
        <f>IF(Select2=1,Food!$K37,"")</f>
        <v>0.33795677188075879</v>
      </c>
      <c r="D35" s="697">
        <f>IF(Select2=1,Paper!$K37,"")</f>
        <v>5.6518412588850216E-2</v>
      </c>
      <c r="E35" s="687">
        <f>IF(Select2=1,Nappies!$K37,"")</f>
        <v>0.10723348173197109</v>
      </c>
      <c r="F35" s="697">
        <f>IF(Select2=1,Garden!$K37,"")</f>
        <v>0</v>
      </c>
      <c r="G35" s="687">
        <f>IF(Select2=1,Wood!$K37,"")</f>
        <v>0</v>
      </c>
      <c r="H35" s="697">
        <f>IF(Select2=1,Textiles!$K37,"")</f>
        <v>1.3381437537553303E-2</v>
      </c>
      <c r="I35" s="698">
        <f>Sludge!K37</f>
        <v>0</v>
      </c>
      <c r="J35" s="698" t="str">
        <f>IF(Select2=2,MSW!$K37,"")</f>
        <v/>
      </c>
      <c r="K35" s="698">
        <f>Industry!$K37</f>
        <v>0</v>
      </c>
      <c r="L35" s="699">
        <f t="shared" si="3"/>
        <v>0.51509010373913333</v>
      </c>
      <c r="M35" s="700">
        <f>Recovery_OX!C30</f>
        <v>0</v>
      </c>
      <c r="N35" s="650"/>
      <c r="O35" s="701">
        <f>(L35-M35)*(1-Recovery_OX!F30)</f>
        <v>0.51509010373913333</v>
      </c>
      <c r="P35" s="641"/>
      <c r="Q35" s="652"/>
      <c r="S35" s="695">
        <f t="shared" si="2"/>
        <v>2018</v>
      </c>
      <c r="T35" s="696">
        <f>IF(Select2=1,Food!$W37,"")</f>
        <v>0.22610845576321953</v>
      </c>
      <c r="U35" s="697">
        <f>IF(Select2=1,Paper!$W37,"")</f>
        <v>0.11677357972902941</v>
      </c>
      <c r="V35" s="687">
        <f>IF(Select2=1,Nappies!$W37,"")</f>
        <v>0</v>
      </c>
      <c r="W35" s="697">
        <f>IF(Select2=1,Garden!$W37,"")</f>
        <v>0</v>
      </c>
      <c r="X35" s="687">
        <f>IF(Select2=1,Wood!$W37,"")</f>
        <v>6.1619892106413728E-2</v>
      </c>
      <c r="Y35" s="697">
        <f>IF(Select2=1,Textiles!$W37,"")</f>
        <v>1.4664589082250198E-2</v>
      </c>
      <c r="Z35" s="689">
        <f>Sludge!W37</f>
        <v>0</v>
      </c>
      <c r="AA35" s="689" t="str">
        <f>IF(Select2=2,MSW!$W37,"")</f>
        <v/>
      </c>
      <c r="AB35" s="698">
        <f>Industry!$W37</f>
        <v>0</v>
      </c>
      <c r="AC35" s="699">
        <f t="shared" si="0"/>
        <v>0.41916651668091287</v>
      </c>
      <c r="AD35" s="700">
        <f>Recovery_OX!R30</f>
        <v>0</v>
      </c>
      <c r="AE35" s="650"/>
      <c r="AF35" s="702">
        <f>(AC35-AD35)*(1-Recovery_OX!U30)</f>
        <v>0.41916651668091287</v>
      </c>
    </row>
    <row r="36" spans="2:32">
      <c r="B36" s="695">
        <f t="shared" si="1"/>
        <v>2019</v>
      </c>
      <c r="C36" s="696">
        <f>IF(Select2=1,Food!$K38,"")</f>
        <v>0.34660369581357392</v>
      </c>
      <c r="D36" s="697">
        <f>IF(Select2=1,Paper!$K38,"")</f>
        <v>5.9002325256622246E-2</v>
      </c>
      <c r="E36" s="687">
        <f>IF(Select2=1,Nappies!$K38,"")</f>
        <v>0.11035054320926505</v>
      </c>
      <c r="F36" s="697">
        <f>IF(Select2=1,Garden!$K38,"")</f>
        <v>0</v>
      </c>
      <c r="G36" s="687">
        <f>IF(Select2=1,Wood!$K38,"")</f>
        <v>0</v>
      </c>
      <c r="H36" s="697">
        <f>IF(Select2=1,Textiles!$K38,"")</f>
        <v>1.3969534773304156E-2</v>
      </c>
      <c r="I36" s="698">
        <f>Sludge!K38</f>
        <v>0</v>
      </c>
      <c r="J36" s="698" t="str">
        <f>IF(Select2=2,MSW!$K38,"")</f>
        <v/>
      </c>
      <c r="K36" s="698">
        <f>Industry!$K38</f>
        <v>0</v>
      </c>
      <c r="L36" s="699">
        <f t="shared" si="3"/>
        <v>0.52992609905276544</v>
      </c>
      <c r="M36" s="700">
        <f>Recovery_OX!C31</f>
        <v>0</v>
      </c>
      <c r="N36" s="650"/>
      <c r="O36" s="701">
        <f>(L36-M36)*(1-Recovery_OX!F31)</f>
        <v>0.52992609905276544</v>
      </c>
      <c r="P36" s="641"/>
      <c r="Q36" s="652"/>
      <c r="S36" s="695">
        <f t="shared" si="2"/>
        <v>2019</v>
      </c>
      <c r="T36" s="696">
        <f>IF(Select2=1,Food!$W38,"")</f>
        <v>0.23189364126688716</v>
      </c>
      <c r="U36" s="697">
        <f>IF(Select2=1,Paper!$W38,"")</f>
        <v>0.12190563069550053</v>
      </c>
      <c r="V36" s="687">
        <f>IF(Select2=1,Nappies!$W38,"")</f>
        <v>0</v>
      </c>
      <c r="W36" s="697">
        <f>IF(Select2=1,Garden!$W38,"")</f>
        <v>0</v>
      </c>
      <c r="X36" s="687">
        <f>IF(Select2=1,Wood!$W38,"")</f>
        <v>6.4968028202513642E-2</v>
      </c>
      <c r="Y36" s="697">
        <f>IF(Select2=1,Textiles!$W38,"")</f>
        <v>1.5309079203620993E-2</v>
      </c>
      <c r="Z36" s="689">
        <f>Sludge!W38</f>
        <v>0</v>
      </c>
      <c r="AA36" s="689" t="str">
        <f>IF(Select2=2,MSW!$W38,"")</f>
        <v/>
      </c>
      <c r="AB36" s="698">
        <f>Industry!$W38</f>
        <v>0</v>
      </c>
      <c r="AC36" s="699">
        <f t="shared" si="0"/>
        <v>0.43407637936852234</v>
      </c>
      <c r="AD36" s="700">
        <f>Recovery_OX!R31</f>
        <v>0</v>
      </c>
      <c r="AE36" s="650"/>
      <c r="AF36" s="702">
        <f>(AC36-AD36)*(1-Recovery_OX!U31)</f>
        <v>0.43407637936852234</v>
      </c>
    </row>
    <row r="37" spans="2:32">
      <c r="B37" s="695">
        <f t="shared" si="1"/>
        <v>2020</v>
      </c>
      <c r="C37" s="696">
        <f>IF(Select2=1,Food!$K39,"")</f>
        <v>0.35530319838282098</v>
      </c>
      <c r="D37" s="697">
        <f>IF(Select2=1,Paper!$K39,"")</f>
        <v>6.1470769892416954E-2</v>
      </c>
      <c r="E37" s="687">
        <f>IF(Select2=1,Nappies!$K39,"")</f>
        <v>0.11346105384305713</v>
      </c>
      <c r="F37" s="697">
        <f>IF(Select2=1,Garden!$K39,"")</f>
        <v>0</v>
      </c>
      <c r="G37" s="687">
        <f>IF(Select2=1,Wood!$K39,"")</f>
        <v>0</v>
      </c>
      <c r="H37" s="697">
        <f>IF(Select2=1,Textiles!$K39,"")</f>
        <v>1.4553969759988685E-2</v>
      </c>
      <c r="I37" s="698">
        <f>Sludge!K39</f>
        <v>0</v>
      </c>
      <c r="J37" s="698" t="str">
        <f>IF(Select2=2,MSW!$K39,"")</f>
        <v/>
      </c>
      <c r="K37" s="698">
        <f>Industry!$K39</f>
        <v>0</v>
      </c>
      <c r="L37" s="699">
        <f t="shared" si="3"/>
        <v>0.54478899187828378</v>
      </c>
      <c r="M37" s="700">
        <f>Recovery_OX!C32</f>
        <v>0</v>
      </c>
      <c r="N37" s="650"/>
      <c r="O37" s="701">
        <f>(L37-M37)*(1-Recovery_OX!F32)</f>
        <v>0.54478899187828378</v>
      </c>
      <c r="P37" s="641"/>
      <c r="Q37" s="652"/>
      <c r="S37" s="695">
        <f t="shared" si="2"/>
        <v>2020</v>
      </c>
      <c r="T37" s="696">
        <f>IF(Select2=1,Food!$W39,"")</f>
        <v>0.23771400427039763</v>
      </c>
      <c r="U37" s="697">
        <f>IF(Select2=1,Paper!$W39,"")</f>
        <v>0.12700572291821688</v>
      </c>
      <c r="V37" s="687">
        <f>IF(Select2=1,Nappies!$W39,"")</f>
        <v>0</v>
      </c>
      <c r="W37" s="697">
        <f>IF(Select2=1,Garden!$W39,"")</f>
        <v>0</v>
      </c>
      <c r="X37" s="687">
        <f>IF(Select2=1,Wood!$W39,"")</f>
        <v>6.8333217565150609E-2</v>
      </c>
      <c r="Y37" s="697">
        <f>IF(Select2=1,Textiles!$W39,"")</f>
        <v>1.5949555901357465E-2</v>
      </c>
      <c r="Z37" s="689">
        <f>Sludge!W39</f>
        <v>0</v>
      </c>
      <c r="AA37" s="689" t="str">
        <f>IF(Select2=2,MSW!$W39,"")</f>
        <v/>
      </c>
      <c r="AB37" s="698">
        <f>Industry!$W39</f>
        <v>0</v>
      </c>
      <c r="AC37" s="699">
        <f t="shared" si="0"/>
        <v>0.44900250065512259</v>
      </c>
      <c r="AD37" s="700">
        <f>Recovery_OX!R32</f>
        <v>0</v>
      </c>
      <c r="AE37" s="650"/>
      <c r="AF37" s="702">
        <f>(AC37-AD37)*(1-Recovery_OX!U32)</f>
        <v>0.44900250065512259</v>
      </c>
    </row>
    <row r="38" spans="2:32">
      <c r="B38" s="695">
        <f t="shared" si="1"/>
        <v>2021</v>
      </c>
      <c r="C38" s="696">
        <f>IF(Select2=1,Food!$K40,"")</f>
        <v>0.3640379454660615</v>
      </c>
      <c r="D38" s="697">
        <f>IF(Select2=1,Paper!$K40,"")</f>
        <v>6.3924792230789895E-2</v>
      </c>
      <c r="E38" s="687">
        <f>IF(Select2=1,Nappies!$K40,"")</f>
        <v>0.11656603776066767</v>
      </c>
      <c r="F38" s="697">
        <f>IF(Select2=1,Garden!$K40,"")</f>
        <v>0</v>
      </c>
      <c r="G38" s="687">
        <f>IF(Select2=1,Wood!$K40,"")</f>
        <v>0</v>
      </c>
      <c r="H38" s="697">
        <f>IF(Select2=1,Textiles!$K40,"")</f>
        <v>1.5134990088276821E-2</v>
      </c>
      <c r="I38" s="698">
        <f>Sludge!K40</f>
        <v>0</v>
      </c>
      <c r="J38" s="698" t="str">
        <f>IF(Select2=2,MSW!$K40,"")</f>
        <v/>
      </c>
      <c r="K38" s="698">
        <f>Industry!$K40</f>
        <v>0</v>
      </c>
      <c r="L38" s="699">
        <f t="shared" si="3"/>
        <v>0.55966376554579589</v>
      </c>
      <c r="M38" s="700">
        <f>Recovery_OX!C33</f>
        <v>0</v>
      </c>
      <c r="N38" s="650"/>
      <c r="O38" s="701">
        <f>(L38-M38)*(1-Recovery_OX!F33)</f>
        <v>0.55966376554579589</v>
      </c>
      <c r="P38" s="641"/>
      <c r="Q38" s="652"/>
      <c r="S38" s="695">
        <f t="shared" si="2"/>
        <v>2021</v>
      </c>
      <c r="T38" s="696">
        <f>IF(Select2=1,Food!$W40,"")</f>
        <v>0.2435579474572222</v>
      </c>
      <c r="U38" s="697">
        <f>IF(Select2=1,Paper!$W40,"")</f>
        <v>0.13207601700576427</v>
      </c>
      <c r="V38" s="687">
        <f>IF(Select2=1,Nappies!$W40,"")</f>
        <v>0</v>
      </c>
      <c r="W38" s="697">
        <f>IF(Select2=1,Garden!$W40,"")</f>
        <v>0</v>
      </c>
      <c r="X38" s="687">
        <f>IF(Select2=1,Wood!$W40,"")</f>
        <v>7.1714873654320638E-2</v>
      </c>
      <c r="Y38" s="697">
        <f>IF(Select2=1,Textiles!$W40,"")</f>
        <v>1.6586290507700628E-2</v>
      </c>
      <c r="Z38" s="689">
        <f>Sludge!W40</f>
        <v>0</v>
      </c>
      <c r="AA38" s="689" t="str">
        <f>IF(Select2=2,MSW!$W40,"")</f>
        <v/>
      </c>
      <c r="AB38" s="698">
        <f>Industry!$W40</f>
        <v>0</v>
      </c>
      <c r="AC38" s="699">
        <f t="shared" si="0"/>
        <v>0.46393512862500769</v>
      </c>
      <c r="AD38" s="700">
        <f>Recovery_OX!R33</f>
        <v>0</v>
      </c>
      <c r="AE38" s="650"/>
      <c r="AF38" s="702">
        <f>(AC38-AD38)*(1-Recovery_OX!U33)</f>
        <v>0.46393512862500769</v>
      </c>
    </row>
    <row r="39" spans="2:32">
      <c r="B39" s="695">
        <f t="shared" si="1"/>
        <v>2022</v>
      </c>
      <c r="C39" s="696">
        <f>IF(Select2=1,Food!$K41,"")</f>
        <v>0.3727963176535446</v>
      </c>
      <c r="D39" s="697">
        <f>IF(Select2=1,Paper!$K41,"")</f>
        <v>6.6365367308177936E-2</v>
      </c>
      <c r="E39" s="687">
        <f>IF(Select2=1,Nappies!$K41,"")</f>
        <v>0.1196663589822845</v>
      </c>
      <c r="F39" s="697">
        <f>IF(Select2=1,Garden!$K41,"")</f>
        <v>0</v>
      </c>
      <c r="G39" s="687">
        <f>IF(Select2=1,Wood!$K41,"")</f>
        <v>0</v>
      </c>
      <c r="H39" s="697">
        <f>IF(Select2=1,Textiles!$K41,"")</f>
        <v>1.571282661017907E-2</v>
      </c>
      <c r="I39" s="698">
        <f>Sludge!K41</f>
        <v>0</v>
      </c>
      <c r="J39" s="698" t="str">
        <f>IF(Select2=2,MSW!$K41,"")</f>
        <v/>
      </c>
      <c r="K39" s="698">
        <f>Industry!$K41</f>
        <v>0</v>
      </c>
      <c r="L39" s="699">
        <f t="shared" si="3"/>
        <v>0.57454087055418601</v>
      </c>
      <c r="M39" s="700">
        <f>Recovery_OX!C34</f>
        <v>0</v>
      </c>
      <c r="N39" s="650"/>
      <c r="O39" s="701">
        <f>(L39-M39)*(1-Recovery_OX!F34)</f>
        <v>0.57454087055418601</v>
      </c>
      <c r="P39" s="641"/>
      <c r="Q39" s="652"/>
      <c r="S39" s="695">
        <f t="shared" si="2"/>
        <v>2022</v>
      </c>
      <c r="T39" s="696">
        <f>IF(Select2=1,Food!$W41,"")</f>
        <v>0.24941769691361149</v>
      </c>
      <c r="U39" s="697">
        <f>IF(Select2=1,Paper!$W41,"")</f>
        <v>0.13711852749623543</v>
      </c>
      <c r="V39" s="687">
        <f>IF(Select2=1,Nappies!$W41,"")</f>
        <v>0</v>
      </c>
      <c r="W39" s="697">
        <f>IF(Select2=1,Garden!$W41,"")</f>
        <v>0</v>
      </c>
      <c r="X39" s="687">
        <f>IF(Select2=1,Wood!$W41,"")</f>
        <v>7.5112430103819031E-2</v>
      </c>
      <c r="Y39" s="697">
        <f>IF(Select2=1,Textiles!$W41,"")</f>
        <v>1.7219536011155143E-2</v>
      </c>
      <c r="Z39" s="689">
        <f>Sludge!W41</f>
        <v>0</v>
      </c>
      <c r="AA39" s="689" t="str">
        <f>IF(Select2=2,MSW!$W41,"")</f>
        <v/>
      </c>
      <c r="AB39" s="698">
        <f>Industry!$W41</f>
        <v>0</v>
      </c>
      <c r="AC39" s="699">
        <f t="shared" si="0"/>
        <v>0.4788681905248211</v>
      </c>
      <c r="AD39" s="700">
        <f>Recovery_OX!R34</f>
        <v>0</v>
      </c>
      <c r="AE39" s="650"/>
      <c r="AF39" s="702">
        <f>(AC39-AD39)*(1-Recovery_OX!U34)</f>
        <v>0.4788681905248211</v>
      </c>
    </row>
    <row r="40" spans="2:32">
      <c r="B40" s="695">
        <f t="shared" si="1"/>
        <v>2023</v>
      </c>
      <c r="C40" s="696">
        <f>IF(Select2=1,Food!$K42,"")</f>
        <v>0.38157052622199128</v>
      </c>
      <c r="D40" s="697">
        <f>IF(Select2=1,Paper!$K42,"")</f>
        <v>6.8793404242528999E-2</v>
      </c>
      <c r="E40" s="687">
        <f>IF(Select2=1,Nappies!$K42,"")</f>
        <v>0.12276274645134097</v>
      </c>
      <c r="F40" s="697">
        <f>IF(Select2=1,Garden!$K42,"")</f>
        <v>0</v>
      </c>
      <c r="G40" s="687">
        <f>IF(Select2=1,Wood!$K42,"")</f>
        <v>0</v>
      </c>
      <c r="H40" s="697">
        <f>IF(Select2=1,Textiles!$K42,"")</f>
        <v>1.6287694570683339E-2</v>
      </c>
      <c r="I40" s="698">
        <f>Sludge!K42</f>
        <v>0</v>
      </c>
      <c r="J40" s="698" t="str">
        <f>IF(Select2=2,MSW!$K42,"")</f>
        <v/>
      </c>
      <c r="K40" s="698">
        <f>Industry!$K42</f>
        <v>0</v>
      </c>
      <c r="L40" s="699">
        <f t="shared" si="3"/>
        <v>0.58941437148654463</v>
      </c>
      <c r="M40" s="700">
        <f>Recovery_OX!C35</f>
        <v>0</v>
      </c>
      <c r="N40" s="650"/>
      <c r="O40" s="701">
        <f>(L40-M40)*(1-Recovery_OX!F35)</f>
        <v>0.58941437148654463</v>
      </c>
      <c r="P40" s="641"/>
      <c r="Q40" s="652"/>
      <c r="S40" s="695">
        <f t="shared" si="2"/>
        <v>2023</v>
      </c>
      <c r="T40" s="696">
        <f>IF(Select2=1,Food!$W42,"")</f>
        <v>0.25528804162934293</v>
      </c>
      <c r="U40" s="697">
        <f>IF(Select2=1,Paper!$W42,"")</f>
        <v>0.14213513273249795</v>
      </c>
      <c r="V40" s="687">
        <f>IF(Select2=1,Nappies!$W42,"")</f>
        <v>0</v>
      </c>
      <c r="W40" s="697">
        <f>IF(Select2=1,Garden!$W42,"")</f>
        <v>0</v>
      </c>
      <c r="X40" s="687">
        <f>IF(Select2=1,Wood!$W42,"")</f>
        <v>7.8525340027370938E-2</v>
      </c>
      <c r="Y40" s="697">
        <f>IF(Select2=1,Textiles!$W42,"")</f>
        <v>1.7849528296639276E-2</v>
      </c>
      <c r="Z40" s="689">
        <f>Sludge!W42</f>
        <v>0</v>
      </c>
      <c r="AA40" s="689" t="str">
        <f>IF(Select2=2,MSW!$W42,"")</f>
        <v/>
      </c>
      <c r="AB40" s="698">
        <f>Industry!$W42</f>
        <v>0</v>
      </c>
      <c r="AC40" s="699">
        <f t="shared" si="0"/>
        <v>0.49379804268585109</v>
      </c>
      <c r="AD40" s="700">
        <f>Recovery_OX!R35</f>
        <v>0</v>
      </c>
      <c r="AE40" s="650"/>
      <c r="AF40" s="702">
        <f>(AC40-AD40)*(1-Recovery_OX!U35)</f>
        <v>0.49379804268585109</v>
      </c>
    </row>
    <row r="41" spans="2:32">
      <c r="B41" s="695">
        <f t="shared" si="1"/>
        <v>2024</v>
      </c>
      <c r="C41" s="696">
        <f>IF(Select2=1,Food!$K43,"")</f>
        <v>0.39035535023405432</v>
      </c>
      <c r="D41" s="697">
        <f>IF(Select2=1,Paper!$K43,"")</f>
        <v>7.1209750689799289E-2</v>
      </c>
      <c r="E41" s="687">
        <f>IF(Select2=1,Nappies!$K43,"")</f>
        <v>0.12585581515176505</v>
      </c>
      <c r="F41" s="697">
        <f>IF(Select2=1,Garden!$K43,"")</f>
        <v>0</v>
      </c>
      <c r="G41" s="687">
        <f>IF(Select2=1,Wood!$K43,"")</f>
        <v>0</v>
      </c>
      <c r="H41" s="697">
        <f>IF(Select2=1,Textiles!$K43,"")</f>
        <v>1.6859794662886118E-2</v>
      </c>
      <c r="I41" s="698">
        <f>Sludge!K43</f>
        <v>0</v>
      </c>
      <c r="J41" s="698" t="str">
        <f>IF(Select2=2,MSW!$K43,"")</f>
        <v/>
      </c>
      <c r="K41" s="698">
        <f>Industry!$K43</f>
        <v>0</v>
      </c>
      <c r="L41" s="699">
        <f t="shared" si="3"/>
        <v>0.60428071073850476</v>
      </c>
      <c r="M41" s="700">
        <f>Recovery_OX!C36</f>
        <v>0</v>
      </c>
      <c r="N41" s="650"/>
      <c r="O41" s="701">
        <f>(L41-M41)*(1-Recovery_OX!F36)</f>
        <v>0.60428071073850476</v>
      </c>
      <c r="P41" s="641"/>
      <c r="Q41" s="652"/>
      <c r="S41" s="695">
        <f t="shared" si="2"/>
        <v>2024</v>
      </c>
      <c r="T41" s="696">
        <f>IF(Select2=1,Food!$W43,"")</f>
        <v>0.26116548855980443</v>
      </c>
      <c r="U41" s="697">
        <f>IF(Select2=1,Paper!$W43,"")</f>
        <v>0.14712758406983326</v>
      </c>
      <c r="V41" s="687">
        <f>IF(Select2=1,Nappies!$W43,"")</f>
        <v>0</v>
      </c>
      <c r="W41" s="697">
        <f>IF(Select2=1,Garden!$W43,"")</f>
        <v>0</v>
      </c>
      <c r="X41" s="687">
        <f>IF(Select2=1,Wood!$W43,"")</f>
        <v>8.1953075348627266E-2</v>
      </c>
      <c r="Y41" s="697">
        <f>IF(Select2=1,Textiles!$W43,"")</f>
        <v>1.8476487301793007E-2</v>
      </c>
      <c r="Z41" s="689">
        <f>Sludge!W43</f>
        <v>0</v>
      </c>
      <c r="AA41" s="689" t="str">
        <f>IF(Select2=2,MSW!$W43,"")</f>
        <v/>
      </c>
      <c r="AB41" s="698">
        <f>Industry!$W43</f>
        <v>0</v>
      </c>
      <c r="AC41" s="699">
        <f t="shared" si="0"/>
        <v>0.5087226352800579</v>
      </c>
      <c r="AD41" s="700">
        <f>Recovery_OX!R36</f>
        <v>0</v>
      </c>
      <c r="AE41" s="650"/>
      <c r="AF41" s="702">
        <f>(AC41-AD41)*(1-Recovery_OX!U36)</f>
        <v>0.5087226352800579</v>
      </c>
    </row>
    <row r="42" spans="2:32">
      <c r="B42" s="695">
        <f t="shared" si="1"/>
        <v>2025</v>
      </c>
      <c r="C42" s="696">
        <f>IF(Select2=1,Food!$K44,"")</f>
        <v>0.3991472899907712</v>
      </c>
      <c r="D42" s="697">
        <f>IF(Select2=1,Paper!$K44,"")</f>
        <v>7.3615196999163773E-2</v>
      </c>
      <c r="E42" s="687">
        <f>IF(Select2=1,Nappies!$K44,"")</f>
        <v>0.12894608392385959</v>
      </c>
      <c r="F42" s="697">
        <f>IF(Select2=1,Garden!$K44,"")</f>
        <v>0</v>
      </c>
      <c r="G42" s="687">
        <f>IF(Select2=1,Wood!$K44,"")</f>
        <v>0</v>
      </c>
      <c r="H42" s="697">
        <f>IF(Select2=1,Textiles!$K44,"")</f>
        <v>1.7429314011790278E-2</v>
      </c>
      <c r="I42" s="698">
        <f>Sludge!K44</f>
        <v>0</v>
      </c>
      <c r="J42" s="698" t="str">
        <f>IF(Select2=2,MSW!$K44,"")</f>
        <v/>
      </c>
      <c r="K42" s="698">
        <f>Industry!$K44</f>
        <v>0</v>
      </c>
      <c r="L42" s="699">
        <f t="shared" si="3"/>
        <v>0.61913788492558486</v>
      </c>
      <c r="M42" s="700">
        <f>Recovery_OX!C37</f>
        <v>0</v>
      </c>
      <c r="N42" s="650"/>
      <c r="O42" s="701">
        <f>(L42-M42)*(1-Recovery_OX!F37)</f>
        <v>0.61913788492558486</v>
      </c>
      <c r="P42" s="641"/>
      <c r="Q42" s="652"/>
      <c r="S42" s="695">
        <f t="shared" si="2"/>
        <v>2025</v>
      </c>
      <c r="T42" s="696">
        <f>IF(Select2=1,Food!$W44,"")</f>
        <v>0.26704769624717073</v>
      </c>
      <c r="U42" s="697">
        <f>IF(Select2=1,Paper!$W44,"")</f>
        <v>0.15209751446108213</v>
      </c>
      <c r="V42" s="687">
        <f>IF(Select2=1,Nappies!$W44,"")</f>
        <v>0</v>
      </c>
      <c r="W42" s="697">
        <f>IF(Select2=1,Garden!$W44,"")</f>
        <v>0</v>
      </c>
      <c r="X42" s="687">
        <f>IF(Select2=1,Wood!$W44,"")</f>
        <v>8.5395126154205192E-2</v>
      </c>
      <c r="Y42" s="697">
        <f>IF(Select2=1,Textiles!$W44,"")</f>
        <v>1.910061809511264E-2</v>
      </c>
      <c r="Z42" s="689">
        <f>Sludge!W44</f>
        <v>0</v>
      </c>
      <c r="AA42" s="689" t="str">
        <f>IF(Select2=2,MSW!$W44,"")</f>
        <v/>
      </c>
      <c r="AB42" s="698">
        <f>Industry!$W44</f>
        <v>0</v>
      </c>
      <c r="AC42" s="699">
        <f t="shared" si="0"/>
        <v>0.52364095495757068</v>
      </c>
      <c r="AD42" s="700">
        <f>Recovery_OX!R37</f>
        <v>0</v>
      </c>
      <c r="AE42" s="650"/>
      <c r="AF42" s="702">
        <f>(AC42-AD42)*(1-Recovery_OX!U37)</f>
        <v>0.52364095495757068</v>
      </c>
    </row>
    <row r="43" spans="2:32">
      <c r="B43" s="695">
        <f t="shared" si="1"/>
        <v>2026</v>
      </c>
      <c r="C43" s="696">
        <f>IF(Select2=1,Food!$K45,"")</f>
        <v>0.40794399957377192</v>
      </c>
      <c r="D43" s="697">
        <f>IF(Select2=1,Paper!$K45,"")</f>
        <v>7.6010480087308735E-2</v>
      </c>
      <c r="E43" s="687">
        <f>IF(Select2=1,Nappies!$K45,"")</f>
        <v>0.13203399049493347</v>
      </c>
      <c r="F43" s="697">
        <f>IF(Select2=1,Garden!$K45,"")</f>
        <v>0</v>
      </c>
      <c r="G43" s="687">
        <f>IF(Select2=1,Wood!$K45,"")</f>
        <v>0</v>
      </c>
      <c r="H43" s="697">
        <f>IF(Select2=1,Textiles!$K45,"")</f>
        <v>1.7996427091592045E-2</v>
      </c>
      <c r="I43" s="698">
        <f>Sludge!K45</f>
        <v>0</v>
      </c>
      <c r="J43" s="698" t="str">
        <f>IF(Select2=2,MSW!$K45,"")</f>
        <v/>
      </c>
      <c r="K43" s="698">
        <f>Industry!$K45</f>
        <v>0</v>
      </c>
      <c r="L43" s="699">
        <f t="shared" si="3"/>
        <v>0.63398489724760609</v>
      </c>
      <c r="M43" s="700">
        <f>Recovery_OX!C38</f>
        <v>0</v>
      </c>
      <c r="N43" s="650"/>
      <c r="O43" s="701">
        <f>(L43-M43)*(1-Recovery_OX!F38)</f>
        <v>0.63398489724760609</v>
      </c>
      <c r="P43" s="641"/>
      <c r="Q43" s="652"/>
      <c r="S43" s="695">
        <f t="shared" si="2"/>
        <v>2026</v>
      </c>
      <c r="T43" s="696">
        <f>IF(Select2=1,Food!$W45,"")</f>
        <v>0.2729330951653246</v>
      </c>
      <c r="U43" s="697">
        <f>IF(Select2=1,Paper!$W45,"")</f>
        <v>0.15704644646138166</v>
      </c>
      <c r="V43" s="687">
        <f>IF(Select2=1,Nappies!$W45,"")</f>
        <v>0</v>
      </c>
      <c r="W43" s="697">
        <f>IF(Select2=1,Garden!$W45,"")</f>
        <v>0</v>
      </c>
      <c r="X43" s="687">
        <f>IF(Select2=1,Wood!$W45,"")</f>
        <v>8.8851000068980363E-2</v>
      </c>
      <c r="Y43" s="697">
        <f>IF(Select2=1,Textiles!$W45,"")</f>
        <v>1.9722111881196765E-2</v>
      </c>
      <c r="Z43" s="689">
        <f>Sludge!W45</f>
        <v>0</v>
      </c>
      <c r="AA43" s="689" t="str">
        <f>IF(Select2=2,MSW!$W45,"")</f>
        <v/>
      </c>
      <c r="AB43" s="698">
        <f>Industry!$W45</f>
        <v>0</v>
      </c>
      <c r="AC43" s="699">
        <f t="shared" si="0"/>
        <v>0.53855265357688342</v>
      </c>
      <c r="AD43" s="700">
        <f>Recovery_OX!R38</f>
        <v>0</v>
      </c>
      <c r="AE43" s="650"/>
      <c r="AF43" s="702">
        <f>(AC43-AD43)*(1-Recovery_OX!U38)</f>
        <v>0.53855265357688342</v>
      </c>
    </row>
    <row r="44" spans="2:32">
      <c r="B44" s="695">
        <f t="shared" si="1"/>
        <v>2027</v>
      </c>
      <c r="C44" s="696">
        <f>IF(Select2=1,Food!$K46,"")</f>
        <v>0.4167439064669467</v>
      </c>
      <c r="D44" s="697">
        <f>IF(Select2=1,Paper!$K46,"")</f>
        <v>7.8396287050798319E-2</v>
      </c>
      <c r="E44" s="687">
        <f>IF(Select2=1,Nappies!$K46,"")</f>
        <v>0.13511990416011652</v>
      </c>
      <c r="F44" s="697">
        <f>IF(Select2=1,Garden!$K46,"")</f>
        <v>0</v>
      </c>
      <c r="G44" s="687">
        <f>IF(Select2=1,Wood!$K46,"")</f>
        <v>0</v>
      </c>
      <c r="H44" s="697">
        <f>IF(Select2=1,Textiles!$K46,"")</f>
        <v>1.8561296580953707E-2</v>
      </c>
      <c r="I44" s="698">
        <f>Sludge!K46</f>
        <v>0</v>
      </c>
      <c r="J44" s="698" t="str">
        <f>IF(Select2=2,MSW!$K46,"")</f>
        <v/>
      </c>
      <c r="K44" s="698">
        <f>Industry!$K46</f>
        <v>0</v>
      </c>
      <c r="L44" s="699">
        <f t="shared" si="3"/>
        <v>0.64882139425881524</v>
      </c>
      <c r="M44" s="700">
        <f>Recovery_OX!C39</f>
        <v>0</v>
      </c>
      <c r="N44" s="650"/>
      <c r="O44" s="701">
        <f>(L44-M44)*(1-Recovery_OX!F39)</f>
        <v>0.64882139425881524</v>
      </c>
      <c r="P44" s="641"/>
      <c r="Q44" s="652"/>
      <c r="S44" s="695">
        <f t="shared" si="2"/>
        <v>2027</v>
      </c>
      <c r="T44" s="696">
        <f>IF(Select2=1,Food!$W46,"")</f>
        <v>0.27882063322944695</v>
      </c>
      <c r="U44" s="697">
        <f>IF(Select2=1,Paper!$W46,"")</f>
        <v>0.16197579969173201</v>
      </c>
      <c r="V44" s="687">
        <f>IF(Select2=1,Nappies!$W46,"")</f>
        <v>0</v>
      </c>
      <c r="W44" s="697">
        <f>IF(Select2=1,Garden!$W46,"")</f>
        <v>0</v>
      </c>
      <c r="X44" s="687">
        <f>IF(Select2=1,Wood!$W46,"")</f>
        <v>9.2320221652865936E-2</v>
      </c>
      <c r="Y44" s="697">
        <f>IF(Select2=1,Textiles!$W46,"")</f>
        <v>2.0341146938031462E-2</v>
      </c>
      <c r="Z44" s="689">
        <f>Sludge!W46</f>
        <v>0</v>
      </c>
      <c r="AA44" s="689" t="str">
        <f>IF(Select2=2,MSW!$W46,"")</f>
        <v/>
      </c>
      <c r="AB44" s="698">
        <f>Industry!$W46</f>
        <v>0</v>
      </c>
      <c r="AC44" s="699">
        <f t="shared" si="0"/>
        <v>0.55345780151207635</v>
      </c>
      <c r="AD44" s="700">
        <f>Recovery_OX!R39</f>
        <v>0</v>
      </c>
      <c r="AE44" s="650"/>
      <c r="AF44" s="702">
        <f>(AC44-AD44)*(1-Recovery_OX!U39)</f>
        <v>0.55345780151207635</v>
      </c>
    </row>
    <row r="45" spans="2:32">
      <c r="B45" s="695">
        <f t="shared" si="1"/>
        <v>2028</v>
      </c>
      <c r="C45" s="696">
        <f>IF(Select2=1,Food!$K47,"")</f>
        <v>0.42554595658122463</v>
      </c>
      <c r="D45" s="697">
        <f>IF(Select2=1,Paper!$K47,"")</f>
        <v>8.0773258534222528E-2</v>
      </c>
      <c r="E45" s="687">
        <f>IF(Select2=1,Nappies!$K47,"")</f>
        <v>0.13820413648071667</v>
      </c>
      <c r="F45" s="697">
        <f>IF(Select2=1,Garden!$K47,"")</f>
        <v>0</v>
      </c>
      <c r="G45" s="687">
        <f>IF(Select2=1,Wood!$K47,"")</f>
        <v>0</v>
      </c>
      <c r="H45" s="697">
        <f>IF(Select2=1,Textiles!$K47,"")</f>
        <v>1.9124074160454613E-2</v>
      </c>
      <c r="I45" s="698">
        <f>Sludge!K47</f>
        <v>0</v>
      </c>
      <c r="J45" s="698" t="str">
        <f>IF(Select2=2,MSW!$K47,"")</f>
        <v/>
      </c>
      <c r="K45" s="698">
        <f>Industry!$K47</f>
        <v>0</v>
      </c>
      <c r="L45" s="699">
        <f t="shared" si="3"/>
        <v>0.6636474257566185</v>
      </c>
      <c r="M45" s="700">
        <f>Recovery_OX!C40</f>
        <v>0</v>
      </c>
      <c r="N45" s="650"/>
      <c r="O45" s="701">
        <f>(L45-M45)*(1-Recovery_OX!F40)</f>
        <v>0.6636474257566185</v>
      </c>
      <c r="P45" s="641"/>
      <c r="Q45" s="652"/>
      <c r="S45" s="695">
        <f t="shared" si="2"/>
        <v>2028</v>
      </c>
      <c r="T45" s="696">
        <f>IF(Select2=1,Food!$W47,"")</f>
        <v>0.28470960520599331</v>
      </c>
      <c r="U45" s="697">
        <f>IF(Select2=1,Paper!$W47,"")</f>
        <v>0.16688689779798041</v>
      </c>
      <c r="V45" s="687">
        <f>IF(Select2=1,Nappies!$W47,"")</f>
        <v>0</v>
      </c>
      <c r="W45" s="697">
        <f>IF(Select2=1,Garden!$W47,"")</f>
        <v>0</v>
      </c>
      <c r="X45" s="687">
        <f>IF(Select2=1,Wood!$W47,"")</f>
        <v>9.5802331818338943E-2</v>
      </c>
      <c r="Y45" s="697">
        <f>IF(Select2=1,Textiles!$W47,"")</f>
        <v>2.0957889490909168E-2</v>
      </c>
      <c r="Z45" s="689">
        <f>Sludge!W47</f>
        <v>0</v>
      </c>
      <c r="AA45" s="689" t="str">
        <f>IF(Select2=2,MSW!$W47,"")</f>
        <v/>
      </c>
      <c r="AB45" s="698">
        <f>Industry!$W47</f>
        <v>0</v>
      </c>
      <c r="AC45" s="699">
        <f t="shared" si="0"/>
        <v>0.56835672431322182</v>
      </c>
      <c r="AD45" s="700">
        <f>Recovery_OX!R40</f>
        <v>0</v>
      </c>
      <c r="AE45" s="650"/>
      <c r="AF45" s="702">
        <f>(AC45-AD45)*(1-Recovery_OX!U40)</f>
        <v>0.56835672431322182</v>
      </c>
    </row>
    <row r="46" spans="2:32">
      <c r="B46" s="695">
        <f t="shared" si="1"/>
        <v>2029</v>
      </c>
      <c r="C46" s="696">
        <f>IF(Select2=1,Food!$K48,"")</f>
        <v>0.43434944333957115</v>
      </c>
      <c r="D46" s="697">
        <f>IF(Select2=1,Paper!$K48,"")</f>
        <v>8.3141991870637921E-2</v>
      </c>
      <c r="E46" s="687">
        <f>IF(Select2=1,Nappies!$K48,"")</f>
        <v>0.14128695031004768</v>
      </c>
      <c r="F46" s="697">
        <f>IF(Select2=1,Garden!$K48,"")</f>
        <v>0</v>
      </c>
      <c r="G46" s="687">
        <f>IF(Select2=1,Wood!$K48,"")</f>
        <v>0</v>
      </c>
      <c r="H46" s="697">
        <f>IF(Select2=1,Textiles!$K48,"")</f>
        <v>1.9684901256129549E-2</v>
      </c>
      <c r="I46" s="698">
        <f>Sludge!K48</f>
        <v>0</v>
      </c>
      <c r="J46" s="698" t="str">
        <f>IF(Select2=2,MSW!$K48,"")</f>
        <v/>
      </c>
      <c r="K46" s="698">
        <f>Industry!$K48</f>
        <v>0</v>
      </c>
      <c r="L46" s="699">
        <f t="shared" si="3"/>
        <v>0.67846328677638634</v>
      </c>
      <c r="M46" s="700">
        <f>Recovery_OX!C41</f>
        <v>0</v>
      </c>
      <c r="N46" s="650"/>
      <c r="O46" s="701">
        <f>(L46-M46)*(1-Recovery_OX!F41)</f>
        <v>0.67846328677638634</v>
      </c>
      <c r="P46" s="641"/>
      <c r="Q46" s="652"/>
      <c r="S46" s="695">
        <f t="shared" si="2"/>
        <v>2029</v>
      </c>
      <c r="T46" s="696">
        <f>IF(Select2=1,Food!$W48,"")</f>
        <v>0.2905995383627818</v>
      </c>
      <c r="U46" s="697">
        <f>IF(Select2=1,Paper!$W48,"")</f>
        <v>0.17178097493933447</v>
      </c>
      <c r="V46" s="687">
        <f>IF(Select2=1,Nappies!$W48,"")</f>
        <v>0</v>
      </c>
      <c r="W46" s="697">
        <f>IF(Select2=1,Garden!$W48,"")</f>
        <v>0</v>
      </c>
      <c r="X46" s="687">
        <f>IF(Select2=1,Wood!$W48,"")</f>
        <v>9.9296887268000636E-2</v>
      </c>
      <c r="Y46" s="697">
        <f>IF(Select2=1,Textiles!$W48,"")</f>
        <v>2.157249452726526E-2</v>
      </c>
      <c r="Z46" s="689">
        <f>Sludge!W48</f>
        <v>0</v>
      </c>
      <c r="AA46" s="689" t="str">
        <f>IF(Select2=2,MSW!$W48,"")</f>
        <v/>
      </c>
      <c r="AB46" s="698">
        <f>Industry!$W48</f>
        <v>0</v>
      </c>
      <c r="AC46" s="699">
        <f t="shared" si="0"/>
        <v>0.58324989509738223</v>
      </c>
      <c r="AD46" s="700">
        <f>Recovery_OX!R41</f>
        <v>0</v>
      </c>
      <c r="AE46" s="650"/>
      <c r="AF46" s="702">
        <f>(AC46-AD46)*(1-Recovery_OX!U41)</f>
        <v>0.58324989509738223</v>
      </c>
    </row>
    <row r="47" spans="2:32">
      <c r="B47" s="695">
        <f t="shared" si="1"/>
        <v>2030</v>
      </c>
      <c r="C47" s="696">
        <f>IF(Select2=1,Food!$K49,"")</f>
        <v>0.44315389310923586</v>
      </c>
      <c r="D47" s="697">
        <f>IF(Select2=1,Paper!$K49,"")</f>
        <v>8.5503044009694773E-2</v>
      </c>
      <c r="E47" s="687">
        <f>IF(Select2=1,Nappies!$K49,"")</f>
        <v>0.14436856740820225</v>
      </c>
      <c r="F47" s="697">
        <f>IF(Select2=1,Garden!$K49,"")</f>
        <v>0</v>
      </c>
      <c r="G47" s="687">
        <f>IF(Select2=1,Wood!$K49,"")</f>
        <v>0</v>
      </c>
      <c r="H47" s="697">
        <f>IF(Select2=1,Textiles!$K49,"")</f>
        <v>2.0243909732739328E-2</v>
      </c>
      <c r="I47" s="698">
        <f>Sludge!K49</f>
        <v>0</v>
      </c>
      <c r="J47" s="698" t="str">
        <f>IF(Select2=2,MSW!$K49,"")</f>
        <v/>
      </c>
      <c r="K47" s="698">
        <f>Industry!$K49</f>
        <v>0</v>
      </c>
      <c r="L47" s="699">
        <f t="shared" si="3"/>
        <v>0.69326941425987232</v>
      </c>
      <c r="M47" s="700">
        <f>Recovery_OX!C42</f>
        <v>0</v>
      </c>
      <c r="N47" s="650"/>
      <c r="O47" s="701">
        <f>(L47-M47)*(1-Recovery_OX!F42)</f>
        <v>0.69326941425987232</v>
      </c>
      <c r="P47" s="641"/>
      <c r="Q47" s="652"/>
      <c r="S47" s="695">
        <f t="shared" si="2"/>
        <v>2030</v>
      </c>
      <c r="T47" s="696">
        <f>IF(Select2=1,Food!$W49,"")</f>
        <v>0.29649011581795437</v>
      </c>
      <c r="U47" s="697">
        <f>IF(Select2=1,Paper!$W49,"")</f>
        <v>0.1766591818382123</v>
      </c>
      <c r="V47" s="687">
        <f>IF(Select2=1,Nappies!$W49,"")</f>
        <v>0</v>
      </c>
      <c r="W47" s="697">
        <f>IF(Select2=1,Garden!$W49,"")</f>
        <v>0</v>
      </c>
      <c r="X47" s="687">
        <f>IF(Select2=1,Wood!$W49,"")</f>
        <v>0.10280345995148177</v>
      </c>
      <c r="Y47" s="697">
        <f>IF(Select2=1,Textiles!$W49,"")</f>
        <v>2.2185106556426665E-2</v>
      </c>
      <c r="Z47" s="689">
        <f>Sludge!W49</f>
        <v>0</v>
      </c>
      <c r="AA47" s="689" t="str">
        <f>IF(Select2=2,MSW!$W49,"")</f>
        <v/>
      </c>
      <c r="AB47" s="698">
        <f>Industry!$W49</f>
        <v>0</v>
      </c>
      <c r="AC47" s="699">
        <f t="shared" si="0"/>
        <v>0.59813786416407511</v>
      </c>
      <c r="AD47" s="700">
        <f>Recovery_OX!R42</f>
        <v>0</v>
      </c>
      <c r="AE47" s="650"/>
      <c r="AF47" s="702">
        <f>(AC47-AD47)*(1-Recovery_OX!U42)</f>
        <v>0.59813786416407511</v>
      </c>
    </row>
    <row r="48" spans="2:32">
      <c r="B48" s="695">
        <f t="shared" si="1"/>
        <v>2031</v>
      </c>
      <c r="C48" s="696">
        <f>IF(Select2=1,Food!$K50,"")</f>
        <v>0.45195898840469151</v>
      </c>
      <c r="D48" s="697">
        <f>IF(Select2=1,Paper!$K50,"")</f>
        <v>8.785693424780508E-2</v>
      </c>
      <c r="E48" s="687">
        <f>IF(Select2=1,Nappies!$K50,"")</f>
        <v>0.14744917486636833</v>
      </c>
      <c r="F48" s="697">
        <f>IF(Select2=1,Garden!$K50,"")</f>
        <v>0</v>
      </c>
      <c r="G48" s="687">
        <f>IF(Select2=1,Wood!$K50,"")</f>
        <v>0</v>
      </c>
      <c r="H48" s="697">
        <f>IF(Select2=1,Textiles!$K50,"")</f>
        <v>2.0801222540171992E-2</v>
      </c>
      <c r="I48" s="698">
        <f>Sludge!K50</f>
        <v>0</v>
      </c>
      <c r="J48" s="698" t="str">
        <f>IF(Select2=2,MSW!$K50,"")</f>
        <v/>
      </c>
      <c r="K48" s="698">
        <f>Industry!$K50</f>
        <v>0</v>
      </c>
      <c r="L48" s="699">
        <f t="shared" si="3"/>
        <v>0.70806632005903691</v>
      </c>
      <c r="M48" s="700">
        <f>Recovery_OX!C43</f>
        <v>0</v>
      </c>
      <c r="N48" s="650"/>
      <c r="O48" s="701">
        <f>(L48-M48)*(1-Recovery_OX!F43)</f>
        <v>0.70806632005903691</v>
      </c>
      <c r="P48" s="641"/>
      <c r="Q48" s="652"/>
      <c r="S48" s="695">
        <f t="shared" si="2"/>
        <v>2031</v>
      </c>
      <c r="T48" s="696">
        <f>IF(Select2=1,Food!$W50,"")</f>
        <v>0.30238112515924948</v>
      </c>
      <c r="U48" s="697">
        <f>IF(Select2=1,Paper!$W50,"")</f>
        <v>0.18152259142108484</v>
      </c>
      <c r="V48" s="687">
        <f>IF(Select2=1,Nappies!$W50,"")</f>
        <v>0</v>
      </c>
      <c r="W48" s="697">
        <f>IF(Select2=1,Garden!$W50,"")</f>
        <v>0</v>
      </c>
      <c r="X48" s="687">
        <f>IF(Select2=1,Wood!$W50,"")</f>
        <v>0.10632163654102741</v>
      </c>
      <c r="Y48" s="697">
        <f>IF(Select2=1,Textiles!$W50,"")</f>
        <v>2.2795860317996703E-2</v>
      </c>
      <c r="Z48" s="689">
        <f>Sludge!W50</f>
        <v>0</v>
      </c>
      <c r="AA48" s="689" t="str">
        <f>IF(Select2=2,MSW!$W50,"")</f>
        <v/>
      </c>
      <c r="AB48" s="698">
        <f>Industry!$W50</f>
        <v>0</v>
      </c>
      <c r="AC48" s="699">
        <f t="shared" si="0"/>
        <v>0.61302121343935845</v>
      </c>
      <c r="AD48" s="700">
        <f>Recovery_OX!R43</f>
        <v>0</v>
      </c>
      <c r="AE48" s="650"/>
      <c r="AF48" s="702">
        <f>(AC48-AD48)*(1-Recovery_OX!U43)</f>
        <v>0.61302121343935845</v>
      </c>
    </row>
    <row r="49" spans="2:32">
      <c r="B49" s="695">
        <f t="shared" si="1"/>
        <v>2032</v>
      </c>
      <c r="C49" s="696">
        <f>IF(Select2=1,Food!$K51,"")</f>
        <v>0.30295716991365373</v>
      </c>
      <c r="D49" s="697">
        <f>IF(Select2=1,Paper!$K51,"")</f>
        <v>8.1917262528536705E-2</v>
      </c>
      <c r="E49" s="687">
        <f>IF(Select2=1,Nappies!$K51,"")</f>
        <v>0.12439768107092275</v>
      </c>
      <c r="F49" s="697">
        <f>IF(Select2=1,Garden!$K51,"")</f>
        <v>0</v>
      </c>
      <c r="G49" s="687">
        <f>IF(Select2=1,Wood!$K51,"")</f>
        <v>0</v>
      </c>
      <c r="H49" s="697">
        <f>IF(Select2=1,Textiles!$K51,"")</f>
        <v>1.9394931342944673E-2</v>
      </c>
      <c r="I49" s="698">
        <f>Sludge!K51</f>
        <v>0</v>
      </c>
      <c r="J49" s="698" t="str">
        <f>IF(Select2=2,MSW!$K51,"")</f>
        <v/>
      </c>
      <c r="K49" s="698">
        <f>Industry!$K51</f>
        <v>0</v>
      </c>
      <c r="L49" s="699">
        <f t="shared" si="3"/>
        <v>0.52866704485605787</v>
      </c>
      <c r="M49" s="700">
        <f>Recovery_OX!C44</f>
        <v>0</v>
      </c>
      <c r="N49" s="650"/>
      <c r="O49" s="701">
        <f>(L49-M49)*(1-Recovery_OX!F44)</f>
        <v>0.52866704485605787</v>
      </c>
      <c r="P49" s="641"/>
      <c r="Q49" s="652"/>
      <c r="S49" s="695">
        <f t="shared" si="2"/>
        <v>2032</v>
      </c>
      <c r="T49" s="696">
        <f>IF(Select2=1,Food!$W51,"")</f>
        <v>0.20269212973705655</v>
      </c>
      <c r="U49" s="697">
        <f>IF(Select2=1,Paper!$W51,"")</f>
        <v>0.16925054241433202</v>
      </c>
      <c r="V49" s="687">
        <f>IF(Select2=1,Nappies!$W51,"")</f>
        <v>0</v>
      </c>
      <c r="W49" s="697">
        <f>IF(Select2=1,Garden!$W51,"")</f>
        <v>0</v>
      </c>
      <c r="X49" s="687">
        <f>IF(Select2=1,Wood!$W51,"")</f>
        <v>0.10266474810938447</v>
      </c>
      <c r="Y49" s="697">
        <f>IF(Select2=1,Textiles!$W51,"")</f>
        <v>2.1254719279939372E-2</v>
      </c>
      <c r="Z49" s="689">
        <f>Sludge!W51</f>
        <v>0</v>
      </c>
      <c r="AA49" s="689" t="str">
        <f>IF(Select2=2,MSW!$W51,"")</f>
        <v/>
      </c>
      <c r="AB49" s="698">
        <f>Industry!$W51</f>
        <v>0</v>
      </c>
      <c r="AC49" s="699">
        <f t="shared" ref="AC49:AC80" si="4">SUM(T49:AA49)</f>
        <v>0.4958621395407124</v>
      </c>
      <c r="AD49" s="700">
        <f>Recovery_OX!R44</f>
        <v>0</v>
      </c>
      <c r="AE49" s="650"/>
      <c r="AF49" s="702">
        <f>(AC49-AD49)*(1-Recovery_OX!U44)</f>
        <v>0.4958621395407124</v>
      </c>
    </row>
    <row r="50" spans="2:32">
      <c r="B50" s="695">
        <f t="shared" si="1"/>
        <v>2033</v>
      </c>
      <c r="C50" s="696">
        <f>IF(Select2=1,Food!$K52,"")</f>
        <v>0.20307826408334739</v>
      </c>
      <c r="D50" s="697">
        <f>IF(Select2=1,Paper!$K52,"")</f>
        <v>7.6379149325220733E-2</v>
      </c>
      <c r="E50" s="687">
        <f>IF(Select2=1,Nappies!$K52,"")</f>
        <v>0.10494994678571548</v>
      </c>
      <c r="F50" s="697">
        <f>IF(Select2=1,Garden!$K52,"")</f>
        <v>0</v>
      </c>
      <c r="G50" s="687">
        <f>IF(Select2=1,Wood!$K52,"")</f>
        <v>0</v>
      </c>
      <c r="H50" s="697">
        <f>IF(Select2=1,Textiles!$K52,"")</f>
        <v>1.8083714121661786E-2</v>
      </c>
      <c r="I50" s="698">
        <f>Sludge!K52</f>
        <v>0</v>
      </c>
      <c r="J50" s="698" t="str">
        <f>IF(Select2=2,MSW!$K52,"")</f>
        <v/>
      </c>
      <c r="K50" s="698">
        <f>Industry!$K52</f>
        <v>0</v>
      </c>
      <c r="L50" s="699">
        <f t="shared" si="3"/>
        <v>0.40249107431594533</v>
      </c>
      <c r="M50" s="700">
        <f>Recovery_OX!C45</f>
        <v>0</v>
      </c>
      <c r="N50" s="650"/>
      <c r="O50" s="701">
        <f>(L50-M50)*(1-Recovery_OX!F45)</f>
        <v>0.40249107431594533</v>
      </c>
      <c r="P50" s="641"/>
      <c r="Q50" s="652"/>
      <c r="S50" s="695">
        <f t="shared" si="2"/>
        <v>2033</v>
      </c>
      <c r="T50" s="696">
        <f>IF(Select2=1,Food!$W52,"")</f>
        <v>0.13586859773640553</v>
      </c>
      <c r="U50" s="697">
        <f>IF(Select2=1,Paper!$W52,"")</f>
        <v>0.15780815976285273</v>
      </c>
      <c r="V50" s="687">
        <f>IF(Select2=1,Nappies!$W52,"")</f>
        <v>0</v>
      </c>
      <c r="W50" s="697">
        <f>IF(Select2=1,Garden!$W52,"")</f>
        <v>0</v>
      </c>
      <c r="X50" s="687">
        <f>IF(Select2=1,Wood!$W52,"")</f>
        <v>9.9133636833140415E-2</v>
      </c>
      <c r="Y50" s="697">
        <f>IF(Select2=1,Textiles!$W52,"")</f>
        <v>1.9817768900451276E-2</v>
      </c>
      <c r="Z50" s="689">
        <f>Sludge!W52</f>
        <v>0</v>
      </c>
      <c r="AA50" s="689" t="str">
        <f>IF(Select2=2,MSW!$W52,"")</f>
        <v/>
      </c>
      <c r="AB50" s="698">
        <f>Industry!$W52</f>
        <v>0</v>
      </c>
      <c r="AC50" s="699">
        <f t="shared" si="4"/>
        <v>0.41262816323284995</v>
      </c>
      <c r="AD50" s="700">
        <f>Recovery_OX!R45</f>
        <v>0</v>
      </c>
      <c r="AE50" s="650"/>
      <c r="AF50" s="702">
        <f>(AC50-AD50)*(1-Recovery_OX!U45)</f>
        <v>0.41262816323284995</v>
      </c>
    </row>
    <row r="51" spans="2:32">
      <c r="B51" s="695">
        <f t="shared" si="1"/>
        <v>2034</v>
      </c>
      <c r="C51" s="696">
        <f>IF(Select2=1,Food!$K53,"")</f>
        <v>0.13612743132918714</v>
      </c>
      <c r="D51" s="697">
        <f>IF(Select2=1,Paper!$K53,"")</f>
        <v>7.1215446800509397E-2</v>
      </c>
      <c r="E51" s="687">
        <f>IF(Select2=1,Nappies!$K53,"")</f>
        <v>8.8542577606770881E-2</v>
      </c>
      <c r="F51" s="697">
        <f>IF(Select2=1,Garden!$K53,"")</f>
        <v>0</v>
      </c>
      <c r="G51" s="687">
        <f>IF(Select2=1,Wood!$K53,"")</f>
        <v>0</v>
      </c>
      <c r="H51" s="697">
        <f>IF(Select2=1,Textiles!$K53,"")</f>
        <v>1.6861143287983375E-2</v>
      </c>
      <c r="I51" s="698">
        <f>Sludge!K53</f>
        <v>0</v>
      </c>
      <c r="J51" s="698" t="str">
        <f>IF(Select2=2,MSW!$K53,"")</f>
        <v/>
      </c>
      <c r="K51" s="698">
        <f>Industry!$K53</f>
        <v>0</v>
      </c>
      <c r="L51" s="699">
        <f t="shared" si="3"/>
        <v>0.31274659902445079</v>
      </c>
      <c r="M51" s="700">
        <f>Recovery_OX!C46</f>
        <v>0</v>
      </c>
      <c r="N51" s="650"/>
      <c r="O51" s="701">
        <f>(L51-M51)*(1-Recovery_OX!F46)</f>
        <v>0.31274659902445079</v>
      </c>
      <c r="P51" s="641"/>
      <c r="Q51" s="652"/>
      <c r="S51" s="695">
        <f t="shared" si="2"/>
        <v>2034</v>
      </c>
      <c r="T51" s="696">
        <f>IF(Select2=1,Food!$W53,"")</f>
        <v>9.1075444689465115E-2</v>
      </c>
      <c r="U51" s="697">
        <f>IF(Select2=1,Paper!$W53,"")</f>
        <v>0.14713935289361441</v>
      </c>
      <c r="V51" s="687">
        <f>IF(Select2=1,Nappies!$W53,"")</f>
        <v>0</v>
      </c>
      <c r="W51" s="697">
        <f>IF(Select2=1,Garden!$W53,"")</f>
        <v>0</v>
      </c>
      <c r="X51" s="687">
        <f>IF(Select2=1,Wood!$W53,"")</f>
        <v>9.5723976659390975E-2</v>
      </c>
      <c r="Y51" s="697">
        <f>IF(Select2=1,Textiles!$W53,"")</f>
        <v>1.8477965247105068E-2</v>
      </c>
      <c r="Z51" s="689">
        <f>Sludge!W53</f>
        <v>0</v>
      </c>
      <c r="AA51" s="689" t="str">
        <f>IF(Select2=2,MSW!$W53,"")</f>
        <v/>
      </c>
      <c r="AB51" s="698">
        <f>Industry!$W53</f>
        <v>0</v>
      </c>
      <c r="AC51" s="699">
        <f t="shared" si="4"/>
        <v>0.35241673948957553</v>
      </c>
      <c r="AD51" s="700">
        <f>Recovery_OX!R46</f>
        <v>0</v>
      </c>
      <c r="AE51" s="650"/>
      <c r="AF51" s="702">
        <f>(AC51-AD51)*(1-Recovery_OX!U46)</f>
        <v>0.35241673948957553</v>
      </c>
    </row>
    <row r="52" spans="2:32">
      <c r="B52" s="695">
        <f t="shared" si="1"/>
        <v>2035</v>
      </c>
      <c r="C52" s="696">
        <f>IF(Select2=1,Food!$K54,"")</f>
        <v>9.1248946035294043E-2</v>
      </c>
      <c r="D52" s="697">
        <f>IF(Select2=1,Paper!$K54,"")</f>
        <v>6.6400842478635799E-2</v>
      </c>
      <c r="E52" s="687">
        <f>IF(Select2=1,Nappies!$K54,"")</f>
        <v>7.4700257497587422E-2</v>
      </c>
      <c r="F52" s="697">
        <f>IF(Select2=1,Garden!$K54,"")</f>
        <v>0</v>
      </c>
      <c r="G52" s="687">
        <f>IF(Select2=1,Wood!$K54,"")</f>
        <v>0</v>
      </c>
      <c r="H52" s="697">
        <f>IF(Select2=1,Textiles!$K54,"")</f>
        <v>1.5721225798264356E-2</v>
      </c>
      <c r="I52" s="698">
        <f>Sludge!K54</f>
        <v>0</v>
      </c>
      <c r="J52" s="698" t="str">
        <f>IF(Select2=2,MSW!$K54,"")</f>
        <v/>
      </c>
      <c r="K52" s="698">
        <f>Industry!$K54</f>
        <v>0</v>
      </c>
      <c r="L52" s="699">
        <f t="shared" si="3"/>
        <v>0.24807127180978161</v>
      </c>
      <c r="M52" s="700">
        <f>Recovery_OX!C47</f>
        <v>0</v>
      </c>
      <c r="N52" s="650"/>
      <c r="O52" s="701">
        <f>(L52-M52)*(1-Recovery_OX!F47)</f>
        <v>0.24807127180978161</v>
      </c>
      <c r="P52" s="641"/>
      <c r="Q52" s="652"/>
      <c r="S52" s="695">
        <f t="shared" si="2"/>
        <v>2035</v>
      </c>
      <c r="T52" s="696">
        <f>IF(Select2=1,Food!$W54,"")</f>
        <v>6.1049696276958582E-2</v>
      </c>
      <c r="U52" s="697">
        <f>IF(Select2=1,Paper!$W54,"")</f>
        <v>0.1371918233029665</v>
      </c>
      <c r="V52" s="687">
        <f>IF(Select2=1,Nappies!$W54,"")</f>
        <v>0</v>
      </c>
      <c r="W52" s="697">
        <f>IF(Select2=1,Garden!$W54,"")</f>
        <v>0</v>
      </c>
      <c r="X52" s="687">
        <f>IF(Select2=1,Wood!$W54,"")</f>
        <v>9.2431590328020785E-2</v>
      </c>
      <c r="Y52" s="697">
        <f>IF(Select2=1,Textiles!$W54,"")</f>
        <v>1.7228740600837657E-2</v>
      </c>
      <c r="Z52" s="689">
        <f>Sludge!W54</f>
        <v>0</v>
      </c>
      <c r="AA52" s="689" t="str">
        <f>IF(Select2=2,MSW!$W54,"")</f>
        <v/>
      </c>
      <c r="AB52" s="698">
        <f>Industry!$W54</f>
        <v>0</v>
      </c>
      <c r="AC52" s="699">
        <f t="shared" si="4"/>
        <v>0.30790185050878355</v>
      </c>
      <c r="AD52" s="700">
        <f>Recovery_OX!R47</f>
        <v>0</v>
      </c>
      <c r="AE52" s="650"/>
      <c r="AF52" s="702">
        <f>(AC52-AD52)*(1-Recovery_OX!U47)</f>
        <v>0.30790185050878355</v>
      </c>
    </row>
    <row r="53" spans="2:32">
      <c r="B53" s="695">
        <f t="shared" si="1"/>
        <v>2036</v>
      </c>
      <c r="C53" s="696">
        <f>IF(Select2=1,Food!$K55,"")</f>
        <v>6.1165997707081872E-2</v>
      </c>
      <c r="D53" s="697">
        <f>IF(Select2=1,Paper!$K55,"")</f>
        <v>6.1911735163628384E-2</v>
      </c>
      <c r="E53" s="687">
        <f>IF(Select2=1,Nappies!$K55,"")</f>
        <v>6.3021979041404733E-2</v>
      </c>
      <c r="F53" s="697">
        <f>IF(Select2=1,Garden!$K55,"")</f>
        <v>0</v>
      </c>
      <c r="G53" s="687">
        <f>IF(Select2=1,Wood!$K55,"")</f>
        <v>0</v>
      </c>
      <c r="H53" s="697">
        <f>IF(Select2=1,Textiles!$K55,"")</f>
        <v>1.4658373775647646E-2</v>
      </c>
      <c r="I53" s="698">
        <f>Sludge!K55</f>
        <v>0</v>
      </c>
      <c r="J53" s="698" t="str">
        <f>IF(Select2=2,MSW!$K55,"")</f>
        <v/>
      </c>
      <c r="K53" s="698">
        <f>Industry!$K55</f>
        <v>0</v>
      </c>
      <c r="L53" s="699">
        <f t="shared" si="3"/>
        <v>0.20075808568776266</v>
      </c>
      <c r="M53" s="700">
        <f>Recovery_OX!C48</f>
        <v>0</v>
      </c>
      <c r="N53" s="650"/>
      <c r="O53" s="701">
        <f>(L53-M53)*(1-Recovery_OX!F48)</f>
        <v>0.20075808568776266</v>
      </c>
      <c r="P53" s="641"/>
      <c r="Q53" s="652"/>
      <c r="S53" s="695">
        <f t="shared" si="2"/>
        <v>2036</v>
      </c>
      <c r="T53" s="696">
        <f>IF(Select2=1,Food!$W55,"")</f>
        <v>4.0922835218832672E-2</v>
      </c>
      <c r="U53" s="697">
        <f>IF(Select2=1,Paper!$W55,"")</f>
        <v>0.12791680818931483</v>
      </c>
      <c r="V53" s="687">
        <f>IF(Select2=1,Nappies!$W55,"")</f>
        <v>0</v>
      </c>
      <c r="W53" s="697">
        <f>IF(Select2=1,Garden!$W55,"")</f>
        <v>0</v>
      </c>
      <c r="X53" s="687">
        <f>IF(Select2=1,Wood!$W55,"")</f>
        <v>8.9252444254037361E-2</v>
      </c>
      <c r="Y53" s="697">
        <f>IF(Select2=1,Textiles!$W55,"")</f>
        <v>1.6063971260983724E-2</v>
      </c>
      <c r="Z53" s="689">
        <f>Sludge!W55</f>
        <v>0</v>
      </c>
      <c r="AA53" s="689" t="str">
        <f>IF(Select2=2,MSW!$W55,"")</f>
        <v/>
      </c>
      <c r="AB53" s="698">
        <f>Industry!$W55</f>
        <v>0</v>
      </c>
      <c r="AC53" s="699">
        <f t="shared" si="4"/>
        <v>0.27415605892316858</v>
      </c>
      <c r="AD53" s="700">
        <f>Recovery_OX!R48</f>
        <v>0</v>
      </c>
      <c r="AE53" s="650"/>
      <c r="AF53" s="702">
        <f>(AC53-AD53)*(1-Recovery_OX!U48)</f>
        <v>0.27415605892316858</v>
      </c>
    </row>
    <row r="54" spans="2:32">
      <c r="B54" s="695">
        <f t="shared" si="1"/>
        <v>2037</v>
      </c>
      <c r="C54" s="696">
        <f>IF(Select2=1,Food!$K56,"")</f>
        <v>4.100079439882693E-2</v>
      </c>
      <c r="D54" s="697">
        <f>IF(Select2=1,Paper!$K56,"")</f>
        <v>5.7726119246220897E-2</v>
      </c>
      <c r="E54" s="687">
        <f>IF(Select2=1,Nappies!$K56,"")</f>
        <v>5.3169426389507862E-2</v>
      </c>
      <c r="F54" s="697">
        <f>IF(Select2=1,Garden!$K56,"")</f>
        <v>0</v>
      </c>
      <c r="G54" s="687">
        <f>IF(Select2=1,Wood!$K56,"")</f>
        <v>0</v>
      </c>
      <c r="H54" s="697">
        <f>IF(Select2=1,Textiles!$K56,"")</f>
        <v>1.3667377118285286E-2</v>
      </c>
      <c r="I54" s="698">
        <f>Sludge!K56</f>
        <v>0</v>
      </c>
      <c r="J54" s="698" t="str">
        <f>IF(Select2=2,MSW!$K56,"")</f>
        <v/>
      </c>
      <c r="K54" s="698">
        <f>Industry!$K56</f>
        <v>0</v>
      </c>
      <c r="L54" s="699">
        <f t="shared" si="3"/>
        <v>0.16556371715284096</v>
      </c>
      <c r="M54" s="700">
        <f>Recovery_OX!C49</f>
        <v>0</v>
      </c>
      <c r="N54" s="650"/>
      <c r="O54" s="701">
        <f>(L54-M54)*(1-Recovery_OX!F49)</f>
        <v>0.16556371715284096</v>
      </c>
      <c r="P54" s="641"/>
      <c r="Q54" s="652"/>
      <c r="S54" s="695">
        <f t="shared" si="2"/>
        <v>2037</v>
      </c>
      <c r="T54" s="696">
        <f>IF(Select2=1,Food!$W56,"")</f>
        <v>2.74313967877968E-2</v>
      </c>
      <c r="U54" s="697">
        <f>IF(Select2=1,Paper!$W56,"")</f>
        <v>0.11926884141781174</v>
      </c>
      <c r="V54" s="687">
        <f>IF(Select2=1,Nappies!$W56,"")</f>
        <v>0</v>
      </c>
      <c r="W54" s="697">
        <f>IF(Select2=1,Garden!$W56,"")</f>
        <v>0</v>
      </c>
      <c r="X54" s="687">
        <f>IF(Select2=1,Wood!$W56,"")</f>
        <v>8.6182643585924992E-2</v>
      </c>
      <c r="Y54" s="697">
        <f>IF(Select2=1,Textiles!$W56,"")</f>
        <v>1.4977947526887987E-2</v>
      </c>
      <c r="Z54" s="689">
        <f>Sludge!W56</f>
        <v>0</v>
      </c>
      <c r="AA54" s="689" t="str">
        <f>IF(Select2=2,MSW!$W56,"")</f>
        <v/>
      </c>
      <c r="AB54" s="698">
        <f>Industry!$W56</f>
        <v>0</v>
      </c>
      <c r="AC54" s="699">
        <f t="shared" si="4"/>
        <v>0.24786082931842154</v>
      </c>
      <c r="AD54" s="700">
        <f>Recovery_OX!R49</f>
        <v>0</v>
      </c>
      <c r="AE54" s="650"/>
      <c r="AF54" s="702">
        <f>(AC54-AD54)*(1-Recovery_OX!U49)</f>
        <v>0.24786082931842154</v>
      </c>
    </row>
    <row r="55" spans="2:32">
      <c r="B55" s="695">
        <f t="shared" si="1"/>
        <v>2038</v>
      </c>
      <c r="C55" s="696">
        <f>IF(Select2=1,Food!$K57,"")</f>
        <v>2.7483654388919452E-2</v>
      </c>
      <c r="D55" s="697">
        <f>IF(Select2=1,Paper!$K57,"")</f>
        <v>5.3823476832330172E-2</v>
      </c>
      <c r="E55" s="687">
        <f>IF(Select2=1,Nappies!$K57,"")</f>
        <v>4.485717436343907E-2</v>
      </c>
      <c r="F55" s="697">
        <f>IF(Select2=1,Garden!$K57,"")</f>
        <v>0</v>
      </c>
      <c r="G55" s="687">
        <f>IF(Select2=1,Wood!$K57,"")</f>
        <v>0</v>
      </c>
      <c r="H55" s="697">
        <f>IF(Select2=1,Textiles!$K57,"")</f>
        <v>1.2743377959413169E-2</v>
      </c>
      <c r="I55" s="698">
        <f>Sludge!K57</f>
        <v>0</v>
      </c>
      <c r="J55" s="698" t="str">
        <f>IF(Select2=2,MSW!$K57,"")</f>
        <v/>
      </c>
      <c r="K55" s="698">
        <f>Industry!$K57</f>
        <v>0</v>
      </c>
      <c r="L55" s="699">
        <f t="shared" si="3"/>
        <v>0.13890768354410185</v>
      </c>
      <c r="M55" s="700">
        <f>Recovery_OX!C50</f>
        <v>0</v>
      </c>
      <c r="N55" s="650"/>
      <c r="O55" s="701">
        <f>(L55-M55)*(1-Recovery_OX!F50)</f>
        <v>0.13890768354410185</v>
      </c>
      <c r="P55" s="641"/>
      <c r="Q55" s="652"/>
      <c r="S55" s="695">
        <f t="shared" si="2"/>
        <v>2038</v>
      </c>
      <c r="T55" s="696">
        <f>IF(Select2=1,Food!$W57,"")</f>
        <v>1.8387815157617837E-2</v>
      </c>
      <c r="U55" s="697">
        <f>IF(Select2=1,Paper!$W57,"")</f>
        <v>0.11120553064531026</v>
      </c>
      <c r="V55" s="687">
        <f>IF(Select2=1,Nappies!$W57,"")</f>
        <v>0</v>
      </c>
      <c r="W55" s="697">
        <f>IF(Select2=1,Garden!$W57,"")</f>
        <v>0</v>
      </c>
      <c r="X55" s="687">
        <f>IF(Select2=1,Wood!$W57,"")</f>
        <v>8.3218427433964598E-2</v>
      </c>
      <c r="Y55" s="697">
        <f>IF(Select2=1,Textiles!$W57,"")</f>
        <v>1.3965345708945941E-2</v>
      </c>
      <c r="Z55" s="689">
        <f>Sludge!W57</f>
        <v>0</v>
      </c>
      <c r="AA55" s="689" t="str">
        <f>IF(Select2=2,MSW!$W57,"")</f>
        <v/>
      </c>
      <c r="AB55" s="698">
        <f>Industry!$W57</f>
        <v>0</v>
      </c>
      <c r="AC55" s="699">
        <f t="shared" si="4"/>
        <v>0.22677711894583863</v>
      </c>
      <c r="AD55" s="700">
        <f>Recovery_OX!R50</f>
        <v>0</v>
      </c>
      <c r="AE55" s="650"/>
      <c r="AF55" s="702">
        <f>(AC55-AD55)*(1-Recovery_OX!U50)</f>
        <v>0.22677711894583863</v>
      </c>
    </row>
    <row r="56" spans="2:32">
      <c r="B56" s="695">
        <f t="shared" si="1"/>
        <v>2039</v>
      </c>
      <c r="C56" s="696">
        <f>IF(Select2=1,Food!$K58,"")</f>
        <v>1.8422844475208089E-2</v>
      </c>
      <c r="D56" s="697">
        <f>IF(Select2=1,Paper!$K58,"")</f>
        <v>5.0184677164315641E-2</v>
      </c>
      <c r="E56" s="687">
        <f>IF(Select2=1,Nappies!$K58,"")</f>
        <v>3.7844419782362831E-2</v>
      </c>
      <c r="F56" s="697">
        <f>IF(Select2=1,Garden!$K58,"")</f>
        <v>0</v>
      </c>
      <c r="G56" s="687">
        <f>IF(Select2=1,Wood!$K58,"")</f>
        <v>0</v>
      </c>
      <c r="H56" s="697">
        <f>IF(Select2=1,Textiles!$K58,"")</f>
        <v>1.1881846854082515E-2</v>
      </c>
      <c r="I56" s="698">
        <f>Sludge!K58</f>
        <v>0</v>
      </c>
      <c r="J56" s="698" t="str">
        <f>IF(Select2=2,MSW!$K58,"")</f>
        <v/>
      </c>
      <c r="K56" s="698">
        <f>Industry!$K58</f>
        <v>0</v>
      </c>
      <c r="L56" s="699">
        <f t="shared" si="3"/>
        <v>0.11833378827596908</v>
      </c>
      <c r="M56" s="700">
        <f>Recovery_OX!C51</f>
        <v>0</v>
      </c>
      <c r="N56" s="650"/>
      <c r="O56" s="701">
        <f>(L56-M56)*(1-Recovery_OX!F51)</f>
        <v>0.11833378827596908</v>
      </c>
      <c r="P56" s="641"/>
      <c r="Q56" s="652"/>
      <c r="S56" s="695">
        <f t="shared" si="2"/>
        <v>2039</v>
      </c>
      <c r="T56" s="696">
        <f>IF(Select2=1,Food!$W58,"")</f>
        <v>1.2325721102949216E-2</v>
      </c>
      <c r="U56" s="697">
        <f>IF(Select2=1,Paper!$W58,"")</f>
        <v>0.10368734951304884</v>
      </c>
      <c r="V56" s="687">
        <f>IF(Select2=1,Nappies!$W58,"")</f>
        <v>0</v>
      </c>
      <c r="W56" s="697">
        <f>IF(Select2=1,Garden!$W58,"")</f>
        <v>0</v>
      </c>
      <c r="X56" s="687">
        <f>IF(Select2=1,Wood!$W58,"")</f>
        <v>8.0356164262673474E-2</v>
      </c>
      <c r="Y56" s="697">
        <f>IF(Select2=1,Textiles!$W58,"")</f>
        <v>1.3021202031871248E-2</v>
      </c>
      <c r="Z56" s="689">
        <f>Sludge!W58</f>
        <v>0</v>
      </c>
      <c r="AA56" s="689" t="str">
        <f>IF(Select2=2,MSW!$W58,"")</f>
        <v/>
      </c>
      <c r="AB56" s="698">
        <f>Industry!$W58</f>
        <v>0</v>
      </c>
      <c r="AC56" s="699">
        <f t="shared" si="4"/>
        <v>0.20939043691054277</v>
      </c>
      <c r="AD56" s="700">
        <f>Recovery_OX!R51</f>
        <v>0</v>
      </c>
      <c r="AE56" s="650"/>
      <c r="AF56" s="702">
        <f>(AC56-AD56)*(1-Recovery_OX!U51)</f>
        <v>0.20939043691054277</v>
      </c>
    </row>
    <row r="57" spans="2:32">
      <c r="B57" s="695">
        <f t="shared" si="1"/>
        <v>2040</v>
      </c>
      <c r="C57" s="696">
        <f>IF(Select2=1,Food!$K59,"")</f>
        <v>1.2349201956728909E-2</v>
      </c>
      <c r="D57" s="697">
        <f>IF(Select2=1,Paper!$K59,"")</f>
        <v>4.6791882841983073E-2</v>
      </c>
      <c r="E57" s="687">
        <f>IF(Select2=1,Nappies!$K59,"")</f>
        <v>3.1928005474883697E-2</v>
      </c>
      <c r="F57" s="697">
        <f>IF(Select2=1,Garden!$K59,"")</f>
        <v>0</v>
      </c>
      <c r="G57" s="687">
        <f>IF(Select2=1,Wood!$K59,"")</f>
        <v>0</v>
      </c>
      <c r="H57" s="697">
        <f>IF(Select2=1,Textiles!$K59,"")</f>
        <v>1.1078560575815468E-2</v>
      </c>
      <c r="I57" s="698">
        <f>Sludge!K59</f>
        <v>0</v>
      </c>
      <c r="J57" s="698" t="str">
        <f>IF(Select2=2,MSW!$K59,"")</f>
        <v/>
      </c>
      <c r="K57" s="698">
        <f>Industry!$K59</f>
        <v>0</v>
      </c>
      <c r="L57" s="699">
        <f t="shared" si="3"/>
        <v>0.10214765084941115</v>
      </c>
      <c r="M57" s="700">
        <f>Recovery_OX!C52</f>
        <v>0</v>
      </c>
      <c r="N57" s="650"/>
      <c r="O57" s="701">
        <f>(L57-M57)*(1-Recovery_OX!F52)</f>
        <v>0.10214765084941115</v>
      </c>
      <c r="P57" s="641"/>
      <c r="Q57" s="652"/>
      <c r="S57" s="695">
        <f t="shared" si="2"/>
        <v>2040</v>
      </c>
      <c r="T57" s="696">
        <f>IF(Select2=1,Food!$W59,"")</f>
        <v>8.2621779371513694E-3</v>
      </c>
      <c r="U57" s="697">
        <f>IF(Select2=1,Paper!$W59,"")</f>
        <v>9.6677443888394776E-2</v>
      </c>
      <c r="V57" s="687">
        <f>IF(Select2=1,Nappies!$W59,"")</f>
        <v>0</v>
      </c>
      <c r="W57" s="697">
        <f>IF(Select2=1,Garden!$W59,"")</f>
        <v>0</v>
      </c>
      <c r="X57" s="687">
        <f>IF(Select2=1,Wood!$W59,"")</f>
        <v>7.7592347441720194E-2</v>
      </c>
      <c r="Y57" s="697">
        <f>IF(Select2=1,Textiles!$W59,"")</f>
        <v>1.2140888302263529E-2</v>
      </c>
      <c r="Z57" s="689">
        <f>Sludge!W59</f>
        <v>0</v>
      </c>
      <c r="AA57" s="689" t="str">
        <f>IF(Select2=2,MSW!$W59,"")</f>
        <v/>
      </c>
      <c r="AB57" s="698">
        <f>Industry!$W59</f>
        <v>0</v>
      </c>
      <c r="AC57" s="699">
        <f t="shared" si="4"/>
        <v>0.19467285756952987</v>
      </c>
      <c r="AD57" s="700">
        <f>Recovery_OX!R52</f>
        <v>0</v>
      </c>
      <c r="AE57" s="650"/>
      <c r="AF57" s="702">
        <f>(AC57-AD57)*(1-Recovery_OX!U52)</f>
        <v>0.19467285756952987</v>
      </c>
    </row>
    <row r="58" spans="2:32">
      <c r="B58" s="695">
        <f t="shared" si="1"/>
        <v>2041</v>
      </c>
      <c r="C58" s="696">
        <f>IF(Select2=1,Food!$K60,"")</f>
        <v>8.2779176241379298E-3</v>
      </c>
      <c r="D58" s="697">
        <f>IF(Select2=1,Paper!$K60,"")</f>
        <v>4.3628462383628192E-2</v>
      </c>
      <c r="E58" s="687">
        <f>IF(Select2=1,Nappies!$K60,"")</f>
        <v>2.6936534883256091E-2</v>
      </c>
      <c r="F58" s="697">
        <f>IF(Select2=1,Garden!$K60,"")</f>
        <v>0</v>
      </c>
      <c r="G58" s="687">
        <f>IF(Select2=1,Wood!$K60,"")</f>
        <v>0</v>
      </c>
      <c r="H58" s="697">
        <f>IF(Select2=1,Textiles!$K60,"")</f>
        <v>1.0329581414344027E-2</v>
      </c>
      <c r="I58" s="698">
        <f>Sludge!K60</f>
        <v>0</v>
      </c>
      <c r="J58" s="698" t="str">
        <f>IF(Select2=2,MSW!$K60,"")</f>
        <v/>
      </c>
      <c r="K58" s="698">
        <f>Industry!$K60</f>
        <v>0</v>
      </c>
      <c r="L58" s="699">
        <f t="shared" si="3"/>
        <v>8.9172496305366236E-2</v>
      </c>
      <c r="M58" s="700">
        <f>Recovery_OX!C53</f>
        <v>0</v>
      </c>
      <c r="N58" s="650"/>
      <c r="O58" s="701">
        <f>(L58-M58)*(1-Recovery_OX!F53)</f>
        <v>8.9172496305366236E-2</v>
      </c>
      <c r="P58" s="641"/>
      <c r="Q58" s="652"/>
      <c r="S58" s="695">
        <f t="shared" si="2"/>
        <v>2041</v>
      </c>
      <c r="T58" s="696">
        <f>IF(Select2=1,Food!$W60,"")</f>
        <v>5.53830349518595E-3</v>
      </c>
      <c r="U58" s="697">
        <f>IF(Select2=1,Paper!$W60,"")</f>
        <v>9.0141451205843381E-2</v>
      </c>
      <c r="V58" s="687">
        <f>IF(Select2=1,Nappies!$W60,"")</f>
        <v>0</v>
      </c>
      <c r="W58" s="697">
        <f>IF(Select2=1,Garden!$W60,"")</f>
        <v>0</v>
      </c>
      <c r="X58" s="687">
        <f>IF(Select2=1,Wood!$W60,"")</f>
        <v>7.492359094986395E-2</v>
      </c>
      <c r="Y58" s="697">
        <f>IF(Select2=1,Textiles!$W60,"")</f>
        <v>1.1320089221198934E-2</v>
      </c>
      <c r="Z58" s="689">
        <f>Sludge!W60</f>
        <v>0</v>
      </c>
      <c r="AA58" s="689" t="str">
        <f>IF(Select2=2,MSW!$W60,"")</f>
        <v/>
      </c>
      <c r="AB58" s="698">
        <f>Industry!$W60</f>
        <v>0</v>
      </c>
      <c r="AC58" s="699">
        <f t="shared" si="4"/>
        <v>0.18192343487209223</v>
      </c>
      <c r="AD58" s="700">
        <f>Recovery_OX!R53</f>
        <v>0</v>
      </c>
      <c r="AE58" s="650"/>
      <c r="AF58" s="702">
        <f>(AC58-AD58)*(1-Recovery_OX!U53)</f>
        <v>0.18192343487209223</v>
      </c>
    </row>
    <row r="59" spans="2:32">
      <c r="B59" s="695">
        <f t="shared" si="1"/>
        <v>2042</v>
      </c>
      <c r="C59" s="696">
        <f>IF(Select2=1,Food!$K61,"")</f>
        <v>5.548854122891367E-3</v>
      </c>
      <c r="D59" s="697">
        <f>IF(Select2=1,Paper!$K61,"")</f>
        <v>4.0678908698494068E-2</v>
      </c>
      <c r="E59" s="687">
        <f>IF(Select2=1,Nappies!$K61,"")</f>
        <v>2.272540676202434E-2</v>
      </c>
      <c r="F59" s="697">
        <f>IF(Select2=1,Garden!$K61,"")</f>
        <v>0</v>
      </c>
      <c r="G59" s="687">
        <f>IF(Select2=1,Wood!$K61,"")</f>
        <v>0</v>
      </c>
      <c r="H59" s="697">
        <f>IF(Select2=1,Textiles!$K61,"")</f>
        <v>9.6312378729497133E-3</v>
      </c>
      <c r="I59" s="698">
        <f>Sludge!K61</f>
        <v>0</v>
      </c>
      <c r="J59" s="698" t="str">
        <f>IF(Select2=2,MSW!$K61,"")</f>
        <v/>
      </c>
      <c r="K59" s="698">
        <f>Industry!$K61</f>
        <v>0</v>
      </c>
      <c r="L59" s="699">
        <f t="shared" si="3"/>
        <v>7.8584407456359487E-2</v>
      </c>
      <c r="M59" s="700">
        <f>Recovery_OX!C54</f>
        <v>0</v>
      </c>
      <c r="N59" s="650"/>
      <c r="O59" s="701">
        <f>(L59-M59)*(1-Recovery_OX!F54)</f>
        <v>7.8584407456359487E-2</v>
      </c>
      <c r="P59" s="641"/>
      <c r="Q59" s="652"/>
      <c r="S59" s="695">
        <f t="shared" si="2"/>
        <v>2042</v>
      </c>
      <c r="T59" s="696">
        <f>IF(Select2=1,Food!$W61,"")</f>
        <v>3.7124358538523886E-3</v>
      </c>
      <c r="U59" s="697">
        <f>IF(Select2=1,Paper!$W61,"")</f>
        <v>8.4047332021681936E-2</v>
      </c>
      <c r="V59" s="687">
        <f>IF(Select2=1,Nappies!$W61,"")</f>
        <v>0</v>
      </c>
      <c r="W59" s="697">
        <f>IF(Select2=1,Garden!$W61,"")</f>
        <v>0</v>
      </c>
      <c r="X59" s="687">
        <f>IF(Select2=1,Wood!$W61,"")</f>
        <v>7.2346625226655026E-2</v>
      </c>
      <c r="Y59" s="697">
        <f>IF(Select2=1,Textiles!$W61,"")</f>
        <v>1.0554781230629827E-2</v>
      </c>
      <c r="Z59" s="689">
        <f>Sludge!W61</f>
        <v>0</v>
      </c>
      <c r="AA59" s="689" t="str">
        <f>IF(Select2=2,MSW!$W61,"")</f>
        <v/>
      </c>
      <c r="AB59" s="698">
        <f>Industry!$W61</f>
        <v>0</v>
      </c>
      <c r="AC59" s="699">
        <f t="shared" si="4"/>
        <v>0.17066117433281919</v>
      </c>
      <c r="AD59" s="700">
        <f>Recovery_OX!R54</f>
        <v>0</v>
      </c>
      <c r="AE59" s="650"/>
      <c r="AF59" s="702">
        <f>(AC59-AD59)*(1-Recovery_OX!U54)</f>
        <v>0.17066117433281919</v>
      </c>
    </row>
    <row r="60" spans="2:32">
      <c r="B60" s="695">
        <f t="shared" si="1"/>
        <v>2043</v>
      </c>
      <c r="C60" s="696">
        <f>IF(Select2=1,Food!$K62,"")</f>
        <v>3.7195081511015885E-3</v>
      </c>
      <c r="D60" s="697">
        <f>IF(Select2=1,Paper!$K62,"")</f>
        <v>3.7928763070994187E-2</v>
      </c>
      <c r="E60" s="687">
        <f>IF(Select2=1,Nappies!$K62,"")</f>
        <v>1.9172626127961487E-2</v>
      </c>
      <c r="F60" s="697">
        <f>IF(Select2=1,Garden!$K62,"")</f>
        <v>0</v>
      </c>
      <c r="G60" s="687">
        <f>IF(Select2=1,Wood!$K62,"")</f>
        <v>0</v>
      </c>
      <c r="H60" s="697">
        <f>IF(Select2=1,Textiles!$K62,"")</f>
        <v>8.9801066707824242E-3</v>
      </c>
      <c r="I60" s="698">
        <f>Sludge!K62</f>
        <v>0</v>
      </c>
      <c r="J60" s="698" t="str">
        <f>IF(Select2=2,MSW!$K62,"")</f>
        <v/>
      </c>
      <c r="K60" s="698">
        <f>Industry!$K62</f>
        <v>0</v>
      </c>
      <c r="L60" s="699">
        <f t="shared" si="3"/>
        <v>6.9801004020839691E-2</v>
      </c>
      <c r="M60" s="700">
        <f>Recovery_OX!C55</f>
        <v>0</v>
      </c>
      <c r="N60" s="650"/>
      <c r="O60" s="701">
        <f>(L60-M60)*(1-Recovery_OX!F55)</f>
        <v>6.9801004020839691E-2</v>
      </c>
      <c r="P60" s="641"/>
      <c r="Q60" s="652"/>
      <c r="S60" s="695">
        <f t="shared" si="2"/>
        <v>2043</v>
      </c>
      <c r="T60" s="696">
        <f>IF(Select2=1,Food!$W62,"")</f>
        <v>2.4885201724586911E-3</v>
      </c>
      <c r="U60" s="697">
        <f>IF(Select2=1,Paper!$W62,"")</f>
        <v>7.8365212956599553E-2</v>
      </c>
      <c r="V60" s="687">
        <f>IF(Select2=1,Nappies!$W62,"")</f>
        <v>0</v>
      </c>
      <c r="W60" s="697">
        <f>IF(Select2=1,Garden!$W62,"")</f>
        <v>0</v>
      </c>
      <c r="X60" s="687">
        <f>IF(Select2=1,Wood!$W62,"")</f>
        <v>6.9858293166814384E-2</v>
      </c>
      <c r="Y60" s="697">
        <f>IF(Select2=1,Textiles!$W62,"")</f>
        <v>9.8412127898985478E-3</v>
      </c>
      <c r="Z60" s="689">
        <f>Sludge!W62</f>
        <v>0</v>
      </c>
      <c r="AA60" s="689" t="str">
        <f>IF(Select2=2,MSW!$W62,"")</f>
        <v/>
      </c>
      <c r="AB60" s="698">
        <f>Industry!$W62</f>
        <v>0</v>
      </c>
      <c r="AC60" s="699">
        <f t="shared" si="4"/>
        <v>0.16055323908577118</v>
      </c>
      <c r="AD60" s="700">
        <f>Recovery_OX!R55</f>
        <v>0</v>
      </c>
      <c r="AE60" s="650"/>
      <c r="AF60" s="702">
        <f>(AC60-AD60)*(1-Recovery_OX!U55)</f>
        <v>0.16055323908577118</v>
      </c>
    </row>
    <row r="61" spans="2:32">
      <c r="B61" s="695">
        <f t="shared" si="1"/>
        <v>2044</v>
      </c>
      <c r="C61" s="696">
        <f>IF(Select2=1,Food!$K63,"")</f>
        <v>2.4932608750763527E-3</v>
      </c>
      <c r="D61" s="697">
        <f>IF(Select2=1,Paper!$K63,"")</f>
        <v>3.536454428407193E-2</v>
      </c>
      <c r="E61" s="687">
        <f>IF(Select2=1,Nappies!$K63,"")</f>
        <v>1.6175270105917662E-2</v>
      </c>
      <c r="F61" s="697">
        <f>IF(Select2=1,Garden!$K63,"")</f>
        <v>0</v>
      </c>
      <c r="G61" s="687">
        <f>IF(Select2=1,Wood!$K63,"")</f>
        <v>0</v>
      </c>
      <c r="H61" s="697">
        <f>IF(Select2=1,Textiles!$K63,"")</f>
        <v>8.3729959619337126E-3</v>
      </c>
      <c r="I61" s="698">
        <f>Sludge!K63</f>
        <v>0</v>
      </c>
      <c r="J61" s="698" t="str">
        <f>IF(Select2=2,MSW!$K63,"")</f>
        <v/>
      </c>
      <c r="K61" s="698">
        <f>Industry!$K63</f>
        <v>0</v>
      </c>
      <c r="L61" s="699">
        <f t="shared" si="3"/>
        <v>6.2406071226999663E-2</v>
      </c>
      <c r="M61" s="700">
        <f>Recovery_OX!C56</f>
        <v>0</v>
      </c>
      <c r="N61" s="650"/>
      <c r="O61" s="701">
        <f>(L61-M61)*(1-Recovery_OX!F56)</f>
        <v>6.2406071226999663E-2</v>
      </c>
      <c r="P61" s="641"/>
      <c r="Q61" s="652"/>
      <c r="S61" s="695">
        <f t="shared" si="2"/>
        <v>2044</v>
      </c>
      <c r="T61" s="696">
        <f>IF(Select2=1,Food!$W63,"")</f>
        <v>1.668104956563127E-3</v>
      </c>
      <c r="U61" s="697">
        <f>IF(Select2=1,Paper!$W63,"")</f>
        <v>7.3067240256346963E-2</v>
      </c>
      <c r="V61" s="687">
        <f>IF(Select2=1,Nappies!$W63,"")</f>
        <v>0</v>
      </c>
      <c r="W61" s="697">
        <f>IF(Select2=1,Garden!$W63,"")</f>
        <v>0</v>
      </c>
      <c r="X61" s="687">
        <f>IF(Select2=1,Wood!$W63,"")</f>
        <v>6.7455546252384924E-2</v>
      </c>
      <c r="Y61" s="697">
        <f>IF(Select2=1,Textiles!$W63,"")</f>
        <v>9.1758859856807817E-3</v>
      </c>
      <c r="Z61" s="689">
        <f>Sludge!W63</f>
        <v>0</v>
      </c>
      <c r="AA61" s="689" t="str">
        <f>IF(Select2=2,MSW!$W63,"")</f>
        <v/>
      </c>
      <c r="AB61" s="698">
        <f>Industry!$W63</f>
        <v>0</v>
      </c>
      <c r="AC61" s="699">
        <f t="shared" si="4"/>
        <v>0.15136677745097579</v>
      </c>
      <c r="AD61" s="700">
        <f>Recovery_OX!R56</f>
        <v>0</v>
      </c>
      <c r="AE61" s="650"/>
      <c r="AF61" s="702">
        <f>(AC61-AD61)*(1-Recovery_OX!U56)</f>
        <v>0.15136677745097579</v>
      </c>
    </row>
    <row r="62" spans="2:32">
      <c r="B62" s="695">
        <f t="shared" si="1"/>
        <v>2045</v>
      </c>
      <c r="C62" s="696">
        <f>IF(Select2=1,Food!$K64,"")</f>
        <v>1.6712827445600393E-3</v>
      </c>
      <c r="D62" s="697">
        <f>IF(Select2=1,Paper!$K64,"")</f>
        <v>3.2973682534258898E-2</v>
      </c>
      <c r="E62" s="687">
        <f>IF(Select2=1,Nappies!$K64,"")</f>
        <v>1.3646506287305991E-2</v>
      </c>
      <c r="F62" s="697">
        <f>IF(Select2=1,Garden!$K64,"")</f>
        <v>0</v>
      </c>
      <c r="G62" s="687">
        <f>IF(Select2=1,Wood!$K64,"")</f>
        <v>0</v>
      </c>
      <c r="H62" s="697">
        <f>IF(Select2=1,Textiles!$K64,"")</f>
        <v>7.8069296890044548E-3</v>
      </c>
      <c r="I62" s="698">
        <f>Sludge!K64</f>
        <v>0</v>
      </c>
      <c r="J62" s="698" t="str">
        <f>IF(Select2=2,MSW!$K64,"")</f>
        <v/>
      </c>
      <c r="K62" s="698">
        <f>Industry!$K64</f>
        <v>0</v>
      </c>
      <c r="L62" s="699">
        <f t="shared" si="3"/>
        <v>5.6098401255129382E-2</v>
      </c>
      <c r="M62" s="700">
        <f>Recovery_OX!C57</f>
        <v>0</v>
      </c>
      <c r="N62" s="650"/>
      <c r="O62" s="701">
        <f>(L62-M62)*(1-Recovery_OX!F57)</f>
        <v>5.6098401255129382E-2</v>
      </c>
      <c r="P62" s="641"/>
      <c r="Q62" s="652"/>
      <c r="S62" s="695">
        <f t="shared" si="2"/>
        <v>2045</v>
      </c>
      <c r="T62" s="696">
        <f>IF(Select2=1,Food!$W64,"")</f>
        <v>1.1181641912756735E-3</v>
      </c>
      <c r="U62" s="697">
        <f>IF(Select2=1,Paper!$W64,"")</f>
        <v>6.8127443252601033E-2</v>
      </c>
      <c r="V62" s="687">
        <f>IF(Select2=1,Nappies!$W64,"")</f>
        <v>0</v>
      </c>
      <c r="W62" s="697">
        <f>IF(Select2=1,Garden!$W64,"")</f>
        <v>0</v>
      </c>
      <c r="X62" s="687">
        <f>IF(Select2=1,Wood!$W64,"")</f>
        <v>6.5135440817915669E-2</v>
      </c>
      <c r="Y62" s="697">
        <f>IF(Select2=1,Textiles!$W64,"")</f>
        <v>8.555539385210361E-3</v>
      </c>
      <c r="Z62" s="689">
        <f>Sludge!W64</f>
        <v>0</v>
      </c>
      <c r="AA62" s="689" t="str">
        <f>IF(Select2=2,MSW!$W64,"")</f>
        <v/>
      </c>
      <c r="AB62" s="698">
        <f>Industry!$W64</f>
        <v>0</v>
      </c>
      <c r="AC62" s="699">
        <f t="shared" si="4"/>
        <v>0.14293658764700273</v>
      </c>
      <c r="AD62" s="700">
        <f>Recovery_OX!R57</f>
        <v>0</v>
      </c>
      <c r="AE62" s="650"/>
      <c r="AF62" s="702">
        <f>(AC62-AD62)*(1-Recovery_OX!U57)</f>
        <v>0.14293658764700273</v>
      </c>
    </row>
    <row r="63" spans="2:32">
      <c r="B63" s="695">
        <f t="shared" si="1"/>
        <v>2046</v>
      </c>
      <c r="C63" s="696">
        <f>IF(Select2=1,Food!$K65,"")</f>
        <v>1.1202943262720549E-3</v>
      </c>
      <c r="D63" s="697">
        <f>IF(Select2=1,Paper!$K65,"")</f>
        <v>3.0744457814483709E-2</v>
      </c>
      <c r="E63" s="687">
        <f>IF(Select2=1,Nappies!$K65,"")</f>
        <v>1.1513077224061407E-2</v>
      </c>
      <c r="F63" s="697">
        <f>IF(Select2=1,Garden!$K65,"")</f>
        <v>0</v>
      </c>
      <c r="G63" s="687">
        <f>IF(Select2=1,Wood!$K65,"")</f>
        <v>0</v>
      </c>
      <c r="H63" s="697">
        <f>IF(Select2=1,Textiles!$K65,"")</f>
        <v>7.2791329944680199E-3</v>
      </c>
      <c r="I63" s="698">
        <f>Sludge!K65</f>
        <v>0</v>
      </c>
      <c r="J63" s="698" t="str">
        <f>IF(Select2=2,MSW!$K65,"")</f>
        <v/>
      </c>
      <c r="K63" s="698">
        <f>Industry!$K65</f>
        <v>0</v>
      </c>
      <c r="L63" s="699">
        <f t="shared" si="3"/>
        <v>5.0656962359285192E-2</v>
      </c>
      <c r="M63" s="700">
        <f>Recovery_OX!C58</f>
        <v>0</v>
      </c>
      <c r="N63" s="650"/>
      <c r="O63" s="701">
        <f>(L63-M63)*(1-Recovery_OX!F58)</f>
        <v>5.0656962359285192E-2</v>
      </c>
      <c r="P63" s="641"/>
      <c r="Q63" s="652"/>
      <c r="S63" s="695">
        <f t="shared" si="2"/>
        <v>2046</v>
      </c>
      <c r="T63" s="696">
        <f>IF(Select2=1,Food!$W65,"")</f>
        <v>7.4952787217131287E-4</v>
      </c>
      <c r="U63" s="697">
        <f>IF(Select2=1,Paper!$W65,"")</f>
        <v>6.352160705471839E-2</v>
      </c>
      <c r="V63" s="687">
        <f>IF(Select2=1,Nappies!$W65,"")</f>
        <v>0</v>
      </c>
      <c r="W63" s="697">
        <f>IF(Select2=1,Garden!$W65,"")</f>
        <v>0</v>
      </c>
      <c r="X63" s="687">
        <f>IF(Select2=1,Wood!$W65,"")</f>
        <v>6.2895134444103551E-2</v>
      </c>
      <c r="Y63" s="697">
        <f>IF(Select2=1,Textiles!$W65,"")</f>
        <v>7.977132048732077E-3</v>
      </c>
      <c r="Z63" s="689">
        <f>Sludge!W65</f>
        <v>0</v>
      </c>
      <c r="AA63" s="689" t="str">
        <f>IF(Select2=2,MSW!$W65,"")</f>
        <v/>
      </c>
      <c r="AB63" s="698">
        <f>Industry!$W65</f>
        <v>0</v>
      </c>
      <c r="AC63" s="699">
        <f t="shared" si="4"/>
        <v>0.13514340141972531</v>
      </c>
      <c r="AD63" s="700">
        <f>Recovery_OX!R58</f>
        <v>0</v>
      </c>
      <c r="AE63" s="650"/>
      <c r="AF63" s="702">
        <f>(AC63-AD63)*(1-Recovery_OX!U58)</f>
        <v>0.13514340141972531</v>
      </c>
    </row>
    <row r="64" spans="2:32">
      <c r="B64" s="695">
        <f t="shared" si="1"/>
        <v>2047</v>
      </c>
      <c r="C64" s="696">
        <f>IF(Select2=1,Food!$K66,"")</f>
        <v>7.5095574436014946E-4</v>
      </c>
      <c r="D64" s="697">
        <f>IF(Select2=1,Paper!$K66,"")</f>
        <v>2.8665942462583749E-2</v>
      </c>
      <c r="E64" s="687">
        <f>IF(Select2=1,Nappies!$K66,"")</f>
        <v>9.7131781846977686E-3</v>
      </c>
      <c r="F64" s="697">
        <f>IF(Select2=1,Garden!$K66,"")</f>
        <v>0</v>
      </c>
      <c r="G64" s="687">
        <f>IF(Select2=1,Wood!$K66,"")</f>
        <v>0</v>
      </c>
      <c r="H64" s="697">
        <f>IF(Select2=1,Textiles!$K66,"")</f>
        <v>6.7870186183154602E-3</v>
      </c>
      <c r="I64" s="698">
        <f>Sludge!K66</f>
        <v>0</v>
      </c>
      <c r="J64" s="698" t="str">
        <f>IF(Select2=2,MSW!$K66,"")</f>
        <v/>
      </c>
      <c r="K64" s="698">
        <f>Industry!$K66</f>
        <v>0</v>
      </c>
      <c r="L64" s="699">
        <f t="shared" si="3"/>
        <v>4.591709500995713E-2</v>
      </c>
      <c r="M64" s="700">
        <f>Recovery_OX!C59</f>
        <v>0</v>
      </c>
      <c r="N64" s="650"/>
      <c r="O64" s="701">
        <f>(L64-M64)*(1-Recovery_OX!F59)</f>
        <v>4.591709500995713E-2</v>
      </c>
      <c r="P64" s="641"/>
      <c r="Q64" s="652"/>
      <c r="S64" s="695">
        <f t="shared" si="2"/>
        <v>2047</v>
      </c>
      <c r="T64" s="696">
        <f>IF(Select2=1,Food!$W66,"")</f>
        <v>5.0242355777886921E-4</v>
      </c>
      <c r="U64" s="697">
        <f>IF(Select2=1,Paper!$W66,"")</f>
        <v>5.9227153848313514E-2</v>
      </c>
      <c r="V64" s="687">
        <f>IF(Select2=1,Nappies!$W66,"")</f>
        <v>0</v>
      </c>
      <c r="W64" s="697">
        <f>IF(Select2=1,Garden!$W66,"")</f>
        <v>0</v>
      </c>
      <c r="X64" s="687">
        <f>IF(Select2=1,Wood!$W66,"")</f>
        <v>6.0731882475474216E-2</v>
      </c>
      <c r="Y64" s="697">
        <f>IF(Select2=1,Textiles!$W66,"")</f>
        <v>7.4378286228114644E-3</v>
      </c>
      <c r="Z64" s="689">
        <f>Sludge!W66</f>
        <v>0</v>
      </c>
      <c r="AA64" s="689" t="str">
        <f>IF(Select2=2,MSW!$W66,"")</f>
        <v/>
      </c>
      <c r="AB64" s="698">
        <f>Industry!$W66</f>
        <v>0</v>
      </c>
      <c r="AC64" s="699">
        <f t="shared" si="4"/>
        <v>0.12789928850437807</v>
      </c>
      <c r="AD64" s="700">
        <f>Recovery_OX!R59</f>
        <v>0</v>
      </c>
      <c r="AE64" s="650"/>
      <c r="AF64" s="702">
        <f>(AC64-AD64)*(1-Recovery_OX!U59)</f>
        <v>0.12789928850437807</v>
      </c>
    </row>
    <row r="65" spans="2:32">
      <c r="B65" s="695">
        <f t="shared" si="1"/>
        <v>2048</v>
      </c>
      <c r="C65" s="696">
        <f>IF(Select2=1,Food!$K67,"")</f>
        <v>5.0338068913022326E-4</v>
      </c>
      <c r="D65" s="697">
        <f>IF(Select2=1,Paper!$K67,"")</f>
        <v>2.6727947593892583E-2</v>
      </c>
      <c r="E65" s="687">
        <f>IF(Select2=1,Nappies!$K67,"")</f>
        <v>8.1946666917610388E-3</v>
      </c>
      <c r="F65" s="697">
        <f>IF(Select2=1,Garden!$K67,"")</f>
        <v>0</v>
      </c>
      <c r="G65" s="687">
        <f>IF(Select2=1,Wood!$K67,"")</f>
        <v>0</v>
      </c>
      <c r="H65" s="697">
        <f>IF(Select2=1,Textiles!$K67,"")</f>
        <v>6.328174215303942E-3</v>
      </c>
      <c r="I65" s="698">
        <f>Sludge!K67</f>
        <v>0</v>
      </c>
      <c r="J65" s="698" t="str">
        <f>IF(Select2=2,MSW!$K67,"")</f>
        <v/>
      </c>
      <c r="K65" s="698">
        <f>Industry!$K67</f>
        <v>0</v>
      </c>
      <c r="L65" s="699">
        <f t="shared" si="3"/>
        <v>4.1754169190087786E-2</v>
      </c>
      <c r="M65" s="700">
        <f>Recovery_OX!C60</f>
        <v>0</v>
      </c>
      <c r="N65" s="650"/>
      <c r="O65" s="701">
        <f>(L65-M65)*(1-Recovery_OX!F60)</f>
        <v>4.1754169190087786E-2</v>
      </c>
      <c r="P65" s="641"/>
      <c r="Q65" s="652"/>
      <c r="S65" s="695">
        <f t="shared" si="2"/>
        <v>2048</v>
      </c>
      <c r="T65" s="696">
        <f>IF(Select2=1,Food!$W67,"")</f>
        <v>3.3678458237972129E-4</v>
      </c>
      <c r="U65" s="697">
        <f>IF(Select2=1,Paper!$W67,"")</f>
        <v>5.5223032218786328E-2</v>
      </c>
      <c r="V65" s="687">
        <f>IF(Select2=1,Nappies!$W67,"")</f>
        <v>0</v>
      </c>
      <c r="W65" s="697">
        <f>IF(Select2=1,Garden!$W67,"")</f>
        <v>0</v>
      </c>
      <c r="X65" s="687">
        <f>IF(Select2=1,Wood!$W67,"")</f>
        <v>5.8643034657835887E-2</v>
      </c>
      <c r="Y65" s="697">
        <f>IF(Select2=1,Textiles!$W67,"")</f>
        <v>6.9349854414289796E-3</v>
      </c>
      <c r="Z65" s="689">
        <f>Sludge!W67</f>
        <v>0</v>
      </c>
      <c r="AA65" s="689" t="str">
        <f>IF(Select2=2,MSW!$W67,"")</f>
        <v/>
      </c>
      <c r="AB65" s="698">
        <f>Industry!$W67</f>
        <v>0</v>
      </c>
      <c r="AC65" s="699">
        <f t="shared" si="4"/>
        <v>0.12113783690043092</v>
      </c>
      <c r="AD65" s="700">
        <f>Recovery_OX!R60</f>
        <v>0</v>
      </c>
      <c r="AE65" s="650"/>
      <c r="AF65" s="702">
        <f>(AC65-AD65)*(1-Recovery_OX!U60)</f>
        <v>0.12113783690043092</v>
      </c>
    </row>
    <row r="66" spans="2:32">
      <c r="B66" s="695">
        <f t="shared" si="1"/>
        <v>2049</v>
      </c>
      <c r="C66" s="696">
        <f>IF(Select2=1,Food!$K68,"")</f>
        <v>3.3742616671122311E-4</v>
      </c>
      <c r="D66" s="697">
        <f>IF(Select2=1,Paper!$K68,"")</f>
        <v>2.4920973155315509E-2</v>
      </c>
      <c r="E66" s="687">
        <f>IF(Select2=1,Nappies!$K68,"")</f>
        <v>6.9135519715730724E-3</v>
      </c>
      <c r="F66" s="697">
        <f>IF(Select2=1,Garden!$K68,"")</f>
        <v>0</v>
      </c>
      <c r="G66" s="687">
        <f>IF(Select2=1,Wood!$K68,"")</f>
        <v>0</v>
      </c>
      <c r="H66" s="697">
        <f>IF(Select2=1,Textiles!$K68,"")</f>
        <v>5.9003505296375694E-3</v>
      </c>
      <c r="I66" s="698">
        <f>Sludge!K68</f>
        <v>0</v>
      </c>
      <c r="J66" s="698" t="str">
        <f>IF(Select2=2,MSW!$K68,"")</f>
        <v/>
      </c>
      <c r="K66" s="698">
        <f>Industry!$K68</f>
        <v>0</v>
      </c>
      <c r="L66" s="699">
        <f t="shared" si="3"/>
        <v>3.807230182323737E-2</v>
      </c>
      <c r="M66" s="700">
        <f>Recovery_OX!C61</f>
        <v>0</v>
      </c>
      <c r="N66" s="650"/>
      <c r="O66" s="701">
        <f>(L66-M66)*(1-Recovery_OX!F61)</f>
        <v>3.807230182323737E-2</v>
      </c>
      <c r="P66" s="641"/>
      <c r="Q66" s="652"/>
      <c r="S66" s="695">
        <f t="shared" si="2"/>
        <v>2049</v>
      </c>
      <c r="T66" s="696">
        <f>IF(Select2=1,Food!$W68,"")</f>
        <v>2.2575345676486837E-4</v>
      </c>
      <c r="U66" s="697">
        <f>IF(Select2=1,Paper!$W68,"")</f>
        <v>5.1489613957263439E-2</v>
      </c>
      <c r="V66" s="687">
        <f>IF(Select2=1,Nappies!$W68,"")</f>
        <v>0</v>
      </c>
      <c r="W66" s="697">
        <f>IF(Select2=1,Garden!$W68,"")</f>
        <v>0</v>
      </c>
      <c r="X66" s="687">
        <f>IF(Select2=1,Wood!$W68,"")</f>
        <v>5.6626031891386513E-2</v>
      </c>
      <c r="Y66" s="697">
        <f>IF(Select2=1,Textiles!$W68,"")</f>
        <v>6.4661375667261056E-3</v>
      </c>
      <c r="Z66" s="689">
        <f>Sludge!W68</f>
        <v>0</v>
      </c>
      <c r="AA66" s="689" t="str">
        <f>IF(Select2=2,MSW!$W68,"")</f>
        <v/>
      </c>
      <c r="AB66" s="698">
        <f>Industry!$W68</f>
        <v>0</v>
      </c>
      <c r="AC66" s="699">
        <f t="shared" si="4"/>
        <v>0.11480753687214093</v>
      </c>
      <c r="AD66" s="700">
        <f>Recovery_OX!R61</f>
        <v>0</v>
      </c>
      <c r="AE66" s="650"/>
      <c r="AF66" s="702">
        <f>(AC66-AD66)*(1-Recovery_OX!U61)</f>
        <v>0.11480753687214093</v>
      </c>
    </row>
    <row r="67" spans="2:32">
      <c r="B67" s="695">
        <f t="shared" si="1"/>
        <v>2050</v>
      </c>
      <c r="C67" s="696">
        <f>IF(Select2=1,Food!$K69,"")</f>
        <v>2.2618352360349636E-4</v>
      </c>
      <c r="D67" s="697">
        <f>IF(Select2=1,Paper!$K69,"")</f>
        <v>2.3236161356058219E-2</v>
      </c>
      <c r="E67" s="687">
        <f>IF(Select2=1,Nappies!$K69,"")</f>
        <v>5.8327205561267631E-3</v>
      </c>
      <c r="F67" s="697">
        <f>IF(Select2=1,Garden!$K69,"")</f>
        <v>0</v>
      </c>
      <c r="G67" s="687">
        <f>IF(Select2=1,Wood!$K69,"")</f>
        <v>0</v>
      </c>
      <c r="H67" s="697">
        <f>IF(Select2=1,Textiles!$K69,"")</f>
        <v>5.5014503691128581E-3</v>
      </c>
      <c r="I67" s="698">
        <f>Sludge!K69</f>
        <v>0</v>
      </c>
      <c r="J67" s="698" t="str">
        <f>IF(Select2=2,MSW!$K69,"")</f>
        <v/>
      </c>
      <c r="K67" s="698">
        <f>Industry!$K69</f>
        <v>0</v>
      </c>
      <c r="L67" s="699">
        <f t="shared" si="3"/>
        <v>3.4796515804901333E-2</v>
      </c>
      <c r="M67" s="700">
        <f>Recovery_OX!C62</f>
        <v>0</v>
      </c>
      <c r="N67" s="650"/>
      <c r="O67" s="701">
        <f>(L67-M67)*(1-Recovery_OX!F62)</f>
        <v>3.4796515804901333E-2</v>
      </c>
      <c r="P67" s="641"/>
      <c r="Q67" s="652"/>
      <c r="S67" s="695">
        <f t="shared" si="2"/>
        <v>2050</v>
      </c>
      <c r="T67" s="696">
        <f>IF(Select2=1,Food!$W69,"")</f>
        <v>1.5132706753133129E-4</v>
      </c>
      <c r="U67" s="697">
        <f>IF(Select2=1,Paper!$W69,"")</f>
        <v>4.8008597843095496E-2</v>
      </c>
      <c r="V67" s="687">
        <f>IF(Select2=1,Nappies!$W69,"")</f>
        <v>0</v>
      </c>
      <c r="W67" s="697">
        <f>IF(Select2=1,Garden!$W69,"")</f>
        <v>0</v>
      </c>
      <c r="X67" s="687">
        <f>IF(Select2=1,Wood!$W69,"")</f>
        <v>5.46784030954965E-2</v>
      </c>
      <c r="Y67" s="697">
        <f>IF(Select2=1,Textiles!$W69,"")</f>
        <v>6.0289867058771077E-3</v>
      </c>
      <c r="Z67" s="689">
        <f>Sludge!W69</f>
        <v>0</v>
      </c>
      <c r="AA67" s="689" t="str">
        <f>IF(Select2=2,MSW!$W69,"")</f>
        <v/>
      </c>
      <c r="AB67" s="698">
        <f>Industry!$W69</f>
        <v>0</v>
      </c>
      <c r="AC67" s="699">
        <f t="shared" si="4"/>
        <v>0.10886731471200044</v>
      </c>
      <c r="AD67" s="700">
        <f>Recovery_OX!R62</f>
        <v>0</v>
      </c>
      <c r="AE67" s="650"/>
      <c r="AF67" s="702">
        <f>(AC67-AD67)*(1-Recovery_OX!U62)</f>
        <v>0.10886731471200044</v>
      </c>
    </row>
    <row r="68" spans="2:32">
      <c r="B68" s="695">
        <f t="shared" si="1"/>
        <v>2051</v>
      </c>
      <c r="C68" s="696">
        <f>IF(Select2=1,Food!$K70,"")</f>
        <v>1.5161534995439878E-4</v>
      </c>
      <c r="D68" s="697">
        <f>IF(Select2=1,Paper!$K70,"")</f>
        <v>2.16652532467261E-2</v>
      </c>
      <c r="E68" s="687">
        <f>IF(Select2=1,Nappies!$K70,"")</f>
        <v>4.9208611182426417E-3</v>
      </c>
      <c r="F68" s="697">
        <f>IF(Select2=1,Garden!$K70,"")</f>
        <v>0</v>
      </c>
      <c r="G68" s="687">
        <f>IF(Select2=1,Wood!$K70,"")</f>
        <v>0</v>
      </c>
      <c r="H68" s="697">
        <f>IF(Select2=1,Textiles!$K70,"")</f>
        <v>5.129518324680127E-3</v>
      </c>
      <c r="I68" s="698">
        <f>Sludge!K70</f>
        <v>0</v>
      </c>
      <c r="J68" s="698" t="str">
        <f>IF(Select2=2,MSW!$K70,"")</f>
        <v/>
      </c>
      <c r="K68" s="698">
        <f>Industry!$K70</f>
        <v>0</v>
      </c>
      <c r="L68" s="699">
        <f t="shared" si="3"/>
        <v>3.1867248039603273E-2</v>
      </c>
      <c r="M68" s="700">
        <f>Recovery_OX!C63</f>
        <v>0</v>
      </c>
      <c r="N68" s="650"/>
      <c r="O68" s="701">
        <f>(L68-M68)*(1-Recovery_OX!F63)</f>
        <v>3.1867248039603273E-2</v>
      </c>
      <c r="P68" s="641"/>
      <c r="Q68" s="652"/>
      <c r="S68" s="695">
        <f t="shared" si="2"/>
        <v>2051</v>
      </c>
      <c r="T68" s="696">
        <f>IF(Select2=1,Food!$W70,"")</f>
        <v>1.0143756687404029E-4</v>
      </c>
      <c r="U68" s="697">
        <f>IF(Select2=1,Paper!$W70,"")</f>
        <v>4.4762919931252268E-2</v>
      </c>
      <c r="V68" s="687">
        <f>IF(Select2=1,Nappies!$W70,"")</f>
        <v>0</v>
      </c>
      <c r="W68" s="697">
        <f>IF(Select2=1,Garden!$W70,"")</f>
        <v>0</v>
      </c>
      <c r="X68" s="687">
        <f>IF(Select2=1,Wood!$W70,"")</f>
        <v>5.2797762181325911E-2</v>
      </c>
      <c r="Y68" s="697">
        <f>IF(Select2=1,Textiles!$W70,"")</f>
        <v>5.6213899448549357E-3</v>
      </c>
      <c r="Z68" s="689">
        <f>Sludge!W70</f>
        <v>0</v>
      </c>
      <c r="AA68" s="689" t="str">
        <f>IF(Select2=2,MSW!$W70,"")</f>
        <v/>
      </c>
      <c r="AB68" s="698">
        <f>Industry!$W70</f>
        <v>0</v>
      </c>
      <c r="AC68" s="699">
        <f t="shared" si="4"/>
        <v>0.10328350962430716</v>
      </c>
      <c r="AD68" s="700">
        <f>Recovery_OX!R63</f>
        <v>0</v>
      </c>
      <c r="AE68" s="650"/>
      <c r="AF68" s="702">
        <f>(AC68-AD68)*(1-Recovery_OX!U63)</f>
        <v>0.10328350962430716</v>
      </c>
    </row>
    <row r="69" spans="2:32">
      <c r="B69" s="695">
        <f t="shared" si="1"/>
        <v>2052</v>
      </c>
      <c r="C69" s="696">
        <f>IF(Select2=1,Food!$K71,"")</f>
        <v>1.0163080836114216E-4</v>
      </c>
      <c r="D69" s="697">
        <f>IF(Select2=1,Paper!$K71,"")</f>
        <v>2.0200548233944699E-2</v>
      </c>
      <c r="E69" s="687">
        <f>IF(Select2=1,Nappies!$K71,"")</f>
        <v>4.151557392818455E-3</v>
      </c>
      <c r="F69" s="697">
        <f>IF(Select2=1,Garden!$K71,"")</f>
        <v>0</v>
      </c>
      <c r="G69" s="687">
        <f>IF(Select2=1,Wood!$K71,"")</f>
        <v>0</v>
      </c>
      <c r="H69" s="697">
        <f>IF(Select2=1,Textiles!$K71,"")</f>
        <v>4.782731185026064E-3</v>
      </c>
      <c r="I69" s="698">
        <f>Sludge!K71</f>
        <v>0</v>
      </c>
      <c r="J69" s="698" t="str">
        <f>IF(Select2=2,MSW!$K71,"")</f>
        <v/>
      </c>
      <c r="K69" s="698">
        <f>Industry!$K71</f>
        <v>0</v>
      </c>
      <c r="L69" s="699">
        <f t="shared" si="3"/>
        <v>2.9236467620150364E-2</v>
      </c>
      <c r="M69" s="700">
        <f>Recovery_OX!C64</f>
        <v>0</v>
      </c>
      <c r="N69" s="650"/>
      <c r="O69" s="701">
        <f>(L69-M69)*(1-Recovery_OX!F64)</f>
        <v>2.9236467620150364E-2</v>
      </c>
      <c r="P69" s="641"/>
      <c r="Q69" s="652"/>
      <c r="S69" s="695">
        <f t="shared" si="2"/>
        <v>2052</v>
      </c>
      <c r="T69" s="696">
        <f>IF(Select2=1,Food!$W71,"")</f>
        <v>6.7995634496749915E-5</v>
      </c>
      <c r="U69" s="697">
        <f>IF(Select2=1,Paper!$W71,"")</f>
        <v>4.1736669904844412E-2</v>
      </c>
      <c r="V69" s="687">
        <f>IF(Select2=1,Nappies!$W71,"")</f>
        <v>0</v>
      </c>
      <c r="W69" s="697">
        <f>IF(Select2=1,Garden!$W71,"")</f>
        <v>0</v>
      </c>
      <c r="X69" s="687">
        <f>IF(Select2=1,Wood!$W71,"")</f>
        <v>5.0981805128567204E-2</v>
      </c>
      <c r="Y69" s="697">
        <f>IF(Select2=1,Textiles!$W71,"")</f>
        <v>5.2413492438641816E-3</v>
      </c>
      <c r="Z69" s="689">
        <f>Sludge!W71</f>
        <v>0</v>
      </c>
      <c r="AA69" s="689" t="str">
        <f>IF(Select2=2,MSW!$W71,"")</f>
        <v/>
      </c>
      <c r="AB69" s="698">
        <f>Industry!$W71</f>
        <v>0</v>
      </c>
      <c r="AC69" s="699">
        <f t="shared" si="4"/>
        <v>9.8027819911772549E-2</v>
      </c>
      <c r="AD69" s="700">
        <f>Recovery_OX!R64</f>
        <v>0</v>
      </c>
      <c r="AE69" s="650"/>
      <c r="AF69" s="702">
        <f>(AC69-AD69)*(1-Recovery_OX!U64)</f>
        <v>9.8027819911772549E-2</v>
      </c>
    </row>
    <row r="70" spans="2:32">
      <c r="B70" s="695">
        <f t="shared" si="1"/>
        <v>2053</v>
      </c>
      <c r="C70" s="696">
        <f>IF(Select2=1,Food!$K72,"")</f>
        <v>6.8125168139280049E-5</v>
      </c>
      <c r="D70" s="697">
        <f>IF(Select2=1,Paper!$K72,"")</f>
        <v>1.8834866332042056E-2</v>
      </c>
      <c r="E70" s="687">
        <f>IF(Select2=1,Nappies!$K72,"")</f>
        <v>3.5025229064015425E-3</v>
      </c>
      <c r="F70" s="697">
        <f>IF(Select2=1,Garden!$K72,"")</f>
        <v>0</v>
      </c>
      <c r="G70" s="687">
        <f>IF(Select2=1,Wood!$K72,"")</f>
        <v>0</v>
      </c>
      <c r="H70" s="697">
        <f>IF(Select2=1,Textiles!$K72,"")</f>
        <v>4.4593889991897551E-3</v>
      </c>
      <c r="I70" s="698">
        <f>Sludge!K72</f>
        <v>0</v>
      </c>
      <c r="J70" s="698" t="str">
        <f>IF(Select2=2,MSW!$K72,"")</f>
        <v/>
      </c>
      <c r="K70" s="698">
        <f>Industry!$K72</f>
        <v>0</v>
      </c>
      <c r="L70" s="699">
        <f t="shared" si="3"/>
        <v>2.6864903405772633E-2</v>
      </c>
      <c r="M70" s="700">
        <f>Recovery_OX!C65</f>
        <v>0</v>
      </c>
      <c r="N70" s="650"/>
      <c r="O70" s="701">
        <f>(L70-M70)*(1-Recovery_OX!F65)</f>
        <v>2.6864903405772633E-2</v>
      </c>
      <c r="P70" s="641"/>
      <c r="Q70" s="652"/>
      <c r="S70" s="695">
        <f t="shared" si="2"/>
        <v>2053</v>
      </c>
      <c r="T70" s="696">
        <f>IF(Select2=1,Food!$W72,"")</f>
        <v>4.5578836846083914E-5</v>
      </c>
      <c r="U70" s="697">
        <f>IF(Select2=1,Paper!$W72,"")</f>
        <v>3.8915013082731514E-2</v>
      </c>
      <c r="V70" s="687">
        <f>IF(Select2=1,Nappies!$W72,"")</f>
        <v>0</v>
      </c>
      <c r="W70" s="697">
        <f>IF(Select2=1,Garden!$W72,"")</f>
        <v>0</v>
      </c>
      <c r="X70" s="687">
        <f>IF(Select2=1,Wood!$W72,"")</f>
        <v>4.9228307162732271E-2</v>
      </c>
      <c r="Y70" s="697">
        <f>IF(Select2=1,Textiles!$W72,"")</f>
        <v>4.8870016429476771E-3</v>
      </c>
      <c r="Z70" s="689">
        <f>Sludge!W72</f>
        <v>0</v>
      </c>
      <c r="AA70" s="689" t="str">
        <f>IF(Select2=2,MSW!$W72,"")</f>
        <v/>
      </c>
      <c r="AB70" s="698">
        <f>Industry!$W72</f>
        <v>0</v>
      </c>
      <c r="AC70" s="699">
        <f t="shared" si="4"/>
        <v>9.3075900725257552E-2</v>
      </c>
      <c r="AD70" s="700">
        <f>Recovery_OX!R65</f>
        <v>0</v>
      </c>
      <c r="AE70" s="650"/>
      <c r="AF70" s="702">
        <f>(AC70-AD70)*(1-Recovery_OX!U65)</f>
        <v>9.3075900725257552E-2</v>
      </c>
    </row>
    <row r="71" spans="2:32">
      <c r="B71" s="695">
        <f t="shared" si="1"/>
        <v>2054</v>
      </c>
      <c r="C71" s="696">
        <f>IF(Select2=1,Food!$K73,"")</f>
        <v>4.5665665843307869E-5</v>
      </c>
      <c r="D71" s="697">
        <f>IF(Select2=1,Paper!$K73,"")</f>
        <v>1.7561512966750629E-2</v>
      </c>
      <c r="E71" s="687">
        <f>IF(Select2=1,Nappies!$K73,"")</f>
        <v>2.9549553454538903E-3</v>
      </c>
      <c r="F71" s="697">
        <f>IF(Select2=1,Garden!$K73,"")</f>
        <v>0</v>
      </c>
      <c r="G71" s="687">
        <f>IF(Select2=1,Wood!$K73,"")</f>
        <v>0</v>
      </c>
      <c r="H71" s="697">
        <f>IF(Select2=1,Textiles!$K73,"")</f>
        <v>4.1579067434010988E-3</v>
      </c>
      <c r="I71" s="698">
        <f>Sludge!K73</f>
        <v>0</v>
      </c>
      <c r="J71" s="698" t="str">
        <f>IF(Select2=2,MSW!$K73,"")</f>
        <v/>
      </c>
      <c r="K71" s="698">
        <f>Industry!$K73</f>
        <v>0</v>
      </c>
      <c r="L71" s="699">
        <f t="shared" si="3"/>
        <v>2.4720040721448927E-2</v>
      </c>
      <c r="M71" s="700">
        <f>Recovery_OX!C66</f>
        <v>0</v>
      </c>
      <c r="N71" s="650"/>
      <c r="O71" s="701">
        <f>(L71-M71)*(1-Recovery_OX!F66)</f>
        <v>2.4720040721448927E-2</v>
      </c>
      <c r="P71" s="641"/>
      <c r="Q71" s="652"/>
      <c r="S71" s="695">
        <f t="shared" si="2"/>
        <v>2054</v>
      </c>
      <c r="T71" s="696">
        <f>IF(Select2=1,Food!$W73,"")</f>
        <v>3.055240801291786E-5</v>
      </c>
      <c r="U71" s="697">
        <f>IF(Select2=1,Paper!$W73,"")</f>
        <v>3.6284117699897991E-2</v>
      </c>
      <c r="V71" s="687">
        <f>IF(Select2=1,Nappies!$W73,"")</f>
        <v>0</v>
      </c>
      <c r="W71" s="697">
        <f>IF(Select2=1,Garden!$W73,"")</f>
        <v>0</v>
      </c>
      <c r="X71" s="687">
        <f>IF(Select2=1,Wood!$W73,"")</f>
        <v>4.7535120029525431E-2</v>
      </c>
      <c r="Y71" s="697">
        <f>IF(Select2=1,Textiles!$W73,"")</f>
        <v>4.5566101297546298E-3</v>
      </c>
      <c r="Z71" s="689">
        <f>Sludge!W73</f>
        <v>0</v>
      </c>
      <c r="AA71" s="689" t="str">
        <f>IF(Select2=2,MSW!$W73,"")</f>
        <v/>
      </c>
      <c r="AB71" s="698">
        <f>Industry!$W73</f>
        <v>0</v>
      </c>
      <c r="AC71" s="699">
        <f t="shared" si="4"/>
        <v>8.8406400267190974E-2</v>
      </c>
      <c r="AD71" s="700">
        <f>Recovery_OX!R66</f>
        <v>0</v>
      </c>
      <c r="AE71" s="650"/>
      <c r="AF71" s="702">
        <f>(AC71-AD71)*(1-Recovery_OX!U66)</f>
        <v>8.8406400267190974E-2</v>
      </c>
    </row>
    <row r="72" spans="2:32">
      <c r="B72" s="695">
        <f t="shared" si="1"/>
        <v>2055</v>
      </c>
      <c r="C72" s="696">
        <f>IF(Select2=1,Food!$K74,"")</f>
        <v>3.061061123033425E-5</v>
      </c>
      <c r="D72" s="697">
        <f>IF(Select2=1,Paper!$K74,"")</f>
        <v>1.6374246158396461E-2</v>
      </c>
      <c r="E72" s="687">
        <f>IF(Select2=1,Nappies!$K74,"")</f>
        <v>2.4929918595728599E-3</v>
      </c>
      <c r="F72" s="697">
        <f>IF(Select2=1,Garden!$K74,"")</f>
        <v>0</v>
      </c>
      <c r="G72" s="687">
        <f>IF(Select2=1,Wood!$K74,"")</f>
        <v>0</v>
      </c>
      <c r="H72" s="697">
        <f>IF(Select2=1,Textiles!$K74,"")</f>
        <v>3.8768065512924518E-3</v>
      </c>
      <c r="I72" s="698">
        <f>Sludge!K74</f>
        <v>0</v>
      </c>
      <c r="J72" s="698" t="str">
        <f>IF(Select2=2,MSW!$K74,"")</f>
        <v/>
      </c>
      <c r="K72" s="698">
        <f>Industry!$K74</f>
        <v>0</v>
      </c>
      <c r="L72" s="699">
        <f t="shared" si="3"/>
        <v>2.2774655180492109E-2</v>
      </c>
      <c r="M72" s="700">
        <f>Recovery_OX!C67</f>
        <v>0</v>
      </c>
      <c r="N72" s="650"/>
      <c r="O72" s="701">
        <f>(L72-M72)*(1-Recovery_OX!F67)</f>
        <v>2.2774655180492109E-2</v>
      </c>
      <c r="P72" s="641"/>
      <c r="Q72" s="652"/>
      <c r="S72" s="695">
        <f t="shared" si="2"/>
        <v>2055</v>
      </c>
      <c r="T72" s="696">
        <f>IF(Select2=1,Food!$W74,"")</f>
        <v>2.0479891545718739E-5</v>
      </c>
      <c r="U72" s="697">
        <f>IF(Select2=1,Paper!$W74,"")</f>
        <v>3.3831087104124913E-2</v>
      </c>
      <c r="V72" s="687">
        <f>IF(Select2=1,Nappies!$W74,"")</f>
        <v>0</v>
      </c>
      <c r="W72" s="697">
        <f>IF(Select2=1,Garden!$W74,"")</f>
        <v>0</v>
      </c>
      <c r="X72" s="687">
        <f>IF(Select2=1,Wood!$W74,"")</f>
        <v>4.5900169362963289E-2</v>
      </c>
      <c r="Y72" s="697">
        <f>IF(Select2=1,Textiles!$W74,"")</f>
        <v>4.2485551247040581E-3</v>
      </c>
      <c r="Z72" s="689">
        <f>Sludge!W74</f>
        <v>0</v>
      </c>
      <c r="AA72" s="689" t="str">
        <f>IF(Select2=2,MSW!$W74,"")</f>
        <v/>
      </c>
      <c r="AB72" s="698">
        <f>Industry!$W74</f>
        <v>0</v>
      </c>
      <c r="AC72" s="699">
        <f t="shared" si="4"/>
        <v>8.4000291483337972E-2</v>
      </c>
      <c r="AD72" s="700">
        <f>Recovery_OX!R67</f>
        <v>0</v>
      </c>
      <c r="AE72" s="650"/>
      <c r="AF72" s="702">
        <f>(AC72-AD72)*(1-Recovery_OX!U67)</f>
        <v>8.4000291483337972E-2</v>
      </c>
    </row>
    <row r="73" spans="2:32">
      <c r="B73" s="695">
        <f t="shared" si="1"/>
        <v>2056</v>
      </c>
      <c r="C73" s="696">
        <f>IF(Select2=1,Food!$K75,"")</f>
        <v>2.0518906329096716E-5</v>
      </c>
      <c r="D73" s="697">
        <f>IF(Select2=1,Paper!$K75,"")</f>
        <v>1.5267245923707576E-2</v>
      </c>
      <c r="E73" s="687">
        <f>IF(Select2=1,Nappies!$K75,"")</f>
        <v>2.1032495199828144E-3</v>
      </c>
      <c r="F73" s="697">
        <f>IF(Select2=1,Garden!$K75,"")</f>
        <v>0</v>
      </c>
      <c r="G73" s="687">
        <f>IF(Select2=1,Wood!$K75,"")</f>
        <v>0</v>
      </c>
      <c r="H73" s="697">
        <f>IF(Select2=1,Textiles!$K75,"")</f>
        <v>3.6147104693959754E-3</v>
      </c>
      <c r="I73" s="698">
        <f>Sludge!K75</f>
        <v>0</v>
      </c>
      <c r="J73" s="698" t="str">
        <f>IF(Select2=2,MSW!$K75,"")</f>
        <v/>
      </c>
      <c r="K73" s="698">
        <f>Industry!$K75</f>
        <v>0</v>
      </c>
      <c r="L73" s="699">
        <f t="shared" si="3"/>
        <v>2.1005724819415462E-2</v>
      </c>
      <c r="M73" s="700">
        <f>Recovery_OX!C68</f>
        <v>0</v>
      </c>
      <c r="N73" s="650"/>
      <c r="O73" s="701">
        <f>(L73-M73)*(1-Recovery_OX!F68)</f>
        <v>2.1005724819415462E-2</v>
      </c>
      <c r="P73" s="641"/>
      <c r="Q73" s="652"/>
      <c r="S73" s="695">
        <f t="shared" si="2"/>
        <v>2056</v>
      </c>
      <c r="T73" s="696">
        <f>IF(Select2=1,Food!$W75,"")</f>
        <v>1.3728081843731087E-5</v>
      </c>
      <c r="U73" s="697">
        <f>IF(Select2=1,Paper!$W75,"")</f>
        <v>3.1543896536585903E-2</v>
      </c>
      <c r="V73" s="687">
        <f>IF(Select2=1,Nappies!$W75,"")</f>
        <v>0</v>
      </c>
      <c r="W73" s="697">
        <f>IF(Select2=1,Garden!$W75,"")</f>
        <v>0</v>
      </c>
      <c r="X73" s="687">
        <f>IF(Select2=1,Wood!$W75,"")</f>
        <v>4.4321452144016962E-2</v>
      </c>
      <c r="Y73" s="697">
        <f>IF(Select2=1,Textiles!$W75,"")</f>
        <v>3.9613265418038087E-3</v>
      </c>
      <c r="Z73" s="689">
        <f>Sludge!W75</f>
        <v>0</v>
      </c>
      <c r="AA73" s="689" t="str">
        <f>IF(Select2=2,MSW!$W75,"")</f>
        <v/>
      </c>
      <c r="AB73" s="698">
        <f>Industry!$W75</f>
        <v>0</v>
      </c>
      <c r="AC73" s="699">
        <f t="shared" si="4"/>
        <v>7.9840403304250407E-2</v>
      </c>
      <c r="AD73" s="700">
        <f>Recovery_OX!R68</f>
        <v>0</v>
      </c>
      <c r="AE73" s="650"/>
      <c r="AF73" s="702">
        <f>(AC73-AD73)*(1-Recovery_OX!U68)</f>
        <v>7.9840403304250407E-2</v>
      </c>
    </row>
    <row r="74" spans="2:32">
      <c r="B74" s="695">
        <f t="shared" si="1"/>
        <v>2057</v>
      </c>
      <c r="C74" s="696">
        <f>IF(Select2=1,Food!$K76,"")</f>
        <v>1.375423423512108E-5</v>
      </c>
      <c r="D74" s="697">
        <f>IF(Select2=1,Paper!$K76,"")</f>
        <v>1.4235085746249225E-2</v>
      </c>
      <c r="E74" s="687">
        <f>IF(Select2=1,Nappies!$K76,"")</f>
        <v>1.7744376205327333E-3</v>
      </c>
      <c r="F74" s="697">
        <f>IF(Select2=1,Garden!$K76,"")</f>
        <v>0</v>
      </c>
      <c r="G74" s="687">
        <f>IF(Select2=1,Wood!$K76,"")</f>
        <v>0</v>
      </c>
      <c r="H74" s="697">
        <f>IF(Select2=1,Textiles!$K76,"")</f>
        <v>3.3703337024141369E-3</v>
      </c>
      <c r="I74" s="698">
        <f>Sludge!K76</f>
        <v>0</v>
      </c>
      <c r="J74" s="698" t="str">
        <f>IF(Select2=2,MSW!$K76,"")</f>
        <v/>
      </c>
      <c r="K74" s="698">
        <f>Industry!$K76</f>
        <v>0</v>
      </c>
      <c r="L74" s="699">
        <f t="shared" si="3"/>
        <v>1.9393611303431216E-2</v>
      </c>
      <c r="M74" s="700">
        <f>Recovery_OX!C69</f>
        <v>0</v>
      </c>
      <c r="N74" s="650"/>
      <c r="O74" s="701">
        <f>(L74-M74)*(1-Recovery_OX!F69)</f>
        <v>1.9393611303431216E-2</v>
      </c>
      <c r="P74" s="641"/>
      <c r="Q74" s="652"/>
      <c r="S74" s="695">
        <f t="shared" si="2"/>
        <v>2057</v>
      </c>
      <c r="T74" s="696">
        <f>IF(Select2=1,Food!$W76,"")</f>
        <v>9.2022084534708451E-6</v>
      </c>
      <c r="U74" s="697">
        <f>IF(Select2=1,Paper!$W76,"")</f>
        <v>2.941133418646534E-2</v>
      </c>
      <c r="V74" s="687">
        <f>IF(Select2=1,Nappies!$W76,"")</f>
        <v>0</v>
      </c>
      <c r="W74" s="697">
        <f>IF(Select2=1,Garden!$W76,"")</f>
        <v>0</v>
      </c>
      <c r="X74" s="687">
        <f>IF(Select2=1,Wood!$W76,"")</f>
        <v>4.2797034246663319E-2</v>
      </c>
      <c r="Y74" s="697">
        <f>IF(Select2=1,Textiles!$W76,"")</f>
        <v>3.6935163862072736E-3</v>
      </c>
      <c r="Z74" s="689">
        <f>Sludge!W76</f>
        <v>0</v>
      </c>
      <c r="AA74" s="689" t="str">
        <f>IF(Select2=2,MSW!$W76,"")</f>
        <v/>
      </c>
      <c r="AB74" s="698">
        <f>Industry!$W76</f>
        <v>0</v>
      </c>
      <c r="AC74" s="699">
        <f t="shared" si="4"/>
        <v>7.5911087027789398E-2</v>
      </c>
      <c r="AD74" s="700">
        <f>Recovery_OX!R69</f>
        <v>0</v>
      </c>
      <c r="AE74" s="650"/>
      <c r="AF74" s="702">
        <f>(AC74-AD74)*(1-Recovery_OX!U69)</f>
        <v>7.5911087027789398E-2</v>
      </c>
    </row>
    <row r="75" spans="2:32">
      <c r="B75" s="695">
        <f t="shared" si="1"/>
        <v>2058</v>
      </c>
      <c r="C75" s="696">
        <f>IF(Select2=1,Food!$K77,"")</f>
        <v>9.21973892567133E-6</v>
      </c>
      <c r="D75" s="697">
        <f>IF(Select2=1,Paper!$K77,"")</f>
        <v>1.3272705975634031E-2</v>
      </c>
      <c r="E75" s="687">
        <f>IF(Select2=1,Nappies!$K77,"")</f>
        <v>1.4970305896884718E-3</v>
      </c>
      <c r="F75" s="697">
        <f>IF(Select2=1,Garden!$K77,"")</f>
        <v>0</v>
      </c>
      <c r="G75" s="687">
        <f>IF(Select2=1,Wood!$K77,"")</f>
        <v>0</v>
      </c>
      <c r="H75" s="697">
        <f>IF(Select2=1,Textiles!$K77,"")</f>
        <v>3.1424783151516745E-3</v>
      </c>
      <c r="I75" s="698">
        <f>Sludge!K77</f>
        <v>0</v>
      </c>
      <c r="J75" s="698" t="str">
        <f>IF(Select2=2,MSW!$K77,"")</f>
        <v/>
      </c>
      <c r="K75" s="698">
        <f>Industry!$K77</f>
        <v>0</v>
      </c>
      <c r="L75" s="699">
        <f t="shared" si="3"/>
        <v>1.7921434619399851E-2</v>
      </c>
      <c r="M75" s="700">
        <f>Recovery_OX!C70</f>
        <v>0</v>
      </c>
      <c r="N75" s="650"/>
      <c r="O75" s="701">
        <f>(L75-M75)*(1-Recovery_OX!F70)</f>
        <v>1.7921434619399851E-2</v>
      </c>
      <c r="P75" s="641"/>
      <c r="Q75" s="652"/>
      <c r="S75" s="695">
        <f t="shared" si="2"/>
        <v>2058</v>
      </c>
      <c r="T75" s="696">
        <f>IF(Select2=1,Food!$W77,"")</f>
        <v>6.1684247941601265E-6</v>
      </c>
      <c r="U75" s="697">
        <f>IF(Select2=1,Paper!$W77,"")</f>
        <v>2.7422946230648827E-2</v>
      </c>
      <c r="V75" s="687">
        <f>IF(Select2=1,Nappies!$W77,"")</f>
        <v>0</v>
      </c>
      <c r="W75" s="697">
        <f>IF(Select2=1,Garden!$W77,"")</f>
        <v>0</v>
      </c>
      <c r="X75" s="687">
        <f>IF(Select2=1,Wood!$W77,"")</f>
        <v>4.1325048068338657E-2</v>
      </c>
      <c r="Y75" s="697">
        <f>IF(Select2=1,Textiles!$W77,"")</f>
        <v>3.4438118522210131E-3</v>
      </c>
      <c r="Z75" s="689">
        <f>Sludge!W77</f>
        <v>0</v>
      </c>
      <c r="AA75" s="689" t="str">
        <f>IF(Select2=2,MSW!$W77,"")</f>
        <v/>
      </c>
      <c r="AB75" s="698">
        <f>Industry!$W77</f>
        <v>0</v>
      </c>
      <c r="AC75" s="699">
        <f t="shared" si="4"/>
        <v>7.2197974576002646E-2</v>
      </c>
      <c r="AD75" s="700">
        <f>Recovery_OX!R70</f>
        <v>0</v>
      </c>
      <c r="AE75" s="650"/>
      <c r="AF75" s="702">
        <f>(AC75-AD75)*(1-Recovery_OX!U70)</f>
        <v>7.2197974576002646E-2</v>
      </c>
    </row>
    <row r="76" spans="2:32">
      <c r="B76" s="695">
        <f t="shared" si="1"/>
        <v>2059</v>
      </c>
      <c r="C76" s="696">
        <f>IF(Select2=1,Food!$K78,"")</f>
        <v>6.1801758210925815E-6</v>
      </c>
      <c r="D76" s="697">
        <f>IF(Select2=1,Paper!$K78,"")</f>
        <v>1.2375389025109922E-2</v>
      </c>
      <c r="E76" s="687">
        <f>IF(Select2=1,Nappies!$K78,"")</f>
        <v>1.2629920378887007E-3</v>
      </c>
      <c r="F76" s="697">
        <f>IF(Select2=1,Garden!$K78,"")</f>
        <v>0</v>
      </c>
      <c r="G76" s="687">
        <f>IF(Select2=1,Wood!$K78,"")</f>
        <v>0</v>
      </c>
      <c r="H76" s="697">
        <f>IF(Select2=1,Textiles!$K78,"")</f>
        <v>2.9300273602358776E-3</v>
      </c>
      <c r="I76" s="698">
        <f>Sludge!K78</f>
        <v>0</v>
      </c>
      <c r="J76" s="698" t="str">
        <f>IF(Select2=2,MSW!$K78,"")</f>
        <v/>
      </c>
      <c r="K76" s="698">
        <f>Industry!$K78</f>
        <v>0</v>
      </c>
      <c r="L76" s="699">
        <f t="shared" si="3"/>
        <v>1.6574588599055591E-2</v>
      </c>
      <c r="M76" s="700">
        <f>Recovery_OX!C71</f>
        <v>0</v>
      </c>
      <c r="N76" s="650"/>
      <c r="O76" s="701">
        <f>(L76-M76)*(1-Recovery_OX!F71)</f>
        <v>1.6574588599055591E-2</v>
      </c>
      <c r="P76" s="641"/>
      <c r="Q76" s="652"/>
      <c r="S76" s="695">
        <f t="shared" si="2"/>
        <v>2059</v>
      </c>
      <c r="T76" s="696">
        <f>IF(Select2=1,Food!$W78,"")</f>
        <v>4.1348187919887948E-6</v>
      </c>
      <c r="U76" s="697">
        <f>IF(Select2=1,Paper!$W78,"")</f>
        <v>2.556898558907008E-2</v>
      </c>
      <c r="V76" s="687">
        <f>IF(Select2=1,Nappies!$W78,"")</f>
        <v>0</v>
      </c>
      <c r="W76" s="697">
        <f>IF(Select2=1,Garden!$W78,"")</f>
        <v>0</v>
      </c>
      <c r="X76" s="687">
        <f>IF(Select2=1,Wood!$W78,"")</f>
        <v>3.9903690241892088E-2</v>
      </c>
      <c r="Y76" s="697">
        <f>IF(Select2=1,Textiles!$W78,"")</f>
        <v>3.2109888879297294E-3</v>
      </c>
      <c r="Z76" s="689">
        <f>Sludge!W78</f>
        <v>0</v>
      </c>
      <c r="AA76" s="689" t="str">
        <f>IF(Select2=2,MSW!$W78,"")</f>
        <v/>
      </c>
      <c r="AB76" s="698">
        <f>Industry!$W78</f>
        <v>0</v>
      </c>
      <c r="AC76" s="699">
        <f t="shared" si="4"/>
        <v>6.8687799537683891E-2</v>
      </c>
      <c r="AD76" s="700">
        <f>Recovery_OX!R71</f>
        <v>0</v>
      </c>
      <c r="AE76" s="650"/>
      <c r="AF76" s="702">
        <f>(AC76-AD76)*(1-Recovery_OX!U71)</f>
        <v>6.8687799537683891E-2</v>
      </c>
    </row>
    <row r="77" spans="2:32">
      <c r="B77" s="695">
        <f t="shared" si="1"/>
        <v>2060</v>
      </c>
      <c r="C77" s="696">
        <f>IF(Select2=1,Food!$K79,"")</f>
        <v>4.1426957409031238E-6</v>
      </c>
      <c r="D77" s="697">
        <f>IF(Select2=1,Paper!$K79,"")</f>
        <v>1.1538736245944387E-2</v>
      </c>
      <c r="E77" s="687">
        <f>IF(Select2=1,Nappies!$K79,"")</f>
        <v>1.0655419460080637E-3</v>
      </c>
      <c r="F77" s="697">
        <f>IF(Select2=1,Garden!$K79,"")</f>
        <v>0</v>
      </c>
      <c r="G77" s="687">
        <f>IF(Select2=1,Wood!$K79,"")</f>
        <v>0</v>
      </c>
      <c r="H77" s="697">
        <f>IF(Select2=1,Textiles!$K79,"")</f>
        <v>2.731939402839272E-3</v>
      </c>
      <c r="I77" s="698">
        <f>Sludge!K79</f>
        <v>0</v>
      </c>
      <c r="J77" s="698" t="str">
        <f>IF(Select2=2,MSW!$K79,"")</f>
        <v/>
      </c>
      <c r="K77" s="698">
        <f>Industry!$K79</f>
        <v>0</v>
      </c>
      <c r="L77" s="699">
        <f t="shared" si="3"/>
        <v>1.5340360290532625E-2</v>
      </c>
      <c r="M77" s="700">
        <f>Recovery_OX!C72</f>
        <v>0</v>
      </c>
      <c r="N77" s="650"/>
      <c r="O77" s="701">
        <f>(L77-M77)*(1-Recovery_OX!F72)</f>
        <v>1.5340360290532625E-2</v>
      </c>
      <c r="P77" s="641"/>
      <c r="Q77" s="652"/>
      <c r="S77" s="695">
        <f t="shared" si="2"/>
        <v>2060</v>
      </c>
      <c r="T77" s="696">
        <f>IF(Select2=1,Food!$W79,"")</f>
        <v>2.7716519229949558E-6</v>
      </c>
      <c r="U77" s="697">
        <f>IF(Select2=1,Paper!$W79,"")</f>
        <v>2.3840364144513196E-2</v>
      </c>
      <c r="V77" s="687">
        <f>IF(Select2=1,Nappies!$W79,"")</f>
        <v>0</v>
      </c>
      <c r="W77" s="697">
        <f>IF(Select2=1,Garden!$W79,"")</f>
        <v>0</v>
      </c>
      <c r="X77" s="687">
        <f>IF(Select2=1,Wood!$W79,"")</f>
        <v>3.8531219426235205E-2</v>
      </c>
      <c r="Y77" s="697">
        <f>IF(Select2=1,Textiles!$W79,"")</f>
        <v>2.9939061948923533E-3</v>
      </c>
      <c r="Z77" s="689">
        <f>Sludge!W79</f>
        <v>0</v>
      </c>
      <c r="AA77" s="689" t="str">
        <f>IF(Select2=2,MSW!$W79,"")</f>
        <v/>
      </c>
      <c r="AB77" s="698">
        <f>Industry!$W79</f>
        <v>0</v>
      </c>
      <c r="AC77" s="699">
        <f t="shared" si="4"/>
        <v>6.5368261417563744E-2</v>
      </c>
      <c r="AD77" s="700">
        <f>Recovery_OX!R72</f>
        <v>0</v>
      </c>
      <c r="AE77" s="650"/>
      <c r="AF77" s="702">
        <f>(AC77-AD77)*(1-Recovery_OX!U72)</f>
        <v>6.5368261417563744E-2</v>
      </c>
    </row>
    <row r="78" spans="2:32">
      <c r="B78" s="695">
        <f t="shared" si="1"/>
        <v>2061</v>
      </c>
      <c r="C78" s="696">
        <f>IF(Select2=1,Food!$K80,"")</f>
        <v>2.776931999753829E-6</v>
      </c>
      <c r="D78" s="697">
        <f>IF(Select2=1,Paper!$K80,"")</f>
        <v>1.0758646365243308E-2</v>
      </c>
      <c r="E78" s="687">
        <f>IF(Select2=1,Nappies!$K80,"")</f>
        <v>8.989602504546469E-4</v>
      </c>
      <c r="F78" s="697">
        <f>IF(Select2=1,Garden!$K80,"")</f>
        <v>0</v>
      </c>
      <c r="G78" s="687">
        <f>IF(Select2=1,Wood!$K80,"")</f>
        <v>0</v>
      </c>
      <c r="H78" s="697">
        <f>IF(Select2=1,Textiles!$K80,"")</f>
        <v>2.547243415564884E-3</v>
      </c>
      <c r="I78" s="698">
        <f>Sludge!K80</f>
        <v>0</v>
      </c>
      <c r="J78" s="698" t="str">
        <f>IF(Select2=2,MSW!$K80,"")</f>
        <v/>
      </c>
      <c r="K78" s="698">
        <f>Industry!$K80</f>
        <v>0</v>
      </c>
      <c r="L78" s="699">
        <f t="shared" si="3"/>
        <v>1.4207626963262594E-2</v>
      </c>
      <c r="M78" s="700">
        <f>Recovery_OX!C73</f>
        <v>0</v>
      </c>
      <c r="N78" s="650"/>
      <c r="O78" s="701">
        <f>(L78-M78)*(1-Recovery_OX!F73)</f>
        <v>1.4207626963262594E-2</v>
      </c>
      <c r="P78" s="641"/>
      <c r="Q78" s="652"/>
      <c r="S78" s="695">
        <f t="shared" si="2"/>
        <v>2061</v>
      </c>
      <c r="T78" s="696">
        <f>IF(Select2=1,Food!$W80,"")</f>
        <v>1.8578938446167469E-6</v>
      </c>
      <c r="U78" s="697">
        <f>IF(Select2=1,Paper!$W80,"")</f>
        <v>2.2228608192651465E-2</v>
      </c>
      <c r="V78" s="687">
        <f>IF(Select2=1,Nappies!$W80,"")</f>
        <v>0</v>
      </c>
      <c r="W78" s="697">
        <f>IF(Select2=1,Garden!$W80,"")</f>
        <v>0</v>
      </c>
      <c r="X78" s="687">
        <f>IF(Select2=1,Wood!$W80,"")</f>
        <v>3.7205954172981476E-2</v>
      </c>
      <c r="Y78" s="697">
        <f>IF(Select2=1,Textiles!$W80,"")</f>
        <v>2.7914996334957639E-3</v>
      </c>
      <c r="Z78" s="689">
        <f>Sludge!W80</f>
        <v>0</v>
      </c>
      <c r="AA78" s="689" t="str">
        <f>IF(Select2=2,MSW!$W80,"")</f>
        <v/>
      </c>
      <c r="AB78" s="698">
        <f>Industry!$W80</f>
        <v>0</v>
      </c>
      <c r="AC78" s="699">
        <f t="shared" si="4"/>
        <v>6.222791989297332E-2</v>
      </c>
      <c r="AD78" s="700">
        <f>Recovery_OX!R73</f>
        <v>0</v>
      </c>
      <c r="AE78" s="650"/>
      <c r="AF78" s="702">
        <f>(AC78-AD78)*(1-Recovery_OX!U73)</f>
        <v>6.222791989297332E-2</v>
      </c>
    </row>
    <row r="79" spans="2:32">
      <c r="B79" s="695">
        <f t="shared" si="1"/>
        <v>2062</v>
      </c>
      <c r="C79" s="696">
        <f>IF(Select2=1,Food!$K81,"")</f>
        <v>1.8614331859128267E-6</v>
      </c>
      <c r="D79" s="697">
        <f>IF(Select2=1,Paper!$K81,"")</f>
        <v>1.0031295381506454E-2</v>
      </c>
      <c r="E79" s="687">
        <f>IF(Select2=1,Nappies!$K81,"")</f>
        <v>7.5842113482725885E-4</v>
      </c>
      <c r="F79" s="697">
        <f>IF(Select2=1,Garden!$K81,"")</f>
        <v>0</v>
      </c>
      <c r="G79" s="687">
        <f>IF(Select2=1,Wood!$K81,"")</f>
        <v>0</v>
      </c>
      <c r="H79" s="697">
        <f>IF(Select2=1,Textiles!$K81,"")</f>
        <v>2.3750340184688166E-3</v>
      </c>
      <c r="I79" s="698">
        <f>Sludge!K81</f>
        <v>0</v>
      </c>
      <c r="J79" s="698" t="str">
        <f>IF(Select2=2,MSW!$K81,"")</f>
        <v/>
      </c>
      <c r="K79" s="698">
        <f>Industry!$K81</f>
        <v>0</v>
      </c>
      <c r="L79" s="699">
        <f t="shared" si="3"/>
        <v>1.3166611967988443E-2</v>
      </c>
      <c r="M79" s="700">
        <f>Recovery_OX!C74</f>
        <v>0</v>
      </c>
      <c r="N79" s="650"/>
      <c r="O79" s="701">
        <f>(L79-M79)*(1-Recovery_OX!F74)</f>
        <v>1.3166611967988443E-2</v>
      </c>
      <c r="P79" s="641"/>
      <c r="Q79" s="652"/>
      <c r="S79" s="695">
        <f t="shared" si="2"/>
        <v>2062</v>
      </c>
      <c r="T79" s="696">
        <f>IF(Select2=1,Food!$W81,"")</f>
        <v>1.2453834874528288E-6</v>
      </c>
      <c r="U79" s="697">
        <f>IF(Select2=1,Paper!$W81,"")</f>
        <v>2.0725816903938956E-2</v>
      </c>
      <c r="V79" s="687">
        <f>IF(Select2=1,Nappies!$W81,"")</f>
        <v>0</v>
      </c>
      <c r="W79" s="697">
        <f>IF(Select2=1,Garden!$W81,"")</f>
        <v>0</v>
      </c>
      <c r="X79" s="687">
        <f>IF(Select2=1,Wood!$W81,"")</f>
        <v>3.5926270866461718E-2</v>
      </c>
      <c r="Y79" s="697">
        <f>IF(Select2=1,Textiles!$W81,"")</f>
        <v>2.6027770065411696E-3</v>
      </c>
      <c r="Z79" s="689">
        <f>Sludge!W81</f>
        <v>0</v>
      </c>
      <c r="AA79" s="689" t="str">
        <f>IF(Select2=2,MSW!$W81,"")</f>
        <v/>
      </c>
      <c r="AB79" s="698">
        <f>Industry!$W81</f>
        <v>0</v>
      </c>
      <c r="AC79" s="699">
        <f t="shared" si="4"/>
        <v>5.9256110160429296E-2</v>
      </c>
      <c r="AD79" s="700">
        <f>Recovery_OX!R74</f>
        <v>0</v>
      </c>
      <c r="AE79" s="650"/>
      <c r="AF79" s="702">
        <f>(AC79-AD79)*(1-Recovery_OX!U74)</f>
        <v>5.9256110160429296E-2</v>
      </c>
    </row>
    <row r="80" spans="2:32">
      <c r="B80" s="695">
        <f t="shared" si="1"/>
        <v>2063</v>
      </c>
      <c r="C80" s="696">
        <f>IF(Select2=1,Food!$K82,"")</f>
        <v>1.2477559788733527E-6</v>
      </c>
      <c r="D80" s="697">
        <f>IF(Select2=1,Paper!$K82,"")</f>
        <v>9.3531178193676998E-3</v>
      </c>
      <c r="E80" s="687">
        <f>IF(Select2=1,Nappies!$K82,"")</f>
        <v>6.398532276168606E-4</v>
      </c>
      <c r="F80" s="697">
        <f>IF(Select2=1,Garden!$K82,"")</f>
        <v>0</v>
      </c>
      <c r="G80" s="687">
        <f>IF(Select2=1,Wood!$K82,"")</f>
        <v>0</v>
      </c>
      <c r="H80" s="697">
        <f>IF(Select2=1,Textiles!$K82,"")</f>
        <v>2.2144670408867145E-3</v>
      </c>
      <c r="I80" s="698">
        <f>Sludge!K82</f>
        <v>0</v>
      </c>
      <c r="J80" s="698" t="str">
        <f>IF(Select2=2,MSW!$K82,"")</f>
        <v/>
      </c>
      <c r="K80" s="698">
        <f>Industry!$K82</f>
        <v>0</v>
      </c>
      <c r="L80" s="699">
        <f t="shared" si="3"/>
        <v>1.2208685843850146E-2</v>
      </c>
      <c r="M80" s="700">
        <f>Recovery_OX!C75</f>
        <v>0</v>
      </c>
      <c r="N80" s="650"/>
      <c r="O80" s="701">
        <f>(L80-M80)*(1-Recovery_OX!F75)</f>
        <v>1.2208685843850146E-2</v>
      </c>
      <c r="P80" s="641"/>
      <c r="Q80" s="652"/>
      <c r="S80" s="695">
        <f t="shared" si="2"/>
        <v>2063</v>
      </c>
      <c r="T80" s="696">
        <f>IF(Select2=1,Food!$W82,"")</f>
        <v>8.3480551664140525E-7</v>
      </c>
      <c r="U80" s="697">
        <f>IF(Select2=1,Paper!$W82,"")</f>
        <v>1.9324623593734918E-2</v>
      </c>
      <c r="V80" s="687">
        <f>IF(Select2=1,Nappies!$W82,"")</f>
        <v>0</v>
      </c>
      <c r="W80" s="697">
        <f>IF(Select2=1,Garden!$W82,"")</f>
        <v>0</v>
      </c>
      <c r="X80" s="687">
        <f>IF(Select2=1,Wood!$W82,"")</f>
        <v>3.4690601734591847E-2</v>
      </c>
      <c r="Y80" s="697">
        <f>IF(Select2=1,Textiles!$W82,"")</f>
        <v>2.4268131954922906E-3</v>
      </c>
      <c r="Z80" s="689">
        <f>Sludge!W82</f>
        <v>0</v>
      </c>
      <c r="AA80" s="689" t="str">
        <f>IF(Select2=2,MSW!$W82,"")</f>
        <v/>
      </c>
      <c r="AB80" s="698">
        <f>Industry!$W82</f>
        <v>0</v>
      </c>
      <c r="AC80" s="699">
        <f t="shared" si="4"/>
        <v>5.6442873329335695E-2</v>
      </c>
      <c r="AD80" s="700">
        <f>Recovery_OX!R75</f>
        <v>0</v>
      </c>
      <c r="AE80" s="650"/>
      <c r="AF80" s="702">
        <f>(AC80-AD80)*(1-Recovery_OX!U75)</f>
        <v>5.6442873329335695E-2</v>
      </c>
    </row>
    <row r="81" spans="2:32">
      <c r="B81" s="695">
        <f t="shared" si="1"/>
        <v>2064</v>
      </c>
      <c r="C81" s="696">
        <f>IF(Select2=1,Food!$K83,"")</f>
        <v>8.3639584519963001E-7</v>
      </c>
      <c r="D81" s="697">
        <f>IF(Select2=1,Paper!$K83,"")</f>
        <v>8.7207892516306413E-3</v>
      </c>
      <c r="E81" s="687">
        <f>IF(Select2=1,Nappies!$K83,"")</f>
        <v>5.3982165592598281E-4</v>
      </c>
      <c r="F81" s="697">
        <f>IF(Select2=1,Garden!$K83,"")</f>
        <v>0</v>
      </c>
      <c r="G81" s="687">
        <f>IF(Select2=1,Wood!$K83,"")</f>
        <v>0</v>
      </c>
      <c r="H81" s="697">
        <f>IF(Select2=1,Textiles!$K83,"")</f>
        <v>2.0647553833081857E-3</v>
      </c>
      <c r="I81" s="698">
        <f>Sludge!K83</f>
        <v>0</v>
      </c>
      <c r="J81" s="698" t="str">
        <f>IF(Select2=2,MSW!$K83,"")</f>
        <v/>
      </c>
      <c r="K81" s="698">
        <f>Industry!$K83</f>
        <v>0</v>
      </c>
      <c r="L81" s="699">
        <f t="shared" si="3"/>
        <v>1.1326202686710009E-2</v>
      </c>
      <c r="M81" s="700">
        <f>Recovery_OX!C76</f>
        <v>0</v>
      </c>
      <c r="N81" s="650"/>
      <c r="O81" s="701">
        <f>(L81-M81)*(1-Recovery_OX!F76)</f>
        <v>1.1326202686710009E-2</v>
      </c>
      <c r="P81" s="641"/>
      <c r="Q81" s="652"/>
      <c r="S81" s="695">
        <f t="shared" si="2"/>
        <v>2064</v>
      </c>
      <c r="T81" s="696">
        <f>IF(Select2=1,Food!$W83,"")</f>
        <v>5.5958687234587238E-7</v>
      </c>
      <c r="U81" s="697">
        <f>IF(Select2=1,Paper!$W83,"")</f>
        <v>1.8018159610807112E-2</v>
      </c>
      <c r="V81" s="687">
        <f>IF(Select2=1,Nappies!$W83,"")</f>
        <v>0</v>
      </c>
      <c r="W81" s="697">
        <f>IF(Select2=1,Garden!$W83,"")</f>
        <v>0</v>
      </c>
      <c r="X81" s="687">
        <f>IF(Select2=1,Wood!$W83,"")</f>
        <v>3.3497432928156018E-2</v>
      </c>
      <c r="Y81" s="697">
        <f>IF(Select2=1,Textiles!$W83,"")</f>
        <v>2.2627456255432175E-3</v>
      </c>
      <c r="Z81" s="689">
        <f>Sludge!W83</f>
        <v>0</v>
      </c>
      <c r="AA81" s="689" t="str">
        <f>IF(Select2=2,MSW!$W83,"")</f>
        <v/>
      </c>
      <c r="AB81" s="698">
        <f>Industry!$W83</f>
        <v>0</v>
      </c>
      <c r="AC81" s="699">
        <f t="shared" ref="AC81:AC97" si="5">SUM(T81:AA81)</f>
        <v>5.3778897751378694E-2</v>
      </c>
      <c r="AD81" s="700">
        <f>Recovery_OX!R76</f>
        <v>0</v>
      </c>
      <c r="AE81" s="650"/>
      <c r="AF81" s="702">
        <f>(AC81-AD81)*(1-Recovery_OX!U76)</f>
        <v>5.3778897751378694E-2</v>
      </c>
    </row>
    <row r="82" spans="2:32">
      <c r="B82" s="695">
        <f t="shared" ref="B82:B97" si="6">B81+1</f>
        <v>2065</v>
      </c>
      <c r="C82" s="696">
        <f>IF(Select2=1,Food!$K84,"")</f>
        <v>5.6065290145823341E-7</v>
      </c>
      <c r="D82" s="697">
        <f>IF(Select2=1,Paper!$K84,"")</f>
        <v>8.131210002922629E-3</v>
      </c>
      <c r="E82" s="687">
        <f>IF(Select2=1,Nappies!$K84,"")</f>
        <v>4.5542853834155039E-4</v>
      </c>
      <c r="F82" s="697">
        <f>IF(Select2=1,Garden!$K84,"")</f>
        <v>0</v>
      </c>
      <c r="G82" s="687">
        <f>IF(Select2=1,Wood!$K84,"")</f>
        <v>0</v>
      </c>
      <c r="H82" s="697">
        <f>IF(Select2=1,Textiles!$K84,"")</f>
        <v>1.9251651590140896E-3</v>
      </c>
      <c r="I82" s="698">
        <f>Sludge!K84</f>
        <v>0</v>
      </c>
      <c r="J82" s="698" t="str">
        <f>IF(Select2=2,MSW!$K84,"")</f>
        <v/>
      </c>
      <c r="K82" s="698">
        <f>Industry!$K84</f>
        <v>0</v>
      </c>
      <c r="L82" s="699">
        <f t="shared" si="3"/>
        <v>1.0512364353179728E-2</v>
      </c>
      <c r="M82" s="700">
        <f>Recovery_OX!C77</f>
        <v>0</v>
      </c>
      <c r="N82" s="650"/>
      <c r="O82" s="701">
        <f>(L82-M82)*(1-Recovery_OX!F77)</f>
        <v>1.0512364353179728E-2</v>
      </c>
      <c r="P82" s="641"/>
      <c r="Q82" s="652"/>
      <c r="S82" s="695">
        <f t="shared" ref="S82:S97" si="7">S81+1</f>
        <v>2065</v>
      </c>
      <c r="T82" s="696">
        <f>IF(Select2=1,Food!$W84,"")</f>
        <v>3.751022980318246E-7</v>
      </c>
      <c r="U82" s="697">
        <f>IF(Select2=1,Paper!$W84,"")</f>
        <v>1.680002066719552E-2</v>
      </c>
      <c r="V82" s="687">
        <f>IF(Select2=1,Nappies!$W84,"")</f>
        <v>0</v>
      </c>
      <c r="W82" s="697">
        <f>IF(Select2=1,Garden!$W84,"")</f>
        <v>0</v>
      </c>
      <c r="X82" s="687">
        <f>IF(Select2=1,Wood!$W84,"")</f>
        <v>3.2345302666152008E-2</v>
      </c>
      <c r="Y82" s="697">
        <f>IF(Select2=1,Textiles!$W84,"")</f>
        <v>2.109770037275715E-3</v>
      </c>
      <c r="Z82" s="689">
        <f>Sludge!W84</f>
        <v>0</v>
      </c>
      <c r="AA82" s="689" t="str">
        <f>IF(Select2=2,MSW!$W84,"")</f>
        <v/>
      </c>
      <c r="AB82" s="698">
        <f>Industry!$W84</f>
        <v>0</v>
      </c>
      <c r="AC82" s="699">
        <f t="shared" si="5"/>
        <v>5.1255468472921277E-2</v>
      </c>
      <c r="AD82" s="700">
        <f>Recovery_OX!R77</f>
        <v>0</v>
      </c>
      <c r="AE82" s="650"/>
      <c r="AF82" s="702">
        <f>(AC82-AD82)*(1-Recovery_OX!U77)</f>
        <v>5.1255468472921277E-2</v>
      </c>
    </row>
    <row r="83" spans="2:32">
      <c r="B83" s="695">
        <f t="shared" si="6"/>
        <v>2066</v>
      </c>
      <c r="C83" s="696">
        <f>IF(Select2=1,Food!$K85,"")</f>
        <v>3.7581687871549777E-7</v>
      </c>
      <c r="D83" s="697">
        <f>IF(Select2=1,Paper!$K85,"")</f>
        <v>7.5814899550824873E-3</v>
      </c>
      <c r="E83" s="687">
        <f>IF(Select2=1,Nappies!$K85,"")</f>
        <v>3.8422903427268325E-4</v>
      </c>
      <c r="F83" s="697">
        <f>IF(Select2=1,Garden!$K85,"")</f>
        <v>0</v>
      </c>
      <c r="G83" s="687">
        <f>IF(Select2=1,Wood!$K85,"")</f>
        <v>0</v>
      </c>
      <c r="H83" s="697">
        <f>IF(Select2=1,Textiles!$K85,"")</f>
        <v>1.7950120965629891E-3</v>
      </c>
      <c r="I83" s="698">
        <f>Sludge!K85</f>
        <v>0</v>
      </c>
      <c r="J83" s="698" t="str">
        <f>IF(Select2=2,MSW!$K85,"")</f>
        <v/>
      </c>
      <c r="K83" s="698">
        <f>Industry!$K85</f>
        <v>0</v>
      </c>
      <c r="L83" s="699">
        <f t="shared" ref="L83:L97" si="8">SUM(C83:K83)</f>
        <v>9.761106902796874E-3</v>
      </c>
      <c r="M83" s="700">
        <f>Recovery_OX!C78</f>
        <v>0</v>
      </c>
      <c r="N83" s="650"/>
      <c r="O83" s="701">
        <f>(L83-M83)*(1-Recovery_OX!F78)</f>
        <v>9.761106902796874E-3</v>
      </c>
      <c r="P83" s="641"/>
      <c r="Q83" s="652"/>
      <c r="S83" s="695">
        <f t="shared" si="7"/>
        <v>2066</v>
      </c>
      <c r="T83" s="696">
        <f>IF(Select2=1,Food!$W85,"")</f>
        <v>2.5143858968476679E-7</v>
      </c>
      <c r="U83" s="697">
        <f>IF(Select2=1,Paper!$W85,"")</f>
        <v>1.5664235444385308E-2</v>
      </c>
      <c r="V83" s="687">
        <f>IF(Select2=1,Nappies!$W85,"")</f>
        <v>0</v>
      </c>
      <c r="W83" s="697">
        <f>IF(Select2=1,Garden!$W85,"")</f>
        <v>0</v>
      </c>
      <c r="X83" s="687">
        <f>IF(Select2=1,Wood!$W85,"")</f>
        <v>3.1232799444926688E-2</v>
      </c>
      <c r="Y83" s="697">
        <f>IF(Select2=1,Textiles!$W85,"")</f>
        <v>1.9671365441786188E-3</v>
      </c>
      <c r="Z83" s="689">
        <f>Sludge!W85</f>
        <v>0</v>
      </c>
      <c r="AA83" s="689" t="str">
        <f>IF(Select2=2,MSW!$W85,"")</f>
        <v/>
      </c>
      <c r="AB83" s="698">
        <f>Industry!$W85</f>
        <v>0</v>
      </c>
      <c r="AC83" s="699">
        <f t="shared" si="5"/>
        <v>4.8864422872080301E-2</v>
      </c>
      <c r="AD83" s="700">
        <f>Recovery_OX!R78</f>
        <v>0</v>
      </c>
      <c r="AE83" s="650"/>
      <c r="AF83" s="702">
        <f>(AC83-AD83)*(1-Recovery_OX!U78)</f>
        <v>4.8864422872080301E-2</v>
      </c>
    </row>
    <row r="84" spans="2:32">
      <c r="B84" s="695">
        <f t="shared" si="6"/>
        <v>2067</v>
      </c>
      <c r="C84" s="696">
        <f>IF(Select2=1,Food!$K86,"")</f>
        <v>2.5191758744154279E-7</v>
      </c>
      <c r="D84" s="697">
        <f>IF(Select2=1,Paper!$K86,"")</f>
        <v>7.0689343797979368E-3</v>
      </c>
      <c r="E84" s="687">
        <f>IF(Select2=1,Nappies!$K86,"")</f>
        <v>3.2416051773066898E-4</v>
      </c>
      <c r="F84" s="697">
        <f>IF(Select2=1,Garden!$K86,"")</f>
        <v>0</v>
      </c>
      <c r="G84" s="687">
        <f>IF(Select2=1,Wood!$K86,"")</f>
        <v>0</v>
      </c>
      <c r="H84" s="697">
        <f>IF(Select2=1,Textiles!$K86,"")</f>
        <v>1.6736581854917504E-3</v>
      </c>
      <c r="I84" s="698">
        <f>Sludge!K86</f>
        <v>0</v>
      </c>
      <c r="J84" s="698" t="str">
        <f>IF(Select2=2,MSW!$K86,"")</f>
        <v/>
      </c>
      <c r="K84" s="698">
        <f>Industry!$K86</f>
        <v>0</v>
      </c>
      <c r="L84" s="699">
        <f t="shared" si="8"/>
        <v>9.067005000607798E-3</v>
      </c>
      <c r="M84" s="700">
        <f>Recovery_OX!C79</f>
        <v>0</v>
      </c>
      <c r="N84" s="650"/>
      <c r="O84" s="701">
        <f>(L84-M84)*(1-Recovery_OX!F79)</f>
        <v>9.067005000607798E-3</v>
      </c>
      <c r="P84" s="641"/>
      <c r="Q84" s="652"/>
      <c r="S84" s="695">
        <f t="shared" si="7"/>
        <v>2067</v>
      </c>
      <c r="T84" s="696">
        <f>IF(Select2=1,Food!$W86,"")</f>
        <v>1.685443270126291E-7</v>
      </c>
      <c r="U84" s="697">
        <f>IF(Select2=1,Paper!$W86,"")</f>
        <v>1.4605236321896567E-2</v>
      </c>
      <c r="V84" s="687">
        <f>IF(Select2=1,Nappies!$W86,"")</f>
        <v>0</v>
      </c>
      <c r="W84" s="697">
        <f>IF(Select2=1,Garden!$W86,"")</f>
        <v>0</v>
      </c>
      <c r="X84" s="687">
        <f>IF(Select2=1,Wood!$W86,"")</f>
        <v>3.0158560308907525E-2</v>
      </c>
      <c r="Y84" s="697">
        <f>IF(Select2=1,Textiles!$W86,"")</f>
        <v>1.8341459567032888E-3</v>
      </c>
      <c r="Z84" s="689">
        <f>Sludge!W86</f>
        <v>0</v>
      </c>
      <c r="AA84" s="689" t="str">
        <f>IF(Select2=2,MSW!$W86,"")</f>
        <v/>
      </c>
      <c r="AB84" s="698">
        <f>Industry!$W86</f>
        <v>0</v>
      </c>
      <c r="AC84" s="699">
        <f t="shared" si="5"/>
        <v>4.6598111131834395E-2</v>
      </c>
      <c r="AD84" s="700">
        <f>Recovery_OX!R79</f>
        <v>0</v>
      </c>
      <c r="AE84" s="650"/>
      <c r="AF84" s="702">
        <f>(AC84-AD84)*(1-Recovery_OX!U79)</f>
        <v>4.6598111131834395E-2</v>
      </c>
    </row>
    <row r="85" spans="2:32">
      <c r="B85" s="695">
        <f t="shared" si="6"/>
        <v>2068</v>
      </c>
      <c r="C85" s="696">
        <f>IF(Select2=1,Food!$K87,"")</f>
        <v>1.6886540881100217E-7</v>
      </c>
      <c r="D85" s="697">
        <f>IF(Select2=1,Paper!$K87,"")</f>
        <v>6.5910307290442827E-3</v>
      </c>
      <c r="E85" s="687">
        <f>IF(Select2=1,Nappies!$K87,"")</f>
        <v>2.734828237390336E-4</v>
      </c>
      <c r="F85" s="697">
        <f>IF(Select2=1,Garden!$K87,"")</f>
        <v>0</v>
      </c>
      <c r="G85" s="687">
        <f>IF(Select2=1,Wood!$K87,"")</f>
        <v>0</v>
      </c>
      <c r="H85" s="697">
        <f>IF(Select2=1,Textiles!$K87,"")</f>
        <v>1.5605085487875115E-3</v>
      </c>
      <c r="I85" s="698">
        <f>Sludge!K87</f>
        <v>0</v>
      </c>
      <c r="J85" s="698" t="str">
        <f>IF(Select2=2,MSW!$K87,"")</f>
        <v/>
      </c>
      <c r="K85" s="698">
        <f>Industry!$K87</f>
        <v>0</v>
      </c>
      <c r="L85" s="699">
        <f t="shared" si="8"/>
        <v>8.4251909669796378E-3</v>
      </c>
      <c r="M85" s="700">
        <f>Recovery_OX!C80</f>
        <v>0</v>
      </c>
      <c r="N85" s="650"/>
      <c r="O85" s="701">
        <f>(L85-M85)*(1-Recovery_OX!F80)</f>
        <v>8.4251909669796378E-3</v>
      </c>
      <c r="P85" s="641"/>
      <c r="Q85" s="652"/>
      <c r="S85" s="695">
        <f t="shared" si="7"/>
        <v>2068</v>
      </c>
      <c r="T85" s="696">
        <f>IF(Select2=1,Food!$W87,"")</f>
        <v>1.1297864104215138E-7</v>
      </c>
      <c r="U85" s="697">
        <f>IF(Select2=1,Paper!$W87,"")</f>
        <v>1.3617832084802241E-2</v>
      </c>
      <c r="V85" s="687">
        <f>IF(Select2=1,Nappies!$W87,"")</f>
        <v>0</v>
      </c>
      <c r="W85" s="697">
        <f>IF(Select2=1,Garden!$W87,"")</f>
        <v>0</v>
      </c>
      <c r="X85" s="687">
        <f>IF(Select2=1,Wood!$W87,"")</f>
        <v>2.9121269180811572E-2</v>
      </c>
      <c r="Y85" s="697">
        <f>IF(Select2=1,Textiles!$W87,"")</f>
        <v>1.7101463548356293E-3</v>
      </c>
      <c r="Z85" s="689">
        <f>Sludge!W87</f>
        <v>0</v>
      </c>
      <c r="AA85" s="689" t="str">
        <f>IF(Select2=2,MSW!$W87,"")</f>
        <v/>
      </c>
      <c r="AB85" s="698">
        <f>Industry!$W87</f>
        <v>0</v>
      </c>
      <c r="AC85" s="699">
        <f t="shared" si="5"/>
        <v>4.4449360599090486E-2</v>
      </c>
      <c r="AD85" s="700">
        <f>Recovery_OX!R80</f>
        <v>0</v>
      </c>
      <c r="AE85" s="650"/>
      <c r="AF85" s="702">
        <f>(AC85-AD85)*(1-Recovery_OX!U80)</f>
        <v>4.4449360599090486E-2</v>
      </c>
    </row>
    <row r="86" spans="2:32">
      <c r="B86" s="695">
        <f t="shared" si="6"/>
        <v>2069</v>
      </c>
      <c r="C86" s="696">
        <f>IF(Select2=1,Food!$K88,"")</f>
        <v>1.1319386860801804E-7</v>
      </c>
      <c r="D86" s="697">
        <f>IF(Select2=1,Paper!$K88,"")</f>
        <v>6.1454363185710868E-3</v>
      </c>
      <c r="E86" s="687">
        <f>IF(Select2=1,Nappies!$K88,"")</f>
        <v>2.3072783633205294E-4</v>
      </c>
      <c r="F86" s="697">
        <f>IF(Select2=1,Garden!$K88,"")</f>
        <v>0</v>
      </c>
      <c r="G86" s="687">
        <f>IF(Select2=1,Wood!$K88,"")</f>
        <v>0</v>
      </c>
      <c r="H86" s="697">
        <f>IF(Select2=1,Textiles!$K88,"")</f>
        <v>1.4550085267998755E-3</v>
      </c>
      <c r="I86" s="698">
        <f>Sludge!K88</f>
        <v>0</v>
      </c>
      <c r="J86" s="698" t="str">
        <f>IF(Select2=2,MSW!$K88,"")</f>
        <v/>
      </c>
      <c r="K86" s="698">
        <f>Industry!$K88</f>
        <v>0</v>
      </c>
      <c r="L86" s="699">
        <f t="shared" si="8"/>
        <v>7.8312858755716242E-3</v>
      </c>
      <c r="M86" s="700">
        <f>Recovery_OX!C81</f>
        <v>0</v>
      </c>
      <c r="N86" s="650"/>
      <c r="O86" s="701">
        <f>(L86-M86)*(1-Recovery_OX!F81)</f>
        <v>7.8312858755716242E-3</v>
      </c>
      <c r="P86" s="641"/>
      <c r="Q86" s="652"/>
      <c r="S86" s="695">
        <f t="shared" si="7"/>
        <v>2069</v>
      </c>
      <c r="T86" s="696">
        <f>IF(Select2=1,Food!$W88,"")</f>
        <v>7.5731847864418888E-8</v>
      </c>
      <c r="U86" s="697">
        <f>IF(Select2=1,Paper!$W88,"")</f>
        <v>1.2697182476386546E-2</v>
      </c>
      <c r="V86" s="687">
        <f>IF(Select2=1,Nappies!$W88,"")</f>
        <v>0</v>
      </c>
      <c r="W86" s="697">
        <f>IF(Select2=1,Garden!$W88,"")</f>
        <v>0</v>
      </c>
      <c r="X86" s="687">
        <f>IF(Select2=1,Wood!$W88,"")</f>
        <v>2.81196552492862E-2</v>
      </c>
      <c r="Y86" s="697">
        <f>IF(Select2=1,Textiles!$W88,"")</f>
        <v>1.5945298923834257E-3</v>
      </c>
      <c r="Z86" s="689">
        <f>Sludge!W88</f>
        <v>0</v>
      </c>
      <c r="AA86" s="689" t="str">
        <f>IF(Select2=2,MSW!$W88,"")</f>
        <v/>
      </c>
      <c r="AB86" s="698">
        <f>Industry!$W88</f>
        <v>0</v>
      </c>
      <c r="AC86" s="699">
        <f t="shared" si="5"/>
        <v>4.2411443349904036E-2</v>
      </c>
      <c r="AD86" s="700">
        <f>Recovery_OX!R81</f>
        <v>0</v>
      </c>
      <c r="AE86" s="650"/>
      <c r="AF86" s="702">
        <f>(AC86-AD86)*(1-Recovery_OX!U81)</f>
        <v>4.2411443349904036E-2</v>
      </c>
    </row>
    <row r="87" spans="2:32">
      <c r="B87" s="695">
        <f t="shared" si="6"/>
        <v>2070</v>
      </c>
      <c r="C87" s="696">
        <f>IF(Select2=1,Food!$K89,"")</f>
        <v>7.5876119216278764E-8</v>
      </c>
      <c r="D87" s="697">
        <f>IF(Select2=1,Paper!$K89,"")</f>
        <v>5.729966844061244E-3</v>
      </c>
      <c r="E87" s="687">
        <f>IF(Select2=1,Nappies!$K89,"")</f>
        <v>1.9465695772276188E-4</v>
      </c>
      <c r="F87" s="697">
        <f>IF(Select2=1,Garden!$K89,"")</f>
        <v>0</v>
      </c>
      <c r="G87" s="687">
        <f>IF(Select2=1,Wood!$K89,"")</f>
        <v>0</v>
      </c>
      <c r="H87" s="697">
        <f>IF(Select2=1,Textiles!$K89,"")</f>
        <v>1.3566409582986621E-3</v>
      </c>
      <c r="I87" s="698">
        <f>Sludge!K89</f>
        <v>0</v>
      </c>
      <c r="J87" s="698" t="str">
        <f>IF(Select2=2,MSW!$K89,"")</f>
        <v/>
      </c>
      <c r="K87" s="698">
        <f>Industry!$K89</f>
        <v>0</v>
      </c>
      <c r="L87" s="699">
        <f t="shared" si="8"/>
        <v>7.2813406362018844E-3</v>
      </c>
      <c r="M87" s="700">
        <f>Recovery_OX!C82</f>
        <v>0</v>
      </c>
      <c r="N87" s="650"/>
      <c r="O87" s="701">
        <f>(L87-M87)*(1-Recovery_OX!F82)</f>
        <v>7.2813406362018844E-3</v>
      </c>
      <c r="P87" s="641"/>
      <c r="Q87" s="652"/>
      <c r="S87" s="695">
        <f t="shared" si="7"/>
        <v>2070</v>
      </c>
      <c r="T87" s="696">
        <f>IF(Select2=1,Food!$W89,"")</f>
        <v>5.0764575746841303E-8</v>
      </c>
      <c r="U87" s="697">
        <f>IF(Select2=1,Paper!$W89,"")</f>
        <v>1.1838774471200918E-2</v>
      </c>
      <c r="V87" s="687">
        <f>IF(Select2=1,Nappies!$W89,"")</f>
        <v>0</v>
      </c>
      <c r="W87" s="697">
        <f>IF(Select2=1,Garden!$W89,"")</f>
        <v>0</v>
      </c>
      <c r="X87" s="687">
        <f>IF(Select2=1,Wood!$W89,"")</f>
        <v>2.7152491412006267E-2</v>
      </c>
      <c r="Y87" s="697">
        <f>IF(Select2=1,Textiles!$W89,"")</f>
        <v>1.4867298173136031E-3</v>
      </c>
      <c r="Z87" s="689">
        <f>Sludge!W89</f>
        <v>0</v>
      </c>
      <c r="AA87" s="689" t="str">
        <f>IF(Select2=2,MSW!$W89,"")</f>
        <v/>
      </c>
      <c r="AB87" s="698">
        <f>Industry!$W89</f>
        <v>0</v>
      </c>
      <c r="AC87" s="699">
        <f t="shared" si="5"/>
        <v>4.0478046465096534E-2</v>
      </c>
      <c r="AD87" s="700">
        <f>Recovery_OX!R82</f>
        <v>0</v>
      </c>
      <c r="AE87" s="650"/>
      <c r="AF87" s="702">
        <f>(AC87-AD87)*(1-Recovery_OX!U82)</f>
        <v>4.0478046465096534E-2</v>
      </c>
    </row>
    <row r="88" spans="2:32">
      <c r="B88" s="695">
        <f t="shared" si="6"/>
        <v>2071</v>
      </c>
      <c r="C88" s="696">
        <f>IF(Select2=1,Food!$K90,"")</f>
        <v>5.0861283726061636E-8</v>
      </c>
      <c r="D88" s="697">
        <f>IF(Select2=1,Paper!$K90,"")</f>
        <v>5.3425856736686941E-3</v>
      </c>
      <c r="E88" s="687">
        <f>IF(Select2=1,Nappies!$K90,"")</f>
        <v>1.6422522653638394E-4</v>
      </c>
      <c r="F88" s="697">
        <f>IF(Select2=1,Garden!$K90,"")</f>
        <v>0</v>
      </c>
      <c r="G88" s="687">
        <f>IF(Select2=1,Wood!$K90,"")</f>
        <v>0</v>
      </c>
      <c r="H88" s="697">
        <f>IF(Select2=1,Textiles!$K90,"")</f>
        <v>1.264923645348956E-3</v>
      </c>
      <c r="I88" s="698">
        <f>Sludge!K90</f>
        <v>0</v>
      </c>
      <c r="J88" s="698" t="str">
        <f>IF(Select2=2,MSW!$K90,"")</f>
        <v/>
      </c>
      <c r="K88" s="698">
        <f>Industry!$K90</f>
        <v>0</v>
      </c>
      <c r="L88" s="699">
        <f t="shared" si="8"/>
        <v>6.7717854068377603E-3</v>
      </c>
      <c r="M88" s="700">
        <f>Recovery_OX!C83</f>
        <v>0</v>
      </c>
      <c r="N88" s="650"/>
      <c r="O88" s="701">
        <f>(L88-M88)*(1-Recovery_OX!F83)</f>
        <v>6.7717854068377603E-3</v>
      </c>
      <c r="P88" s="641"/>
      <c r="Q88" s="652"/>
      <c r="S88" s="695">
        <f t="shared" si="7"/>
        <v>2071</v>
      </c>
      <c r="T88" s="696">
        <f>IF(Select2=1,Food!$W90,"")</f>
        <v>3.4028512751602361E-8</v>
      </c>
      <c r="U88" s="697">
        <f>IF(Select2=1,Paper!$W90,"")</f>
        <v>1.1038400152208049E-2</v>
      </c>
      <c r="V88" s="687">
        <f>IF(Select2=1,Nappies!$W90,"")</f>
        <v>0</v>
      </c>
      <c r="W88" s="697">
        <f>IF(Select2=1,Garden!$W90,"")</f>
        <v>0</v>
      </c>
      <c r="X88" s="687">
        <f>IF(Select2=1,Wood!$W90,"")</f>
        <v>2.6218592772320311E-2</v>
      </c>
      <c r="Y88" s="697">
        <f>IF(Select2=1,Textiles!$W90,"")</f>
        <v>1.386217693533103E-3</v>
      </c>
      <c r="Z88" s="689">
        <f>Sludge!W90</f>
        <v>0</v>
      </c>
      <c r="AA88" s="689" t="str">
        <f>IF(Select2=2,MSW!$W90,"")</f>
        <v/>
      </c>
      <c r="AB88" s="698">
        <f>Industry!$W90</f>
        <v>0</v>
      </c>
      <c r="AC88" s="699">
        <f t="shared" si="5"/>
        <v>3.8643244646574211E-2</v>
      </c>
      <c r="AD88" s="700">
        <f>Recovery_OX!R83</f>
        <v>0</v>
      </c>
      <c r="AE88" s="650"/>
      <c r="AF88" s="702">
        <f>(AC88-AD88)*(1-Recovery_OX!U83)</f>
        <v>3.8643244646574211E-2</v>
      </c>
    </row>
    <row r="89" spans="2:32">
      <c r="B89" s="695">
        <f t="shared" si="6"/>
        <v>2072</v>
      </c>
      <c r="C89" s="696">
        <f>IF(Select2=1,Food!$K91,"")</f>
        <v>3.4093338048685344E-8</v>
      </c>
      <c r="D89" s="697">
        <f>IF(Select2=1,Paper!$K91,"")</f>
        <v>4.9813938644467474E-3</v>
      </c>
      <c r="E89" s="687">
        <f>IF(Select2=1,Nappies!$K91,"")</f>
        <v>1.3855104562631793E-4</v>
      </c>
      <c r="F89" s="697">
        <f>IF(Select2=1,Garden!$K91,"")</f>
        <v>0</v>
      </c>
      <c r="G89" s="687">
        <f>IF(Select2=1,Wood!$K91,"")</f>
        <v>0</v>
      </c>
      <c r="H89" s="697">
        <f>IF(Select2=1,Textiles!$K91,"")</f>
        <v>1.1794069895762699E-3</v>
      </c>
      <c r="I89" s="698">
        <f>Sludge!K91</f>
        <v>0</v>
      </c>
      <c r="J89" s="698" t="str">
        <f>IF(Select2=2,MSW!$K91,"")</f>
        <v/>
      </c>
      <c r="K89" s="698">
        <f>Industry!$K91</f>
        <v>0</v>
      </c>
      <c r="L89" s="699">
        <f t="shared" si="8"/>
        <v>6.2993859929873835E-3</v>
      </c>
      <c r="M89" s="700">
        <f>Recovery_OX!C84</f>
        <v>0</v>
      </c>
      <c r="N89" s="650"/>
      <c r="O89" s="701">
        <f>(L89-M89)*(1-Recovery_OX!F84)</f>
        <v>6.2993859929873835E-3</v>
      </c>
      <c r="P89" s="641"/>
      <c r="Q89" s="652"/>
      <c r="S89" s="695">
        <f t="shared" si="7"/>
        <v>2072</v>
      </c>
      <c r="T89" s="696">
        <f>IF(Select2=1,Food!$W91,"")</f>
        <v>2.2809994234178433E-8</v>
      </c>
      <c r="U89" s="697">
        <f>IF(Select2=1,Paper!$W91,"")</f>
        <v>1.0292136083567664E-2</v>
      </c>
      <c r="V89" s="687">
        <f>IF(Select2=1,Nappies!$W91,"")</f>
        <v>0</v>
      </c>
      <c r="W89" s="697">
        <f>IF(Select2=1,Garden!$W91,"")</f>
        <v>0</v>
      </c>
      <c r="X89" s="687">
        <f>IF(Select2=1,Wood!$W91,"")</f>
        <v>2.5316815187603973E-2</v>
      </c>
      <c r="Y89" s="697">
        <f>IF(Select2=1,Textiles!$W91,"")</f>
        <v>1.292500810494543E-3</v>
      </c>
      <c r="Z89" s="689">
        <f>Sludge!W91</f>
        <v>0</v>
      </c>
      <c r="AA89" s="689" t="str">
        <f>IF(Select2=2,MSW!$W91,"")</f>
        <v/>
      </c>
      <c r="AB89" s="698">
        <f>Industry!$W91</f>
        <v>0</v>
      </c>
      <c r="AC89" s="699">
        <f t="shared" si="5"/>
        <v>3.6901474891660409E-2</v>
      </c>
      <c r="AD89" s="700">
        <f>Recovery_OX!R84</f>
        <v>0</v>
      </c>
      <c r="AE89" s="650"/>
      <c r="AF89" s="702">
        <f>(AC89-AD89)*(1-Recovery_OX!U84)</f>
        <v>3.6901474891660409E-2</v>
      </c>
    </row>
    <row r="90" spans="2:32">
      <c r="B90" s="695">
        <f t="shared" si="6"/>
        <v>2073</v>
      </c>
      <c r="C90" s="696">
        <f>IF(Select2=1,Food!$K92,"")</f>
        <v>2.2853447930303376E-8</v>
      </c>
      <c r="D90" s="697">
        <f>IF(Select2=1,Paper!$K92,"")</f>
        <v>4.6446208537275569E-3</v>
      </c>
      <c r="E90" s="687">
        <f>IF(Select2=1,Nappies!$K92,"")</f>
        <v>1.1689064249756473E-4</v>
      </c>
      <c r="F90" s="697">
        <f>IF(Select2=1,Garden!$K92,"")</f>
        <v>0</v>
      </c>
      <c r="G90" s="687">
        <f>IF(Select2=1,Wood!$K92,"")</f>
        <v>0</v>
      </c>
      <c r="H90" s="697">
        <f>IF(Select2=1,Textiles!$K92,"")</f>
        <v>1.0996717882347934E-3</v>
      </c>
      <c r="I90" s="698">
        <f>Sludge!K92</f>
        <v>0</v>
      </c>
      <c r="J90" s="698" t="str">
        <f>IF(Select2=2,MSW!$K92,"")</f>
        <v/>
      </c>
      <c r="K90" s="698">
        <f>Industry!$K92</f>
        <v>0</v>
      </c>
      <c r="L90" s="699">
        <f t="shared" si="8"/>
        <v>5.8612061379078447E-3</v>
      </c>
      <c r="M90" s="700">
        <f>Recovery_OX!C85</f>
        <v>0</v>
      </c>
      <c r="N90" s="650"/>
      <c r="O90" s="701">
        <f>(L90-M90)*(1-Recovery_OX!F85)</f>
        <v>5.8612061379078447E-3</v>
      </c>
      <c r="P90" s="641"/>
      <c r="Q90" s="652"/>
      <c r="S90" s="695">
        <f t="shared" si="7"/>
        <v>2073</v>
      </c>
      <c r="T90" s="696">
        <f>IF(Select2=1,Food!$W92,"")</f>
        <v>1.5289996385127156E-8</v>
      </c>
      <c r="U90" s="697">
        <f>IF(Select2=1,Paper!$W92,"")</f>
        <v>9.5963240779494991E-3</v>
      </c>
      <c r="V90" s="687">
        <f>IF(Select2=1,Nappies!$W92,"")</f>
        <v>0</v>
      </c>
      <c r="W90" s="697">
        <f>IF(Select2=1,Garden!$W92,"")</f>
        <v>0</v>
      </c>
      <c r="X90" s="687">
        <f>IF(Select2=1,Wood!$W92,"")</f>
        <v>2.4446053867542221E-2</v>
      </c>
      <c r="Y90" s="697">
        <f>IF(Select2=1,Textiles!$W92,"")</f>
        <v>1.2051197679285412E-3</v>
      </c>
      <c r="Z90" s="689">
        <f>Sludge!W92</f>
        <v>0</v>
      </c>
      <c r="AA90" s="689" t="str">
        <f>IF(Select2=2,MSW!$W92,"")</f>
        <v/>
      </c>
      <c r="AB90" s="698">
        <f>Industry!$W92</f>
        <v>0</v>
      </c>
      <c r="AC90" s="699">
        <f t="shared" si="5"/>
        <v>3.524751300341665E-2</v>
      </c>
      <c r="AD90" s="700">
        <f>Recovery_OX!R85</f>
        <v>0</v>
      </c>
      <c r="AE90" s="650"/>
      <c r="AF90" s="702">
        <f>(AC90-AD90)*(1-Recovery_OX!U85)</f>
        <v>3.524751300341665E-2</v>
      </c>
    </row>
    <row r="91" spans="2:32">
      <c r="B91" s="695">
        <f t="shared" si="6"/>
        <v>2074</v>
      </c>
      <c r="C91" s="696">
        <f>IF(Select2=1,Food!$K93,"")</f>
        <v>1.5319124268714045E-8</v>
      </c>
      <c r="D91" s="697">
        <f>IF(Select2=1,Paper!$K93,"")</f>
        <v>4.3306157798218628E-3</v>
      </c>
      <c r="E91" s="687">
        <f>IF(Select2=1,Nappies!$K93,"")</f>
        <v>9.8616522464541403E-5</v>
      </c>
      <c r="F91" s="697">
        <f>IF(Select2=1,Garden!$K93,"")</f>
        <v>0</v>
      </c>
      <c r="G91" s="687">
        <f>IF(Select2=1,Wood!$K93,"")</f>
        <v>0</v>
      </c>
      <c r="H91" s="697">
        <f>IF(Select2=1,Textiles!$K93,"")</f>
        <v>1.025327179275044E-3</v>
      </c>
      <c r="I91" s="698">
        <f>Sludge!K93</f>
        <v>0</v>
      </c>
      <c r="J91" s="698" t="str">
        <f>IF(Select2=2,MSW!$K93,"")</f>
        <v/>
      </c>
      <c r="K91" s="698">
        <f>Industry!$K93</f>
        <v>0</v>
      </c>
      <c r="L91" s="699">
        <f t="shared" si="8"/>
        <v>5.4545748006857167E-3</v>
      </c>
      <c r="M91" s="700">
        <f>Recovery_OX!C86</f>
        <v>0</v>
      </c>
      <c r="N91" s="650"/>
      <c r="O91" s="701">
        <f>(L91-M91)*(1-Recovery_OX!F86)</f>
        <v>5.4545748006857167E-3</v>
      </c>
      <c r="P91" s="641"/>
      <c r="Q91" s="652"/>
      <c r="S91" s="695">
        <f t="shared" si="7"/>
        <v>2074</v>
      </c>
      <c r="T91" s="696">
        <f>IF(Select2=1,Food!$W93,"")</f>
        <v>1.0249191080763195E-8</v>
      </c>
      <c r="U91" s="697">
        <f>IF(Select2=1,Paper!$W93,"")</f>
        <v>8.9475532640947604E-3</v>
      </c>
      <c r="V91" s="687">
        <f>IF(Select2=1,Nappies!$W93,"")</f>
        <v>0</v>
      </c>
      <c r="W91" s="697">
        <f>IF(Select2=1,Garden!$W93,"")</f>
        <v>0</v>
      </c>
      <c r="X91" s="687">
        <f>IF(Select2=1,Wood!$W93,"")</f>
        <v>2.3605242020623002E-2</v>
      </c>
      <c r="Y91" s="697">
        <f>IF(Select2=1,Textiles!$W93,"")</f>
        <v>1.1236462238630625E-3</v>
      </c>
      <c r="Z91" s="689">
        <f>Sludge!W93</f>
        <v>0</v>
      </c>
      <c r="AA91" s="689" t="str">
        <f>IF(Select2=2,MSW!$W93,"")</f>
        <v/>
      </c>
      <c r="AB91" s="698">
        <f>Industry!$W93</f>
        <v>0</v>
      </c>
      <c r="AC91" s="699">
        <f t="shared" si="5"/>
        <v>3.3676451757771911E-2</v>
      </c>
      <c r="AD91" s="700">
        <f>Recovery_OX!R86</f>
        <v>0</v>
      </c>
      <c r="AE91" s="650"/>
      <c r="AF91" s="702">
        <f>(AC91-AD91)*(1-Recovery_OX!U86)</f>
        <v>3.3676451757771911E-2</v>
      </c>
    </row>
    <row r="92" spans="2:32">
      <c r="B92" s="695">
        <f t="shared" si="6"/>
        <v>2075</v>
      </c>
      <c r="C92" s="696">
        <f>IF(Select2=1,Food!$K94,"")</f>
        <v>1.0268716085030079E-8</v>
      </c>
      <c r="D92" s="697">
        <f>IF(Select2=1,Paper!$K94,"")</f>
        <v>4.0378393894930833E-3</v>
      </c>
      <c r="E92" s="687">
        <f>IF(Select2=1,Nappies!$K94,"")</f>
        <v>8.3199290338420475E-5</v>
      </c>
      <c r="F92" s="697">
        <f>IF(Select2=1,Garden!$K94,"")</f>
        <v>0</v>
      </c>
      <c r="G92" s="687">
        <f>IF(Select2=1,Wood!$K94,"")</f>
        <v>0</v>
      </c>
      <c r="H92" s="697">
        <f>IF(Select2=1,Textiles!$K94,"")</f>
        <v>9.5600872533764937E-4</v>
      </c>
      <c r="I92" s="698">
        <f>Sludge!K94</f>
        <v>0</v>
      </c>
      <c r="J92" s="698" t="str">
        <f>IF(Select2=2,MSW!$K94,"")</f>
        <v/>
      </c>
      <c r="K92" s="698">
        <f>Industry!$K94</f>
        <v>0</v>
      </c>
      <c r="L92" s="699">
        <f t="shared" si="8"/>
        <v>5.0770576738852387E-3</v>
      </c>
      <c r="M92" s="700">
        <f>Recovery_OX!C87</f>
        <v>0</v>
      </c>
      <c r="N92" s="650"/>
      <c r="O92" s="701">
        <f>(L92-M92)*(1-Recovery_OX!F87)</f>
        <v>5.0770576738852387E-3</v>
      </c>
      <c r="P92" s="641"/>
      <c r="Q92" s="652"/>
      <c r="S92" s="695">
        <f t="shared" si="7"/>
        <v>2075</v>
      </c>
      <c r="T92" s="696">
        <f>IF(Select2=1,Food!$W94,"")</f>
        <v>6.8702382370852476E-9</v>
      </c>
      <c r="U92" s="697">
        <f>IF(Select2=1,Paper!$W94,"")</f>
        <v>8.3426433667212491E-3</v>
      </c>
      <c r="V92" s="687">
        <f>IF(Select2=1,Nappies!$W94,"")</f>
        <v>0</v>
      </c>
      <c r="W92" s="697">
        <f>IF(Select2=1,Garden!$W94,"")</f>
        <v>0</v>
      </c>
      <c r="X92" s="687">
        <f>IF(Select2=1,Wood!$W94,"")</f>
        <v>2.2793349547184275E-2</v>
      </c>
      <c r="Y92" s="697">
        <f>IF(Select2=1,Textiles!$W94,"")</f>
        <v>1.0476807948905751E-3</v>
      </c>
      <c r="Z92" s="689">
        <f>Sludge!W94</f>
        <v>0</v>
      </c>
      <c r="AA92" s="689" t="str">
        <f>IF(Select2=2,MSW!$W94,"")</f>
        <v/>
      </c>
      <c r="AB92" s="698">
        <f>Industry!$W94</f>
        <v>0</v>
      </c>
      <c r="AC92" s="699">
        <f t="shared" si="5"/>
        <v>3.2183680579034334E-2</v>
      </c>
      <c r="AD92" s="700">
        <f>Recovery_OX!R87</f>
        <v>0</v>
      </c>
      <c r="AE92" s="650"/>
      <c r="AF92" s="702">
        <f>(AC92-AD92)*(1-Recovery_OX!U87)</f>
        <v>3.2183680579034334E-2</v>
      </c>
    </row>
    <row r="93" spans="2:32">
      <c r="B93" s="695">
        <f t="shared" si="6"/>
        <v>2076</v>
      </c>
      <c r="C93" s="696">
        <f>IF(Select2=1,Food!$K95,"")</f>
        <v>6.8833262388442734E-9</v>
      </c>
      <c r="D93" s="697">
        <f>IF(Select2=1,Paper!$K95,"")</f>
        <v>3.7648564925361586E-3</v>
      </c>
      <c r="E93" s="687">
        <f>IF(Select2=1,Nappies!$K95,"")</f>
        <v>7.0192314024312773E-5</v>
      </c>
      <c r="F93" s="697">
        <f>IF(Select2=1,Garden!$K95,"")</f>
        <v>0</v>
      </c>
      <c r="G93" s="687">
        <f>IF(Select2=1,Wood!$K95,"")</f>
        <v>0</v>
      </c>
      <c r="H93" s="697">
        <f>IF(Select2=1,Textiles!$K95,"")</f>
        <v>8.9137662728098739E-4</v>
      </c>
      <c r="I93" s="698">
        <f>Sludge!K95</f>
        <v>0</v>
      </c>
      <c r="J93" s="698" t="str">
        <f>IF(Select2=2,MSW!$K95,"")</f>
        <v/>
      </c>
      <c r="K93" s="698">
        <f>Industry!$K95</f>
        <v>0</v>
      </c>
      <c r="L93" s="699">
        <f t="shared" si="8"/>
        <v>4.7264323171676975E-3</v>
      </c>
      <c r="M93" s="700">
        <f>Recovery_OX!C88</f>
        <v>0</v>
      </c>
      <c r="N93" s="650"/>
      <c r="O93" s="701">
        <f>(L93-M93)*(1-Recovery_OX!F88)</f>
        <v>4.7264323171676975E-3</v>
      </c>
      <c r="P93" s="641"/>
      <c r="Q93" s="652"/>
      <c r="S93" s="695">
        <f t="shared" si="7"/>
        <v>2076</v>
      </c>
      <c r="T93" s="696">
        <f>IF(Select2=1,Food!$W95,"")</f>
        <v>4.6052584113587931E-9</v>
      </c>
      <c r="U93" s="697">
        <f>IF(Select2=1,Paper!$W95,"")</f>
        <v>7.7786291168102459E-3</v>
      </c>
      <c r="V93" s="687">
        <f>IF(Select2=1,Nappies!$W95,"")</f>
        <v>0</v>
      </c>
      <c r="W93" s="697">
        <f>IF(Select2=1,Garden!$W95,"")</f>
        <v>0</v>
      </c>
      <c r="X93" s="687">
        <f>IF(Select2=1,Wood!$W95,"")</f>
        <v>2.200938177741308E-2</v>
      </c>
      <c r="Y93" s="697">
        <f>IF(Select2=1,Textiles!$W95,"")</f>
        <v>9.7685109839012367E-4</v>
      </c>
      <c r="Z93" s="689">
        <f>Sludge!W95</f>
        <v>0</v>
      </c>
      <c r="AA93" s="689" t="str">
        <f>IF(Select2=2,MSW!$W95,"")</f>
        <v/>
      </c>
      <c r="AB93" s="698">
        <f>Industry!$W95</f>
        <v>0</v>
      </c>
      <c r="AC93" s="699">
        <f t="shared" si="5"/>
        <v>3.0764866597871861E-2</v>
      </c>
      <c r="AD93" s="700">
        <f>Recovery_OX!R88</f>
        <v>0</v>
      </c>
      <c r="AE93" s="650"/>
      <c r="AF93" s="702">
        <f>(AC93-AD93)*(1-Recovery_OX!U88)</f>
        <v>3.0764866597871861E-2</v>
      </c>
    </row>
    <row r="94" spans="2:32">
      <c r="B94" s="695">
        <f t="shared" si="6"/>
        <v>2077</v>
      </c>
      <c r="C94" s="696">
        <f>IF(Select2=1,Food!$K96,"")</f>
        <v>4.6140315613004172E-9</v>
      </c>
      <c r="D94" s="697">
        <f>IF(Select2=1,Paper!$K96,"")</f>
        <v>3.5103289264734991E-3</v>
      </c>
      <c r="E94" s="687">
        <f>IF(Select2=1,Nappies!$K96,"")</f>
        <v>5.9218785737797608E-5</v>
      </c>
      <c r="F94" s="697">
        <f>IF(Select2=1,Garden!$K96,"")</f>
        <v>0</v>
      </c>
      <c r="G94" s="687">
        <f>IF(Select2=1,Wood!$K96,"")</f>
        <v>0</v>
      </c>
      <c r="H94" s="697">
        <f>IF(Select2=1,Textiles!$K96,"")</f>
        <v>8.3111405848540054E-4</v>
      </c>
      <c r="I94" s="698">
        <f>Sludge!K96</f>
        <v>0</v>
      </c>
      <c r="J94" s="698" t="str">
        <f>IF(Select2=2,MSW!$K96,"")</f>
        <v/>
      </c>
      <c r="K94" s="698">
        <f>Industry!$K96</f>
        <v>0</v>
      </c>
      <c r="L94" s="699">
        <f t="shared" si="8"/>
        <v>4.4006663847282589E-3</v>
      </c>
      <c r="M94" s="700">
        <f>Recovery_OX!C89</f>
        <v>0</v>
      </c>
      <c r="N94" s="650"/>
      <c r="O94" s="701">
        <f>(L94-M94)*(1-Recovery_OX!F89)</f>
        <v>4.4006663847282589E-3</v>
      </c>
      <c r="P94" s="641"/>
      <c r="Q94" s="652"/>
      <c r="S94" s="695">
        <f t="shared" si="7"/>
        <v>2077</v>
      </c>
      <c r="T94" s="696">
        <f>IF(Select2=1,Food!$W96,"")</f>
        <v>3.0869970303080412E-9</v>
      </c>
      <c r="U94" s="697">
        <f>IF(Select2=1,Paper!$W96,"")</f>
        <v>7.252745715854339E-3</v>
      </c>
      <c r="V94" s="687">
        <f>IF(Select2=1,Nappies!$W96,"")</f>
        <v>0</v>
      </c>
      <c r="W94" s="697">
        <f>IF(Select2=1,Garden!$W96,"")</f>
        <v>0</v>
      </c>
      <c r="X94" s="687">
        <f>IF(Select2=1,Wood!$W96,"")</f>
        <v>2.1252378252750656E-2</v>
      </c>
      <c r="Y94" s="697">
        <f>IF(Select2=1,Textiles!$W96,"")</f>
        <v>9.1080992710728878E-4</v>
      </c>
      <c r="Z94" s="689">
        <f>Sludge!W96</f>
        <v>0</v>
      </c>
      <c r="AA94" s="689" t="str">
        <f>IF(Select2=2,MSW!$W96,"")</f>
        <v/>
      </c>
      <c r="AB94" s="698">
        <f>Industry!$W96</f>
        <v>0</v>
      </c>
      <c r="AC94" s="699">
        <f t="shared" si="5"/>
        <v>2.9415936982709313E-2</v>
      </c>
      <c r="AD94" s="700">
        <f>Recovery_OX!R89</f>
        <v>0</v>
      </c>
      <c r="AE94" s="650"/>
      <c r="AF94" s="702">
        <f>(AC94-AD94)*(1-Recovery_OX!U89)</f>
        <v>2.9415936982709313E-2</v>
      </c>
    </row>
    <row r="95" spans="2:32">
      <c r="B95" s="695">
        <f t="shared" si="6"/>
        <v>2078</v>
      </c>
      <c r="C95" s="696">
        <f>IF(Select2=1,Food!$K97,"")</f>
        <v>3.0928778485807883E-9</v>
      </c>
      <c r="D95" s="697">
        <f>IF(Select2=1,Paper!$K97,"")</f>
        <v>3.2730089968809727E-3</v>
      </c>
      <c r="E95" s="687">
        <f>IF(Select2=1,Nappies!$K97,"")</f>
        <v>4.9960806008539563E-5</v>
      </c>
      <c r="F95" s="697">
        <f>IF(Select2=1,Garden!$K97,"")</f>
        <v>0</v>
      </c>
      <c r="G95" s="687">
        <f>IF(Select2=1,Wood!$K97,"")</f>
        <v>0</v>
      </c>
      <c r="H95" s="697">
        <f>IF(Select2=1,Textiles!$K97,"")</f>
        <v>7.749256117687383E-4</v>
      </c>
      <c r="I95" s="698">
        <f>Sludge!K97</f>
        <v>0</v>
      </c>
      <c r="J95" s="698" t="str">
        <f>IF(Select2=2,MSW!$K97,"")</f>
        <v/>
      </c>
      <c r="K95" s="698">
        <f>Industry!$K97</f>
        <v>0</v>
      </c>
      <c r="L95" s="699">
        <f t="shared" si="8"/>
        <v>4.0978985075360991E-3</v>
      </c>
      <c r="M95" s="700">
        <f>Recovery_OX!C90</f>
        <v>0</v>
      </c>
      <c r="N95" s="650"/>
      <c r="O95" s="701">
        <f>(L95-M95)*(1-Recovery_OX!F90)</f>
        <v>4.0978985075360991E-3</v>
      </c>
      <c r="P95" s="641"/>
      <c r="Q95" s="652"/>
      <c r="S95" s="695">
        <f t="shared" si="7"/>
        <v>2078</v>
      </c>
      <c r="T95" s="696">
        <f>IF(Select2=1,Food!$W97,"")</f>
        <v>2.0692759914679683E-9</v>
      </c>
      <c r="U95" s="697">
        <f>IF(Select2=1,Paper!$W97,"")</f>
        <v>6.7624152828119274E-3</v>
      </c>
      <c r="V95" s="687">
        <f>IF(Select2=1,Nappies!$W97,"")</f>
        <v>0</v>
      </c>
      <c r="W95" s="697">
        <f>IF(Select2=1,Garden!$W97,"")</f>
        <v>0</v>
      </c>
      <c r="X95" s="687">
        <f>IF(Select2=1,Wood!$W97,"")</f>
        <v>2.0521411549210548E-2</v>
      </c>
      <c r="Y95" s="697">
        <f>IF(Select2=1,Textiles!$W97,"")</f>
        <v>8.4923354714382311E-4</v>
      </c>
      <c r="Z95" s="689">
        <f>Sludge!W97</f>
        <v>0</v>
      </c>
      <c r="AA95" s="689" t="str">
        <f>IF(Select2=2,MSW!$W97,"")</f>
        <v/>
      </c>
      <c r="AB95" s="698">
        <f>Industry!$W97</f>
        <v>0</v>
      </c>
      <c r="AC95" s="699">
        <f t="shared" si="5"/>
        <v>2.8133062448442294E-2</v>
      </c>
      <c r="AD95" s="700">
        <f>Recovery_OX!R90</f>
        <v>0</v>
      </c>
      <c r="AE95" s="650"/>
      <c r="AF95" s="702">
        <f>(AC95-AD95)*(1-Recovery_OX!U90)</f>
        <v>2.8133062448442294E-2</v>
      </c>
    </row>
    <row r="96" spans="2:32">
      <c r="B96" s="695">
        <f t="shared" si="6"/>
        <v>2079</v>
      </c>
      <c r="C96" s="696">
        <f>IF(Select2=1,Food!$K98,"")</f>
        <v>2.0732180218432829E-9</v>
      </c>
      <c r="D96" s="697">
        <f>IF(Select2=1,Paper!$K98,"")</f>
        <v>3.0517333611883861E-3</v>
      </c>
      <c r="E96" s="687">
        <f>IF(Select2=1,Nappies!$K98,"")</f>
        <v>4.215017423820204E-5</v>
      </c>
      <c r="F96" s="697">
        <f>IF(Select2=1,Garden!$K98,"")</f>
        <v>0</v>
      </c>
      <c r="G96" s="687">
        <f>IF(Select2=1,Wood!$K98,"")</f>
        <v>0</v>
      </c>
      <c r="H96" s="697">
        <f>IF(Select2=1,Textiles!$K98,"")</f>
        <v>7.2253585130000776E-4</v>
      </c>
      <c r="I96" s="698">
        <f>Sludge!K98</f>
        <v>0</v>
      </c>
      <c r="J96" s="698" t="str">
        <f>IF(Select2=2,MSW!$K98,"")</f>
        <v/>
      </c>
      <c r="K96" s="698">
        <f>Industry!$K98</f>
        <v>0</v>
      </c>
      <c r="L96" s="699">
        <f t="shared" si="8"/>
        <v>3.8164214599446175E-3</v>
      </c>
      <c r="M96" s="700">
        <f>Recovery_OX!C91</f>
        <v>0</v>
      </c>
      <c r="N96" s="650"/>
      <c r="O96" s="701">
        <f>(L96-M96)*(1-Recovery_OX!F91)</f>
        <v>3.8164214599446175E-3</v>
      </c>
      <c r="P96" s="639"/>
      <c r="S96" s="695">
        <f t="shared" si="7"/>
        <v>2079</v>
      </c>
      <c r="T96" s="696">
        <f>IF(Select2=1,Food!$W98,"")</f>
        <v>1.3870771778612517E-9</v>
      </c>
      <c r="U96" s="697">
        <f>IF(Select2=1,Paper!$W98,"")</f>
        <v>6.3052342173313767E-3</v>
      </c>
      <c r="V96" s="687">
        <f>IF(Select2=1,Nappies!$W98,"")</f>
        <v>0</v>
      </c>
      <c r="W96" s="697">
        <f>IF(Select2=1,Garden!$W98,"")</f>
        <v>0</v>
      </c>
      <c r="X96" s="687">
        <f>IF(Select2=1,Wood!$W98,"")</f>
        <v>1.9815586141168285E-2</v>
      </c>
      <c r="Y96" s="697">
        <f>IF(Select2=1,Textiles!$W98,"")</f>
        <v>7.918201110137075E-4</v>
      </c>
      <c r="Z96" s="689">
        <f>Sludge!W98</f>
        <v>0</v>
      </c>
      <c r="AA96" s="689" t="str">
        <f>IF(Select2=2,MSW!$W98,"")</f>
        <v/>
      </c>
      <c r="AB96" s="698">
        <f>Industry!$W98</f>
        <v>0</v>
      </c>
      <c r="AC96" s="699">
        <f t="shared" si="5"/>
        <v>2.6912641856590546E-2</v>
      </c>
      <c r="AD96" s="700">
        <f>Recovery_OX!R91</f>
        <v>0</v>
      </c>
      <c r="AE96" s="650"/>
      <c r="AF96" s="702">
        <f>(AC96-AD96)*(1-Recovery_OX!U91)</f>
        <v>2.6912641856590546E-2</v>
      </c>
    </row>
    <row r="97" spans="2:32" ht="13.5" thickBot="1">
      <c r="B97" s="703">
        <f t="shared" si="6"/>
        <v>2080</v>
      </c>
      <c r="C97" s="704">
        <f>IF(Select2=1,Food!$K99,"")</f>
        <v>1.3897195998439066E-9</v>
      </c>
      <c r="D97" s="705">
        <f>IF(Select2=1,Paper!$K99,"")</f>
        <v>2.8454173259728583E-3</v>
      </c>
      <c r="E97" s="705">
        <f>IF(Select2=1,Nappies!$K99,"")</f>
        <v>3.5560619018178335E-5</v>
      </c>
      <c r="F97" s="705">
        <f>IF(Select2=1,Garden!$K99,"")</f>
        <v>0</v>
      </c>
      <c r="G97" s="705">
        <f>IF(Select2=1,Wood!$K99,"")</f>
        <v>0</v>
      </c>
      <c r="H97" s="705">
        <f>IF(Select2=1,Textiles!$K99,"")</f>
        <v>6.736879624126104E-4</v>
      </c>
      <c r="I97" s="706">
        <f>Sludge!K99</f>
        <v>0</v>
      </c>
      <c r="J97" s="706" t="str">
        <f>IF(Select2=2,MSW!$K99,"")</f>
        <v/>
      </c>
      <c r="K97" s="698">
        <f>Industry!$K99</f>
        <v>0</v>
      </c>
      <c r="L97" s="699">
        <f t="shared" si="8"/>
        <v>3.5546672971232471E-3</v>
      </c>
      <c r="M97" s="707">
        <f>Recovery_OX!C92</f>
        <v>0</v>
      </c>
      <c r="N97" s="650"/>
      <c r="O97" s="708">
        <f>(L97-M97)*(1-Recovery_OX!F92)</f>
        <v>3.5546672971232471E-3</v>
      </c>
      <c r="S97" s="703">
        <f t="shared" si="7"/>
        <v>2080</v>
      </c>
      <c r="T97" s="704">
        <f>IF(Select2=1,Food!$W99,"")</f>
        <v>9.29785637718939E-10</v>
      </c>
      <c r="U97" s="705">
        <f>IF(Select2=1,Paper!$W99,"")</f>
        <v>5.8789614172992952E-3</v>
      </c>
      <c r="V97" s="705">
        <f>IF(Select2=1,Nappies!$W99,"")</f>
        <v>0</v>
      </c>
      <c r="W97" s="705">
        <f>IF(Select2=1,Garden!$W99,"")</f>
        <v>0</v>
      </c>
      <c r="X97" s="705">
        <f>IF(Select2=1,Wood!$W99,"")</f>
        <v>1.9134037304230467E-2</v>
      </c>
      <c r="Y97" s="705">
        <f>IF(Select2=1,Textiles!$W99,"")</f>
        <v>7.3828817798642272E-4</v>
      </c>
      <c r="Z97" s="706">
        <f>Sludge!W99</f>
        <v>0</v>
      </c>
      <c r="AA97" s="706" t="str">
        <f>IF(Select2=2,MSW!$W99,"")</f>
        <v/>
      </c>
      <c r="AB97" s="698">
        <f>Industry!$W99</f>
        <v>0</v>
      </c>
      <c r="AC97" s="709">
        <f t="shared" si="5"/>
        <v>2.5751287829301823E-2</v>
      </c>
      <c r="AD97" s="707">
        <f>Recovery_OX!R92</f>
        <v>0</v>
      </c>
      <c r="AE97" s="650"/>
      <c r="AF97" s="710">
        <f>(AC97-AD97)*(1-Recovery_OX!U92)</f>
        <v>2.5751287829301823E-2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0.17884242706440001</v>
      </c>
      <c r="E12" s="464">
        <f>Stored_C!G18+Stored_C!M18</f>
        <v>0.14754500232813</v>
      </c>
      <c r="F12" s="465">
        <f>F11+HWP!C12</f>
        <v>0</v>
      </c>
      <c r="G12" s="463">
        <f>G11+HWP!D12</f>
        <v>0.17884242706440001</v>
      </c>
      <c r="H12" s="464">
        <f>H11+HWP!E12</f>
        <v>0.14754500232813</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0.19164213286680001</v>
      </c>
      <c r="E13" s="473">
        <f>Stored_C!G19+Stored_C!M19</f>
        <v>0.15810475961511</v>
      </c>
      <c r="F13" s="474">
        <f>F12+HWP!C13</f>
        <v>0</v>
      </c>
      <c r="G13" s="472">
        <f>G12+HWP!D13</f>
        <v>0.3704845599312</v>
      </c>
      <c r="H13" s="473">
        <f>H12+HWP!E13</f>
        <v>0.30564976194324001</v>
      </c>
      <c r="I13" s="456"/>
      <c r="J13" s="475">
        <f>Garden!J20</f>
        <v>0</v>
      </c>
      <c r="K13" s="476">
        <f>Paper!J20</f>
        <v>5.8519730129653986E-3</v>
      </c>
      <c r="L13" s="477">
        <f>Wood!J20</f>
        <v>0</v>
      </c>
      <c r="M13" s="478">
        <f>J13*(1-Recovery_OX!E13)*(1-Recovery_OX!F13)</f>
        <v>0</v>
      </c>
      <c r="N13" s="476">
        <f>K13*(1-Recovery_OX!E13)*(1-Recovery_OX!F13)</f>
        <v>5.8519730129653986E-3</v>
      </c>
      <c r="O13" s="477">
        <f>L13*(1-Recovery_OX!E13)*(1-Recovery_OX!F13)</f>
        <v>0</v>
      </c>
    </row>
    <row r="14" spans="2:15">
      <c r="B14" s="470">
        <f t="shared" ref="B14:B77" si="0">B13+1</f>
        <v>1952</v>
      </c>
      <c r="C14" s="471">
        <f>Stored_C!E20</f>
        <v>0</v>
      </c>
      <c r="D14" s="472">
        <f>Stored_C!F20+Stored_C!L20</f>
        <v>0.18963802978559999</v>
      </c>
      <c r="E14" s="473">
        <f>Stored_C!G20+Stored_C!M20</f>
        <v>0.15645137457311997</v>
      </c>
      <c r="F14" s="474">
        <f>F13+HWP!C14</f>
        <v>0</v>
      </c>
      <c r="G14" s="472">
        <f>G13+HWP!D14</f>
        <v>0.56012258971679996</v>
      </c>
      <c r="H14" s="473">
        <f>H13+HWP!E14</f>
        <v>0.46210113651635998</v>
      </c>
      <c r="I14" s="456"/>
      <c r="J14" s="475">
        <f>Garden!J21</f>
        <v>0</v>
      </c>
      <c r="K14" s="476">
        <f>Paper!J21</f>
        <v>1.1727140664874649E-2</v>
      </c>
      <c r="L14" s="477">
        <f>Wood!J21</f>
        <v>0</v>
      </c>
      <c r="M14" s="478">
        <f>J14*(1-Recovery_OX!E14)*(1-Recovery_OX!F14)</f>
        <v>0</v>
      </c>
      <c r="N14" s="476">
        <f>K14*(1-Recovery_OX!E14)*(1-Recovery_OX!F14)</f>
        <v>1.1727140664874649E-2</v>
      </c>
      <c r="O14" s="477">
        <f>L14*(1-Recovery_OX!E14)*(1-Recovery_OX!F14)</f>
        <v>0</v>
      </c>
    </row>
    <row r="15" spans="2:15">
      <c r="B15" s="470">
        <f t="shared" si="0"/>
        <v>1953</v>
      </c>
      <c r="C15" s="471">
        <f>Stored_C!E21</f>
        <v>0</v>
      </c>
      <c r="D15" s="472">
        <f>Stored_C!F21+Stored_C!L21</f>
        <v>0.20322717637200005</v>
      </c>
      <c r="E15" s="473">
        <f>Stored_C!G21+Stored_C!M21</f>
        <v>0.1676624205069</v>
      </c>
      <c r="F15" s="474">
        <f>F14+HWP!C15</f>
        <v>0</v>
      </c>
      <c r="G15" s="472">
        <f>G14+HWP!D15</f>
        <v>0.76334976608880001</v>
      </c>
      <c r="H15" s="473">
        <f>H14+HWP!E15</f>
        <v>0.62976355702326003</v>
      </c>
      <c r="I15" s="456"/>
      <c r="J15" s="475">
        <f>Garden!J22</f>
        <v>0</v>
      </c>
      <c r="K15" s="476">
        <f>Paper!J22</f>
        <v>1.7139533633570202E-2</v>
      </c>
      <c r="L15" s="477">
        <f>Wood!J22</f>
        <v>0</v>
      </c>
      <c r="M15" s="478">
        <f>J15*(1-Recovery_OX!E15)*(1-Recovery_OX!F15)</f>
        <v>0</v>
      </c>
      <c r="N15" s="476">
        <f>K15*(1-Recovery_OX!E15)*(1-Recovery_OX!F15)</f>
        <v>1.7139533633570202E-2</v>
      </c>
      <c r="O15" s="477">
        <f>L15*(1-Recovery_OX!E15)*(1-Recovery_OX!F15)</f>
        <v>0</v>
      </c>
    </row>
    <row r="16" spans="2:15">
      <c r="B16" s="470">
        <f t="shared" si="0"/>
        <v>1954</v>
      </c>
      <c r="C16" s="471">
        <f>Stored_C!E22</f>
        <v>0</v>
      </c>
      <c r="D16" s="472">
        <f>Stored_C!F22+Stored_C!L22</f>
        <v>0.20866714104719999</v>
      </c>
      <c r="E16" s="473">
        <f>Stored_C!G22+Stored_C!M22</f>
        <v>0.17215039136394</v>
      </c>
      <c r="F16" s="474">
        <f>F15+HWP!C16</f>
        <v>0</v>
      </c>
      <c r="G16" s="472">
        <f>G15+HWP!D16</f>
        <v>0.97201690713599997</v>
      </c>
      <c r="H16" s="473">
        <f>H15+HWP!E16</f>
        <v>0.80191394838719998</v>
      </c>
      <c r="I16" s="456"/>
      <c r="J16" s="475">
        <f>Garden!J23</f>
        <v>0</v>
      </c>
      <c r="K16" s="476">
        <f>Paper!J23</f>
        <v>2.263067116954354E-2</v>
      </c>
      <c r="L16" s="477">
        <f>Wood!J23</f>
        <v>0</v>
      </c>
      <c r="M16" s="478">
        <f>J16*(1-Recovery_OX!E16)*(1-Recovery_OX!F16)</f>
        <v>0</v>
      </c>
      <c r="N16" s="476">
        <f>K16*(1-Recovery_OX!E16)*(1-Recovery_OX!F16)</f>
        <v>2.263067116954354E-2</v>
      </c>
      <c r="O16" s="477">
        <f>L16*(1-Recovery_OX!E16)*(1-Recovery_OX!F16)</f>
        <v>0</v>
      </c>
    </row>
    <row r="17" spans="2:15">
      <c r="B17" s="470">
        <f t="shared" si="0"/>
        <v>1955</v>
      </c>
      <c r="C17" s="471">
        <f>Stored_C!E23</f>
        <v>0</v>
      </c>
      <c r="D17" s="472">
        <f>Stored_C!F23+Stored_C!L23</f>
        <v>0.21944121356520002</v>
      </c>
      <c r="E17" s="473">
        <f>Stored_C!G23+Stored_C!M23</f>
        <v>0.18103900119129004</v>
      </c>
      <c r="F17" s="474">
        <f>F16+HWP!C17</f>
        <v>0</v>
      </c>
      <c r="G17" s="472">
        <f>G16+HWP!D17</f>
        <v>1.1914581207012001</v>
      </c>
      <c r="H17" s="473">
        <f>H16+HWP!E17</f>
        <v>0.98295294957849</v>
      </c>
      <c r="I17" s="456"/>
      <c r="J17" s="475">
        <f>Garden!J24</f>
        <v>0</v>
      </c>
      <c r="K17" s="476">
        <f>Paper!J24</f>
        <v>2.7928577084402498E-2</v>
      </c>
      <c r="L17" s="477">
        <f>Wood!J24</f>
        <v>0</v>
      </c>
      <c r="M17" s="478">
        <f>J17*(1-Recovery_OX!E17)*(1-Recovery_OX!F17)</f>
        <v>0</v>
      </c>
      <c r="N17" s="476">
        <f>K17*(1-Recovery_OX!E17)*(1-Recovery_OX!F17)</f>
        <v>2.7928577084402498E-2</v>
      </c>
      <c r="O17" s="477">
        <f>L17*(1-Recovery_OX!E17)*(1-Recovery_OX!F17)</f>
        <v>0</v>
      </c>
    </row>
    <row r="18" spans="2:15">
      <c r="B18" s="470">
        <f t="shared" si="0"/>
        <v>1956</v>
      </c>
      <c r="C18" s="471">
        <f>Stored_C!E24</f>
        <v>0</v>
      </c>
      <c r="D18" s="472">
        <f>Stored_C!F24+Stored_C!L24</f>
        <v>0.22633984950719999</v>
      </c>
      <c r="E18" s="473">
        <f>Stored_C!G24+Stored_C!M24</f>
        <v>0.18673037584343999</v>
      </c>
      <c r="F18" s="474">
        <f>F17+HWP!C18</f>
        <v>0</v>
      </c>
      <c r="G18" s="472">
        <f>G17+HWP!D18</f>
        <v>1.4177979702084</v>
      </c>
      <c r="H18" s="473">
        <f>H17+HWP!E18</f>
        <v>1.1696833254219299</v>
      </c>
      <c r="I18" s="456"/>
      <c r="J18" s="475">
        <f>Garden!J25</f>
        <v>0</v>
      </c>
      <c r="K18" s="476">
        <f>Paper!J25</f>
        <v>3.322085445916733E-2</v>
      </c>
      <c r="L18" s="477">
        <f>Wood!J25</f>
        <v>0</v>
      </c>
      <c r="M18" s="478">
        <f>J18*(1-Recovery_OX!E18)*(1-Recovery_OX!F18)</f>
        <v>0</v>
      </c>
      <c r="N18" s="476">
        <f>K18*(1-Recovery_OX!E18)*(1-Recovery_OX!F18)</f>
        <v>3.322085445916733E-2</v>
      </c>
      <c r="O18" s="477">
        <f>L18*(1-Recovery_OX!E18)*(1-Recovery_OX!F18)</f>
        <v>0</v>
      </c>
    </row>
    <row r="19" spans="2:15">
      <c r="B19" s="470">
        <f t="shared" si="0"/>
        <v>1957</v>
      </c>
      <c r="C19" s="471">
        <f>Stored_C!E25</f>
        <v>0</v>
      </c>
      <c r="D19" s="472">
        <f>Stored_C!F25+Stored_C!L25</f>
        <v>0.23335869575040002</v>
      </c>
      <c r="E19" s="473">
        <f>Stored_C!G25+Stored_C!M25</f>
        <v>0.19252092399408</v>
      </c>
      <c r="F19" s="474">
        <f>F18+HWP!C19</f>
        <v>0</v>
      </c>
      <c r="G19" s="472">
        <f>G18+HWP!D19</f>
        <v>1.6511566659588</v>
      </c>
      <c r="H19" s="473">
        <f>H18+HWP!E19</f>
        <v>1.3622042494160098</v>
      </c>
      <c r="I19" s="456"/>
      <c r="J19" s="475">
        <f>Garden!J26</f>
        <v>0</v>
      </c>
      <c r="K19" s="476">
        <f>Paper!J26</f>
        <v>3.8381074141792836E-2</v>
      </c>
      <c r="L19" s="477">
        <f>Wood!J26</f>
        <v>0</v>
      </c>
      <c r="M19" s="478">
        <f>J19*(1-Recovery_OX!E19)*(1-Recovery_OX!F19)</f>
        <v>0</v>
      </c>
      <c r="N19" s="476">
        <f>K19*(1-Recovery_OX!E19)*(1-Recovery_OX!F19)</f>
        <v>3.8381074141792836E-2</v>
      </c>
      <c r="O19" s="477">
        <f>L19*(1-Recovery_OX!E19)*(1-Recovery_OX!F19)</f>
        <v>0</v>
      </c>
    </row>
    <row r="20" spans="2:15">
      <c r="B20" s="470">
        <f t="shared" si="0"/>
        <v>1958</v>
      </c>
      <c r="C20" s="471">
        <f>Stored_C!E26</f>
        <v>0</v>
      </c>
      <c r="D20" s="472">
        <f>Stored_C!F26+Stored_C!L26</f>
        <v>0.24046904535720001</v>
      </c>
      <c r="E20" s="473">
        <f>Stored_C!G26+Stored_C!M26</f>
        <v>0.19838696241969</v>
      </c>
      <c r="F20" s="474">
        <f>F19+HWP!C20</f>
        <v>0</v>
      </c>
      <c r="G20" s="472">
        <f>G19+HWP!D20</f>
        <v>1.891625711316</v>
      </c>
      <c r="H20" s="473">
        <f>H19+HWP!E20</f>
        <v>1.5605912118356997</v>
      </c>
      <c r="I20" s="456"/>
      <c r="J20" s="475">
        <f>Garden!J27</f>
        <v>0</v>
      </c>
      <c r="K20" s="476">
        <f>Paper!J27</f>
        <v>4.3422097496684284E-2</v>
      </c>
      <c r="L20" s="477">
        <f>Wood!J27</f>
        <v>0</v>
      </c>
      <c r="M20" s="478">
        <f>J20*(1-Recovery_OX!E20)*(1-Recovery_OX!F20)</f>
        <v>0</v>
      </c>
      <c r="N20" s="476">
        <f>K20*(1-Recovery_OX!E20)*(1-Recovery_OX!F20)</f>
        <v>4.3422097496684284E-2</v>
      </c>
      <c r="O20" s="477">
        <f>L20*(1-Recovery_OX!E20)*(1-Recovery_OX!F20)</f>
        <v>0</v>
      </c>
    </row>
    <row r="21" spans="2:15">
      <c r="B21" s="470">
        <f t="shared" si="0"/>
        <v>1959</v>
      </c>
      <c r="C21" s="471">
        <f>Stored_C!E27</f>
        <v>0</v>
      </c>
      <c r="D21" s="472">
        <f>Stored_C!F27+Stored_C!L27</f>
        <v>0.24763501465560001</v>
      </c>
      <c r="E21" s="473">
        <f>Stored_C!G27+Stored_C!M27</f>
        <v>0.20429888709086999</v>
      </c>
      <c r="F21" s="474">
        <f>F20+HWP!C21</f>
        <v>0</v>
      </c>
      <c r="G21" s="472">
        <f>G20+HWP!D21</f>
        <v>2.1392607259715999</v>
      </c>
      <c r="H21" s="473">
        <f>H20+HWP!E21</f>
        <v>1.7648900989265697</v>
      </c>
      <c r="I21" s="456"/>
      <c r="J21" s="475">
        <f>Garden!J28</f>
        <v>0</v>
      </c>
      <c r="K21" s="476">
        <f>Paper!J28</f>
        <v>4.8354977049594336E-2</v>
      </c>
      <c r="L21" s="477">
        <f>Wood!J28</f>
        <v>0</v>
      </c>
      <c r="M21" s="478">
        <f>J21*(1-Recovery_OX!E21)*(1-Recovery_OX!F21)</f>
        <v>0</v>
      </c>
      <c r="N21" s="476">
        <f>K21*(1-Recovery_OX!E21)*(1-Recovery_OX!F21)</f>
        <v>4.8354977049594336E-2</v>
      </c>
      <c r="O21" s="477">
        <f>L21*(1-Recovery_OX!E21)*(1-Recovery_OX!F21)</f>
        <v>0</v>
      </c>
    </row>
    <row r="22" spans="2:15">
      <c r="B22" s="470">
        <f t="shared" si="0"/>
        <v>1960</v>
      </c>
      <c r="C22" s="471">
        <f>Stored_C!E28</f>
        <v>0</v>
      </c>
      <c r="D22" s="472">
        <f>Stored_C!F28+Stored_C!L28</f>
        <v>0.2577936821988</v>
      </c>
      <c r="E22" s="473">
        <f>Stored_C!G28+Stored_C!M28</f>
        <v>0.21267978781400998</v>
      </c>
      <c r="F22" s="474">
        <f>F21+HWP!C22</f>
        <v>0</v>
      </c>
      <c r="G22" s="472">
        <f>G21+HWP!D22</f>
        <v>2.3970544081703999</v>
      </c>
      <c r="H22" s="473">
        <f>H21+HWP!E22</f>
        <v>1.9775698867405795</v>
      </c>
      <c r="I22" s="456"/>
      <c r="J22" s="475">
        <f>Garden!J29</f>
        <v>0</v>
      </c>
      <c r="K22" s="476">
        <f>Paper!J29</f>
        <v>5.3188843943561145E-2</v>
      </c>
      <c r="L22" s="477">
        <f>Wood!J29</f>
        <v>0</v>
      </c>
      <c r="M22" s="478">
        <f>J22*(1-Recovery_OX!E22)*(1-Recovery_OX!F22)</f>
        <v>0</v>
      </c>
      <c r="N22" s="476">
        <f>K22*(1-Recovery_OX!E22)*(1-Recovery_OX!F22)</f>
        <v>5.3188843943561145E-2</v>
      </c>
      <c r="O22" s="477">
        <f>L22*(1-Recovery_OX!E22)*(1-Recovery_OX!F22)</f>
        <v>0</v>
      </c>
    </row>
    <row r="23" spans="2:15">
      <c r="B23" s="470">
        <f t="shared" si="0"/>
        <v>1961</v>
      </c>
      <c r="C23" s="471">
        <f>Stored_C!E29</f>
        <v>0</v>
      </c>
      <c r="D23" s="472">
        <f>Stored_C!F29+Stored_C!L29</f>
        <v>0.24206962023600004</v>
      </c>
      <c r="E23" s="473">
        <f>Stored_C!G29+Stored_C!M29</f>
        <v>0.19970743669470004</v>
      </c>
      <c r="F23" s="474">
        <f>F22+HWP!C23</f>
        <v>0</v>
      </c>
      <c r="G23" s="472">
        <f>G22+HWP!D23</f>
        <v>2.6391240284064001</v>
      </c>
      <c r="H23" s="473">
        <f>H22+HWP!E23</f>
        <v>2.1772773234352796</v>
      </c>
      <c r="I23" s="456"/>
      <c r="J23" s="475">
        <f>Garden!J30</f>
        <v>0</v>
      </c>
      <c r="K23" s="476">
        <f>Paper!J30</f>
        <v>5.8028317296145285E-2</v>
      </c>
      <c r="L23" s="477">
        <f>Wood!J30</f>
        <v>0</v>
      </c>
      <c r="M23" s="478">
        <f>J23*(1-Recovery_OX!E23)*(1-Recovery_OX!F23)</f>
        <v>0</v>
      </c>
      <c r="N23" s="476">
        <f>K23*(1-Recovery_OX!E23)*(1-Recovery_OX!F23)</f>
        <v>5.8028317296145285E-2</v>
      </c>
      <c r="O23" s="477">
        <f>L23*(1-Recovery_OX!E23)*(1-Recovery_OX!F23)</f>
        <v>0</v>
      </c>
    </row>
    <row r="24" spans="2:15">
      <c r="B24" s="470">
        <f t="shared" si="0"/>
        <v>1962</v>
      </c>
      <c r="C24" s="471">
        <f>Stored_C!E30</f>
        <v>0</v>
      </c>
      <c r="D24" s="472">
        <f>Stored_C!F30+Stored_C!L30</f>
        <v>0.24806871776400002</v>
      </c>
      <c r="E24" s="473">
        <f>Stored_C!G30+Stored_C!M30</f>
        <v>0.20465669215530002</v>
      </c>
      <c r="F24" s="474">
        <f>F23+HWP!C24</f>
        <v>0</v>
      </c>
      <c r="G24" s="472">
        <f>G23+HWP!D24</f>
        <v>2.8871927461704003</v>
      </c>
      <c r="H24" s="473">
        <f>H23+HWP!E24</f>
        <v>2.3819340155905797</v>
      </c>
      <c r="I24" s="456"/>
      <c r="J24" s="475">
        <f>Garden!J31</f>
        <v>0</v>
      </c>
      <c r="K24" s="476">
        <f>Paper!J31</f>
        <v>6.2026099159498589E-2</v>
      </c>
      <c r="L24" s="477">
        <f>Wood!J31</f>
        <v>0</v>
      </c>
      <c r="M24" s="478">
        <f>J24*(1-Recovery_OX!E24)*(1-Recovery_OX!F24)</f>
        <v>0</v>
      </c>
      <c r="N24" s="476">
        <f>K24*(1-Recovery_OX!E24)*(1-Recovery_OX!F24)</f>
        <v>6.2026099159498589E-2</v>
      </c>
      <c r="O24" s="477">
        <f>L24*(1-Recovery_OX!E24)*(1-Recovery_OX!F24)</f>
        <v>0</v>
      </c>
    </row>
    <row r="25" spans="2:15">
      <c r="B25" s="470">
        <f t="shared" si="0"/>
        <v>1963</v>
      </c>
      <c r="C25" s="471">
        <f>Stored_C!E31</f>
        <v>0</v>
      </c>
      <c r="D25" s="472">
        <f>Stored_C!F31+Stored_C!L31</f>
        <v>0.25425212687999998</v>
      </c>
      <c r="E25" s="473">
        <f>Stored_C!G31+Stored_C!M31</f>
        <v>0.20975800467599998</v>
      </c>
      <c r="F25" s="474">
        <f>F24+HWP!C25</f>
        <v>0</v>
      </c>
      <c r="G25" s="472">
        <f>G24+HWP!D25</f>
        <v>3.1414448730504003</v>
      </c>
      <c r="H25" s="473">
        <f>H24+HWP!E25</f>
        <v>2.5916920202665796</v>
      </c>
      <c r="I25" s="456"/>
      <c r="J25" s="475">
        <f>Garden!J32</f>
        <v>0</v>
      </c>
      <c r="K25" s="476">
        <f>Paper!J32</f>
        <v>6.5949905079075097E-2</v>
      </c>
      <c r="L25" s="477">
        <f>Wood!J32</f>
        <v>0</v>
      </c>
      <c r="M25" s="478">
        <f>J25*(1-Recovery_OX!E25)*(1-Recovery_OX!F25)</f>
        <v>0</v>
      </c>
      <c r="N25" s="476">
        <f>K25*(1-Recovery_OX!E25)*(1-Recovery_OX!F25)</f>
        <v>6.5949905079075097E-2</v>
      </c>
      <c r="O25" s="477">
        <f>L25*(1-Recovery_OX!E25)*(1-Recovery_OX!F25)</f>
        <v>0</v>
      </c>
    </row>
    <row r="26" spans="2:15">
      <c r="B26" s="470">
        <f t="shared" si="0"/>
        <v>1964</v>
      </c>
      <c r="C26" s="471">
        <f>Stored_C!E32</f>
        <v>0</v>
      </c>
      <c r="D26" s="472">
        <f>Stored_C!F32+Stored_C!L32</f>
        <v>0.26034256466400002</v>
      </c>
      <c r="E26" s="473">
        <f>Stored_C!G32+Stored_C!M32</f>
        <v>0.21478261584779998</v>
      </c>
      <c r="F26" s="474">
        <f>F25+HWP!C26</f>
        <v>0</v>
      </c>
      <c r="G26" s="472">
        <f>G25+HWP!D26</f>
        <v>3.4017874377144004</v>
      </c>
      <c r="H26" s="473">
        <f>H25+HWP!E26</f>
        <v>2.8064746361143795</v>
      </c>
      <c r="I26" s="456"/>
      <c r="J26" s="475">
        <f>Garden!J33</f>
        <v>0</v>
      </c>
      <c r="K26" s="476">
        <f>Paper!J33</f>
        <v>6.9810767217419703E-2</v>
      </c>
      <c r="L26" s="477">
        <f>Wood!J33</f>
        <v>0</v>
      </c>
      <c r="M26" s="478">
        <f>J26*(1-Recovery_OX!E26)*(1-Recovery_OX!F26)</f>
        <v>0</v>
      </c>
      <c r="N26" s="476">
        <f>K26*(1-Recovery_OX!E26)*(1-Recovery_OX!F26)</f>
        <v>6.9810767217419703E-2</v>
      </c>
      <c r="O26" s="477">
        <f>L26*(1-Recovery_OX!E26)*(1-Recovery_OX!F26)</f>
        <v>0</v>
      </c>
    </row>
    <row r="27" spans="2:15">
      <c r="B27" s="470">
        <f t="shared" si="0"/>
        <v>1965</v>
      </c>
      <c r="C27" s="471">
        <f>Stored_C!E33</f>
        <v>0</v>
      </c>
      <c r="D27" s="472">
        <f>Stored_C!F33+Stored_C!L33</f>
        <v>0.26639711877600003</v>
      </c>
      <c r="E27" s="473">
        <f>Stored_C!G33+Stored_C!M33</f>
        <v>0.21977762299019996</v>
      </c>
      <c r="F27" s="474">
        <f>F26+HWP!C27</f>
        <v>0</v>
      </c>
      <c r="G27" s="472">
        <f>G26+HWP!D27</f>
        <v>3.6681845564904005</v>
      </c>
      <c r="H27" s="473">
        <f>H26+HWP!E27</f>
        <v>3.0262522591045795</v>
      </c>
      <c r="I27" s="456"/>
      <c r="J27" s="475">
        <f>Garden!J34</f>
        <v>0</v>
      </c>
      <c r="K27" s="476">
        <f>Paper!J34</f>
        <v>7.360989881182059E-2</v>
      </c>
      <c r="L27" s="477">
        <f>Wood!J34</f>
        <v>0</v>
      </c>
      <c r="M27" s="478">
        <f>J27*(1-Recovery_OX!E27)*(1-Recovery_OX!F27)</f>
        <v>0</v>
      </c>
      <c r="N27" s="476">
        <f>K27*(1-Recovery_OX!E27)*(1-Recovery_OX!F27)</f>
        <v>7.360989881182059E-2</v>
      </c>
      <c r="O27" s="477">
        <f>L27*(1-Recovery_OX!E27)*(1-Recovery_OX!F27)</f>
        <v>0</v>
      </c>
    </row>
    <row r="28" spans="2:15">
      <c r="B28" s="470">
        <f t="shared" si="0"/>
        <v>1966</v>
      </c>
      <c r="C28" s="471">
        <f>Stored_C!E34</f>
        <v>0</v>
      </c>
      <c r="D28" s="472">
        <f>Stored_C!F34+Stored_C!L34</f>
        <v>0.27217438996799997</v>
      </c>
      <c r="E28" s="473">
        <f>Stored_C!G34+Stored_C!M34</f>
        <v>0.22454387172359996</v>
      </c>
      <c r="F28" s="474">
        <f>F27+HWP!C28</f>
        <v>0</v>
      </c>
      <c r="G28" s="472">
        <f>G27+HWP!D28</f>
        <v>3.9403589464584003</v>
      </c>
      <c r="H28" s="473">
        <f>H27+HWP!E28</f>
        <v>3.2507961308281796</v>
      </c>
      <c r="I28" s="456"/>
      <c r="J28" s="475">
        <f>Garden!J35</f>
        <v>0</v>
      </c>
      <c r="K28" s="476">
        <f>Paper!J35</f>
        <v>7.7350299064880987E-2</v>
      </c>
      <c r="L28" s="477">
        <f>Wood!J35</f>
        <v>0</v>
      </c>
      <c r="M28" s="478">
        <f>J28*(1-Recovery_OX!E28)*(1-Recovery_OX!F28)</f>
        <v>0</v>
      </c>
      <c r="N28" s="476">
        <f>K28*(1-Recovery_OX!E28)*(1-Recovery_OX!F28)</f>
        <v>7.7350299064880987E-2</v>
      </c>
      <c r="O28" s="477">
        <f>L28*(1-Recovery_OX!E28)*(1-Recovery_OX!F28)</f>
        <v>0</v>
      </c>
    </row>
    <row r="29" spans="2:15">
      <c r="B29" s="470">
        <f t="shared" si="0"/>
        <v>1967</v>
      </c>
      <c r="C29" s="471">
        <f>Stored_C!E35</f>
        <v>0</v>
      </c>
      <c r="D29" s="472">
        <f>Stored_C!F35+Stored_C!L35</f>
        <v>0.28203783275520006</v>
      </c>
      <c r="E29" s="473">
        <f>Stored_C!G35+Stored_C!M35</f>
        <v>0.23268121202304001</v>
      </c>
      <c r="F29" s="474">
        <f>F28+HWP!C29</f>
        <v>0</v>
      </c>
      <c r="G29" s="472">
        <f>G28+HWP!D29</f>
        <v>4.2223967792136001</v>
      </c>
      <c r="H29" s="473">
        <f>H28+HWP!E29</f>
        <v>3.4834773428512196</v>
      </c>
      <c r="I29" s="456"/>
      <c r="J29" s="475">
        <f>Garden!J36</f>
        <v>0</v>
      </c>
      <c r="K29" s="476">
        <f>Paper!J36</f>
        <v>8.1026865495351888E-2</v>
      </c>
      <c r="L29" s="477">
        <f>Wood!J36</f>
        <v>0</v>
      </c>
      <c r="M29" s="478">
        <f>J29*(1-Recovery_OX!E29)*(1-Recovery_OX!F29)</f>
        <v>0</v>
      </c>
      <c r="N29" s="476">
        <f>K29*(1-Recovery_OX!E29)*(1-Recovery_OX!F29)</f>
        <v>8.1026865495351888E-2</v>
      </c>
      <c r="O29" s="477">
        <f>L29*(1-Recovery_OX!E29)*(1-Recovery_OX!F29)</f>
        <v>0</v>
      </c>
    </row>
    <row r="30" spans="2:15">
      <c r="B30" s="470">
        <f t="shared" si="0"/>
        <v>1968</v>
      </c>
      <c r="C30" s="471">
        <f>Stored_C!E36</f>
        <v>0</v>
      </c>
      <c r="D30" s="472">
        <f>Stored_C!F36+Stored_C!L36</f>
        <v>0.28902683030759996</v>
      </c>
      <c r="E30" s="473">
        <f>Stored_C!G36+Stored_C!M36</f>
        <v>0.23844713500376999</v>
      </c>
      <c r="F30" s="474">
        <f>F29+HWP!C30</f>
        <v>0</v>
      </c>
      <c r="G30" s="472">
        <f>G29+HWP!D30</f>
        <v>4.5114236095212004</v>
      </c>
      <c r="H30" s="473">
        <f>H29+HWP!E30</f>
        <v>3.7219244778549894</v>
      </c>
      <c r="I30" s="456"/>
      <c r="J30" s="475">
        <f>Garden!J37</f>
        <v>0</v>
      </c>
      <c r="K30" s="476">
        <f>Paper!J37</f>
        <v>8.4777618883275327E-2</v>
      </c>
      <c r="L30" s="477">
        <f>Wood!J37</f>
        <v>0</v>
      </c>
      <c r="M30" s="478">
        <f>J30*(1-Recovery_OX!E30)*(1-Recovery_OX!F30)</f>
        <v>0</v>
      </c>
      <c r="N30" s="476">
        <f>K30*(1-Recovery_OX!E30)*(1-Recovery_OX!F30)</f>
        <v>8.4777618883275327E-2</v>
      </c>
      <c r="O30" s="477">
        <f>L30*(1-Recovery_OX!E30)*(1-Recovery_OX!F30)</f>
        <v>0</v>
      </c>
    </row>
    <row r="31" spans="2:15">
      <c r="B31" s="470">
        <f t="shared" si="0"/>
        <v>1969</v>
      </c>
      <c r="C31" s="471">
        <f>Stored_C!E37</f>
        <v>0</v>
      </c>
      <c r="D31" s="472">
        <f>Stored_C!F37+Stored_C!L37</f>
        <v>0.29601582785999997</v>
      </c>
      <c r="E31" s="473">
        <f>Stored_C!G37+Stored_C!M37</f>
        <v>0.24421305798449999</v>
      </c>
      <c r="F31" s="474">
        <f>F30+HWP!C31</f>
        <v>0</v>
      </c>
      <c r="G31" s="472">
        <f>G30+HWP!D31</f>
        <v>4.8074394373812002</v>
      </c>
      <c r="H31" s="473">
        <f>H30+HWP!E31</f>
        <v>3.9661375358394895</v>
      </c>
      <c r="I31" s="456"/>
      <c r="J31" s="475">
        <f>Garden!J38</f>
        <v>0</v>
      </c>
      <c r="K31" s="476">
        <f>Paper!J38</f>
        <v>8.8503487884933368E-2</v>
      </c>
      <c r="L31" s="477">
        <f>Wood!J38</f>
        <v>0</v>
      </c>
      <c r="M31" s="478">
        <f>J31*(1-Recovery_OX!E31)*(1-Recovery_OX!F31)</f>
        <v>0</v>
      </c>
      <c r="N31" s="476">
        <f>K31*(1-Recovery_OX!E31)*(1-Recovery_OX!F31)</f>
        <v>8.8503487884933368E-2</v>
      </c>
      <c r="O31" s="477">
        <f>L31*(1-Recovery_OX!E31)*(1-Recovery_OX!F31)</f>
        <v>0</v>
      </c>
    </row>
    <row r="32" spans="2:15">
      <c r="B32" s="470">
        <f t="shared" si="0"/>
        <v>1970</v>
      </c>
      <c r="C32" s="471">
        <f>Stored_C!E38</f>
        <v>0</v>
      </c>
      <c r="D32" s="472">
        <f>Stored_C!F38+Stored_C!L38</f>
        <v>0.30300482541240004</v>
      </c>
      <c r="E32" s="473">
        <f>Stored_C!G38+Stored_C!M38</f>
        <v>0.24997898096523002</v>
      </c>
      <c r="F32" s="474">
        <f>F31+HWP!C32</f>
        <v>0</v>
      </c>
      <c r="G32" s="472">
        <f>G31+HWP!D32</f>
        <v>5.1104442627936004</v>
      </c>
      <c r="H32" s="473">
        <f>H31+HWP!E32</f>
        <v>4.2161165168047194</v>
      </c>
      <c r="I32" s="456"/>
      <c r="J32" s="475">
        <f>Garden!J39</f>
        <v>0</v>
      </c>
      <c r="K32" s="476">
        <f>Paper!J39</f>
        <v>9.2206154838625431E-2</v>
      </c>
      <c r="L32" s="477">
        <f>Wood!J39</f>
        <v>0</v>
      </c>
      <c r="M32" s="478">
        <f>J32*(1-Recovery_OX!E32)*(1-Recovery_OX!F32)</f>
        <v>0</v>
      </c>
      <c r="N32" s="476">
        <f>K32*(1-Recovery_OX!E32)*(1-Recovery_OX!F32)</f>
        <v>9.2206154838625431E-2</v>
      </c>
      <c r="O32" s="477">
        <f>L32*(1-Recovery_OX!E32)*(1-Recovery_OX!F32)</f>
        <v>0</v>
      </c>
    </row>
    <row r="33" spans="2:15">
      <c r="B33" s="470">
        <f t="shared" si="0"/>
        <v>1971</v>
      </c>
      <c r="C33" s="471">
        <f>Stored_C!E39</f>
        <v>0</v>
      </c>
      <c r="D33" s="472">
        <f>Stored_C!F39+Stored_C!L39</f>
        <v>0.30999382296479999</v>
      </c>
      <c r="E33" s="473">
        <f>Stored_C!G39+Stored_C!M39</f>
        <v>0.25574490394596</v>
      </c>
      <c r="F33" s="474">
        <f>F32+HWP!C33</f>
        <v>0</v>
      </c>
      <c r="G33" s="472">
        <f>G32+HWP!D33</f>
        <v>5.4204380857584002</v>
      </c>
      <c r="H33" s="473">
        <f>H32+HWP!E33</f>
        <v>4.4718614207506793</v>
      </c>
      <c r="I33" s="456"/>
      <c r="J33" s="475">
        <f>Garden!J40</f>
        <v>0</v>
      </c>
      <c r="K33" s="476">
        <f>Paper!J40</f>
        <v>9.5887188346184857E-2</v>
      </c>
      <c r="L33" s="477">
        <f>Wood!J40</f>
        <v>0</v>
      </c>
      <c r="M33" s="478">
        <f>J33*(1-Recovery_OX!E33)*(1-Recovery_OX!F33)</f>
        <v>0</v>
      </c>
      <c r="N33" s="476">
        <f>K33*(1-Recovery_OX!E33)*(1-Recovery_OX!F33)</f>
        <v>9.5887188346184857E-2</v>
      </c>
      <c r="O33" s="477">
        <f>L33*(1-Recovery_OX!E33)*(1-Recovery_OX!F33)</f>
        <v>0</v>
      </c>
    </row>
    <row r="34" spans="2:15">
      <c r="B34" s="470">
        <f t="shared" si="0"/>
        <v>1972</v>
      </c>
      <c r="C34" s="471">
        <f>Stored_C!E40</f>
        <v>0</v>
      </c>
      <c r="D34" s="472">
        <f>Stored_C!F40+Stored_C!L40</f>
        <v>0.31698282051720006</v>
      </c>
      <c r="E34" s="473">
        <f>Stored_C!G40+Stored_C!M40</f>
        <v>0.26151082692669003</v>
      </c>
      <c r="F34" s="474">
        <f>F33+HWP!C34</f>
        <v>0</v>
      </c>
      <c r="G34" s="472">
        <f>G33+HWP!D34</f>
        <v>5.7374209062756005</v>
      </c>
      <c r="H34" s="473">
        <f>H33+HWP!E34</f>
        <v>4.7333722476773694</v>
      </c>
      <c r="I34" s="456"/>
      <c r="J34" s="475">
        <f>Garden!J41</f>
        <v>0</v>
      </c>
      <c r="K34" s="476">
        <f>Paper!J41</f>
        <v>9.9548050962266918E-2</v>
      </c>
      <c r="L34" s="477">
        <f>Wood!J41</f>
        <v>0</v>
      </c>
      <c r="M34" s="478">
        <f>J34*(1-Recovery_OX!E34)*(1-Recovery_OX!F34)</f>
        <v>0</v>
      </c>
      <c r="N34" s="476">
        <f>K34*(1-Recovery_OX!E34)*(1-Recovery_OX!F34)</f>
        <v>9.9548050962266918E-2</v>
      </c>
      <c r="O34" s="477">
        <f>L34*(1-Recovery_OX!E34)*(1-Recovery_OX!F34)</f>
        <v>0</v>
      </c>
    </row>
    <row r="35" spans="2:15">
      <c r="B35" s="470">
        <f t="shared" si="0"/>
        <v>1973</v>
      </c>
      <c r="C35" s="471">
        <f>Stored_C!E41</f>
        <v>0</v>
      </c>
      <c r="D35" s="472">
        <f>Stored_C!F41+Stored_C!L41</f>
        <v>0.32397181806960001</v>
      </c>
      <c r="E35" s="473">
        <f>Stored_C!G41+Stored_C!M41</f>
        <v>0.26727674990741995</v>
      </c>
      <c r="F35" s="474">
        <f>F34+HWP!C35</f>
        <v>0</v>
      </c>
      <c r="G35" s="472">
        <f>G34+HWP!D35</f>
        <v>6.0613927243452004</v>
      </c>
      <c r="H35" s="473">
        <f>H34+HWP!E35</f>
        <v>5.000648997584789</v>
      </c>
      <c r="I35" s="456"/>
      <c r="J35" s="475">
        <f>Garden!J42</f>
        <v>0</v>
      </c>
      <c r="K35" s="476">
        <f>Paper!J42</f>
        <v>0.10319010636379351</v>
      </c>
      <c r="L35" s="477">
        <f>Wood!J42</f>
        <v>0</v>
      </c>
      <c r="M35" s="478">
        <f>J35*(1-Recovery_OX!E35)*(1-Recovery_OX!F35)</f>
        <v>0</v>
      </c>
      <c r="N35" s="476">
        <f>K35*(1-Recovery_OX!E35)*(1-Recovery_OX!F35)</f>
        <v>0.10319010636379351</v>
      </c>
      <c r="O35" s="477">
        <f>L35*(1-Recovery_OX!E35)*(1-Recovery_OX!F35)</f>
        <v>0</v>
      </c>
    </row>
    <row r="36" spans="2:15">
      <c r="B36" s="470">
        <f t="shared" si="0"/>
        <v>1974</v>
      </c>
      <c r="C36" s="471">
        <f>Stored_C!E42</f>
        <v>0</v>
      </c>
      <c r="D36" s="472">
        <f>Stored_C!F42+Stored_C!L42</f>
        <v>0.33096081562200008</v>
      </c>
      <c r="E36" s="473">
        <f>Stored_C!G42+Stored_C!M42</f>
        <v>0.27304267288814998</v>
      </c>
      <c r="F36" s="474">
        <f>F35+HWP!C36</f>
        <v>0</v>
      </c>
      <c r="G36" s="472">
        <f>G35+HWP!D36</f>
        <v>6.3923535399672007</v>
      </c>
      <c r="H36" s="473">
        <f>H35+HWP!E36</f>
        <v>5.2736916704729389</v>
      </c>
      <c r="I36" s="456"/>
      <c r="J36" s="475">
        <f>Garden!J43</f>
        <v>0</v>
      </c>
      <c r="K36" s="476">
        <f>Paper!J43</f>
        <v>0.10681462603469895</v>
      </c>
      <c r="L36" s="477">
        <f>Wood!J43</f>
        <v>0</v>
      </c>
      <c r="M36" s="478">
        <f>J36*(1-Recovery_OX!E36)*(1-Recovery_OX!F36)</f>
        <v>0</v>
      </c>
      <c r="N36" s="476">
        <f>K36*(1-Recovery_OX!E36)*(1-Recovery_OX!F36)</f>
        <v>0.10681462603469895</v>
      </c>
      <c r="O36" s="477">
        <f>L36*(1-Recovery_OX!E36)*(1-Recovery_OX!F36)</f>
        <v>0</v>
      </c>
    </row>
    <row r="37" spans="2:15">
      <c r="B37" s="470">
        <f t="shared" si="0"/>
        <v>1975</v>
      </c>
      <c r="C37" s="471">
        <f>Stored_C!E43</f>
        <v>0</v>
      </c>
      <c r="D37" s="472">
        <f>Stored_C!F43+Stored_C!L43</f>
        <v>0.33794981317440004</v>
      </c>
      <c r="E37" s="473">
        <f>Stored_C!G43+Stored_C!M43</f>
        <v>0.27880859586888002</v>
      </c>
      <c r="F37" s="474">
        <f>F36+HWP!C37</f>
        <v>0</v>
      </c>
      <c r="G37" s="472">
        <f>G36+HWP!D37</f>
        <v>6.7303033531416006</v>
      </c>
      <c r="H37" s="473">
        <f>H36+HWP!E37</f>
        <v>5.552500266341819</v>
      </c>
      <c r="I37" s="456"/>
      <c r="J37" s="475">
        <f>Garden!J44</f>
        <v>0</v>
      </c>
      <c r="K37" s="476">
        <f>Paper!J44</f>
        <v>0.11042279549874566</v>
      </c>
      <c r="L37" s="477">
        <f>Wood!J44</f>
        <v>0</v>
      </c>
      <c r="M37" s="478">
        <f>J37*(1-Recovery_OX!E37)*(1-Recovery_OX!F37)</f>
        <v>0</v>
      </c>
      <c r="N37" s="476">
        <f>K37*(1-Recovery_OX!E37)*(1-Recovery_OX!F37)</f>
        <v>0.11042279549874566</v>
      </c>
      <c r="O37" s="477">
        <f>L37*(1-Recovery_OX!E37)*(1-Recovery_OX!F37)</f>
        <v>0</v>
      </c>
    </row>
    <row r="38" spans="2:15">
      <c r="B38" s="470">
        <f t="shared" si="0"/>
        <v>1976</v>
      </c>
      <c r="C38" s="471">
        <f>Stored_C!E44</f>
        <v>0</v>
      </c>
      <c r="D38" s="472">
        <f>Stored_C!F44+Stored_C!L44</f>
        <v>0.34493881072679999</v>
      </c>
      <c r="E38" s="473">
        <f>Stored_C!G44+Stored_C!M44</f>
        <v>0.28457451884960999</v>
      </c>
      <c r="F38" s="474">
        <f>F37+HWP!C38</f>
        <v>0</v>
      </c>
      <c r="G38" s="472">
        <f>G37+HWP!D38</f>
        <v>7.0752421638684009</v>
      </c>
      <c r="H38" s="473">
        <f>H37+HWP!E38</f>
        <v>5.8370747851914286</v>
      </c>
      <c r="I38" s="456"/>
      <c r="J38" s="475">
        <f>Garden!J45</f>
        <v>0</v>
      </c>
      <c r="K38" s="476">
        <f>Paper!J45</f>
        <v>0.11401572013096312</v>
      </c>
      <c r="L38" s="477">
        <f>Wood!J45</f>
        <v>0</v>
      </c>
      <c r="M38" s="478">
        <f>J38*(1-Recovery_OX!E38)*(1-Recovery_OX!F38)</f>
        <v>0</v>
      </c>
      <c r="N38" s="476">
        <f>K38*(1-Recovery_OX!E38)*(1-Recovery_OX!F38)</f>
        <v>0.11401572013096312</v>
      </c>
      <c r="O38" s="477">
        <f>L38*(1-Recovery_OX!E38)*(1-Recovery_OX!F38)</f>
        <v>0</v>
      </c>
    </row>
    <row r="39" spans="2:15">
      <c r="B39" s="470">
        <f t="shared" si="0"/>
        <v>1977</v>
      </c>
      <c r="C39" s="471">
        <f>Stored_C!E45</f>
        <v>0</v>
      </c>
      <c r="D39" s="472">
        <f>Stored_C!F45+Stored_C!L45</f>
        <v>0.35192780827920001</v>
      </c>
      <c r="E39" s="473">
        <f>Stored_C!G45+Stored_C!M45</f>
        <v>0.29034044183033997</v>
      </c>
      <c r="F39" s="474">
        <f>F38+HWP!C39</f>
        <v>0</v>
      </c>
      <c r="G39" s="472">
        <f>G38+HWP!D39</f>
        <v>7.4271699721476008</v>
      </c>
      <c r="H39" s="473">
        <f>H38+HWP!E39</f>
        <v>6.1274152270217686</v>
      </c>
      <c r="I39" s="456"/>
      <c r="J39" s="475">
        <f>Garden!J46</f>
        <v>0</v>
      </c>
      <c r="K39" s="476">
        <f>Paper!J46</f>
        <v>0.11759443057619748</v>
      </c>
      <c r="L39" s="477">
        <f>Wood!J46</f>
        <v>0</v>
      </c>
      <c r="M39" s="478">
        <f>J39*(1-Recovery_OX!E39)*(1-Recovery_OX!F39)</f>
        <v>0</v>
      </c>
      <c r="N39" s="476">
        <f>K39*(1-Recovery_OX!E39)*(1-Recovery_OX!F39)</f>
        <v>0.11759443057619748</v>
      </c>
      <c r="O39" s="477">
        <f>L39*(1-Recovery_OX!E39)*(1-Recovery_OX!F39)</f>
        <v>0</v>
      </c>
    </row>
    <row r="40" spans="2:15">
      <c r="B40" s="470">
        <f t="shared" si="0"/>
        <v>1978</v>
      </c>
      <c r="C40" s="471">
        <f>Stored_C!E46</f>
        <v>0</v>
      </c>
      <c r="D40" s="472">
        <f>Stored_C!F46+Stored_C!L46</f>
        <v>0.35891680583160002</v>
      </c>
      <c r="E40" s="473">
        <f>Stored_C!G46+Stored_C!M46</f>
        <v>0.29610636481107</v>
      </c>
      <c r="F40" s="474">
        <f>F39+HWP!C40</f>
        <v>0</v>
      </c>
      <c r="G40" s="472">
        <f>G39+HWP!D40</f>
        <v>7.7860867779792011</v>
      </c>
      <c r="H40" s="473">
        <f>H39+HWP!E40</f>
        <v>6.4235215918328388</v>
      </c>
      <c r="I40" s="456"/>
      <c r="J40" s="475">
        <f>Garden!J47</f>
        <v>0</v>
      </c>
      <c r="K40" s="476">
        <f>Paper!J47</f>
        <v>0.1211598878013338</v>
      </c>
      <c r="L40" s="477">
        <f>Wood!J47</f>
        <v>0</v>
      </c>
      <c r="M40" s="478">
        <f>J40*(1-Recovery_OX!E40)*(1-Recovery_OX!F40)</f>
        <v>0</v>
      </c>
      <c r="N40" s="476">
        <f>K40*(1-Recovery_OX!E40)*(1-Recovery_OX!F40)</f>
        <v>0.1211598878013338</v>
      </c>
      <c r="O40" s="477">
        <f>L40*(1-Recovery_OX!E40)*(1-Recovery_OX!F40)</f>
        <v>0</v>
      </c>
    </row>
    <row r="41" spans="2:15">
      <c r="B41" s="470">
        <f t="shared" si="0"/>
        <v>1979</v>
      </c>
      <c r="C41" s="471">
        <f>Stored_C!E47</f>
        <v>0</v>
      </c>
      <c r="D41" s="472">
        <f>Stored_C!F47+Stored_C!L47</f>
        <v>0.36590580338400008</v>
      </c>
      <c r="E41" s="473">
        <f>Stored_C!G47+Stored_C!M47</f>
        <v>0.30187228779180003</v>
      </c>
      <c r="F41" s="474">
        <f>F40+HWP!C41</f>
        <v>0</v>
      </c>
      <c r="G41" s="472">
        <f>G40+HWP!D41</f>
        <v>8.151992581363201</v>
      </c>
      <c r="H41" s="473">
        <f>H40+HWP!E41</f>
        <v>6.7253938796246384</v>
      </c>
      <c r="I41" s="456"/>
      <c r="J41" s="475">
        <f>Garden!J48</f>
        <v>0</v>
      </c>
      <c r="K41" s="476">
        <f>Paper!J48</f>
        <v>0.12471298780595688</v>
      </c>
      <c r="L41" s="477">
        <f>Wood!J48</f>
        <v>0</v>
      </c>
      <c r="M41" s="478">
        <f>J41*(1-Recovery_OX!E41)*(1-Recovery_OX!F41)</f>
        <v>0</v>
      </c>
      <c r="N41" s="476">
        <f>K41*(1-Recovery_OX!E41)*(1-Recovery_OX!F41)</f>
        <v>0.12471298780595688</v>
      </c>
      <c r="O41" s="477">
        <f>L41*(1-Recovery_OX!E41)*(1-Recovery_OX!F41)</f>
        <v>0</v>
      </c>
    </row>
    <row r="42" spans="2:15">
      <c r="B42" s="470">
        <f t="shared" si="0"/>
        <v>1980</v>
      </c>
      <c r="C42" s="471">
        <f>Stored_C!E48</f>
        <v>0</v>
      </c>
      <c r="D42" s="472">
        <f>Stored_C!F48+Stored_C!L48</f>
        <v>0.37289480093639998</v>
      </c>
      <c r="E42" s="473">
        <f>Stored_C!G48+Stored_C!M48</f>
        <v>0.30763821077253001</v>
      </c>
      <c r="F42" s="474">
        <f>F41+HWP!C42</f>
        <v>0</v>
      </c>
      <c r="G42" s="472">
        <f>G41+HWP!D42</f>
        <v>8.5248873822996014</v>
      </c>
      <c r="H42" s="473">
        <f>H41+HWP!E42</f>
        <v>7.0330320903971684</v>
      </c>
      <c r="I42" s="456"/>
      <c r="J42" s="475">
        <f>Garden!J49</f>
        <v>0</v>
      </c>
      <c r="K42" s="476">
        <f>Paper!J49</f>
        <v>0.12825456601454216</v>
      </c>
      <c r="L42" s="477">
        <f>Wood!J49</f>
        <v>0</v>
      </c>
      <c r="M42" s="478">
        <f>J42*(1-Recovery_OX!E42)*(1-Recovery_OX!F42)</f>
        <v>0</v>
      </c>
      <c r="N42" s="476">
        <f>K42*(1-Recovery_OX!E42)*(1-Recovery_OX!F42)</f>
        <v>0.12825456601454216</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8.5248873822996014</v>
      </c>
      <c r="H43" s="473">
        <f>H42+HWP!E43</f>
        <v>7.0330320903971684</v>
      </c>
      <c r="I43" s="456"/>
      <c r="J43" s="475">
        <f>Garden!J50</f>
        <v>0</v>
      </c>
      <c r="K43" s="476">
        <f>Paper!J50</f>
        <v>0.13178540137170763</v>
      </c>
      <c r="L43" s="477">
        <f>Wood!J50</f>
        <v>0</v>
      </c>
      <c r="M43" s="478">
        <f>J43*(1-Recovery_OX!E43)*(1-Recovery_OX!F43)</f>
        <v>0</v>
      </c>
      <c r="N43" s="476">
        <f>K43*(1-Recovery_OX!E43)*(1-Recovery_OX!F43)</f>
        <v>0.13178540137170763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8.5248873822996014</v>
      </c>
      <c r="H44" s="473">
        <f>H43+HWP!E44</f>
        <v>7.0330320903971684</v>
      </c>
      <c r="I44" s="456"/>
      <c r="J44" s="475">
        <f>Garden!J51</f>
        <v>0</v>
      </c>
      <c r="K44" s="476">
        <f>Paper!J51</f>
        <v>0.12287589379280506</v>
      </c>
      <c r="L44" s="477">
        <f>Wood!J51</f>
        <v>0</v>
      </c>
      <c r="M44" s="478">
        <f>J44*(1-Recovery_OX!E44)*(1-Recovery_OX!F44)</f>
        <v>0</v>
      </c>
      <c r="N44" s="476">
        <f>K44*(1-Recovery_OX!E44)*(1-Recovery_OX!F44)</f>
        <v>0.12287589379280506</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8.5248873822996014</v>
      </c>
      <c r="H45" s="473">
        <f>H44+HWP!E45</f>
        <v>7.0330320903971684</v>
      </c>
      <c r="I45" s="456"/>
      <c r="J45" s="475">
        <f>Garden!J52</f>
        <v>0</v>
      </c>
      <c r="K45" s="476">
        <f>Paper!J52</f>
        <v>0.11456872398783111</v>
      </c>
      <c r="L45" s="477">
        <f>Wood!J52</f>
        <v>0</v>
      </c>
      <c r="M45" s="478">
        <f>J45*(1-Recovery_OX!E45)*(1-Recovery_OX!F45)</f>
        <v>0</v>
      </c>
      <c r="N45" s="476">
        <f>K45*(1-Recovery_OX!E45)*(1-Recovery_OX!F45)</f>
        <v>0.11456872398783111</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8.5248873822996014</v>
      </c>
      <c r="H46" s="473">
        <f>H45+HWP!E46</f>
        <v>7.0330320903971684</v>
      </c>
      <c r="I46" s="456"/>
      <c r="J46" s="475">
        <f>Garden!J53</f>
        <v>0</v>
      </c>
      <c r="K46" s="476">
        <f>Paper!J53</f>
        <v>0.10682317020076409</v>
      </c>
      <c r="L46" s="477">
        <f>Wood!J53</f>
        <v>0</v>
      </c>
      <c r="M46" s="478">
        <f>J46*(1-Recovery_OX!E46)*(1-Recovery_OX!F46)</f>
        <v>0</v>
      </c>
      <c r="N46" s="476">
        <f>K46*(1-Recovery_OX!E46)*(1-Recovery_OX!F46)</f>
        <v>0.10682317020076409</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8.5248873822996014</v>
      </c>
      <c r="H47" s="473">
        <f>H46+HWP!E47</f>
        <v>7.0330320903971684</v>
      </c>
      <c r="I47" s="456"/>
      <c r="J47" s="475">
        <f>Garden!J54</f>
        <v>0</v>
      </c>
      <c r="K47" s="476">
        <f>Paper!J54</f>
        <v>9.9601263717953706E-2</v>
      </c>
      <c r="L47" s="477">
        <f>Wood!J54</f>
        <v>0</v>
      </c>
      <c r="M47" s="478">
        <f>J47*(1-Recovery_OX!E47)*(1-Recovery_OX!F47)</f>
        <v>0</v>
      </c>
      <c r="N47" s="476">
        <f>K47*(1-Recovery_OX!E47)*(1-Recovery_OX!F47)</f>
        <v>9.9601263717953706E-2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8.5248873822996014</v>
      </c>
      <c r="H48" s="473">
        <f>H47+HWP!E48</f>
        <v>7.0330320903971684</v>
      </c>
      <c r="I48" s="456"/>
      <c r="J48" s="475">
        <f>Garden!J55</f>
        <v>0</v>
      </c>
      <c r="K48" s="476">
        <f>Paper!J55</f>
        <v>9.2867602745442576E-2</v>
      </c>
      <c r="L48" s="477">
        <f>Wood!J55</f>
        <v>0</v>
      </c>
      <c r="M48" s="478">
        <f>J48*(1-Recovery_OX!E48)*(1-Recovery_OX!F48)</f>
        <v>0</v>
      </c>
      <c r="N48" s="476">
        <f>K48*(1-Recovery_OX!E48)*(1-Recovery_OX!F48)</f>
        <v>9.2867602745442576E-2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8.5248873822996014</v>
      </c>
      <c r="H49" s="473">
        <f>H48+HWP!E49</f>
        <v>7.0330320903971684</v>
      </c>
      <c r="I49" s="456"/>
      <c r="J49" s="475">
        <f>Garden!J56</f>
        <v>0</v>
      </c>
      <c r="K49" s="476">
        <f>Paper!J56</f>
        <v>8.6589178869331346E-2</v>
      </c>
      <c r="L49" s="477">
        <f>Wood!J56</f>
        <v>0</v>
      </c>
      <c r="M49" s="478">
        <f>J49*(1-Recovery_OX!E49)*(1-Recovery_OX!F49)</f>
        <v>0</v>
      </c>
      <c r="N49" s="476">
        <f>K49*(1-Recovery_OX!E49)*(1-Recovery_OX!F49)</f>
        <v>8.6589178869331346E-2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8.5248873822996014</v>
      </c>
      <c r="H50" s="473">
        <f>H49+HWP!E50</f>
        <v>7.0330320903971684</v>
      </c>
      <c r="I50" s="456"/>
      <c r="J50" s="475">
        <f>Garden!J57</f>
        <v>0</v>
      </c>
      <c r="K50" s="476">
        <f>Paper!J57</f>
        <v>8.0735215248495265E-2</v>
      </c>
      <c r="L50" s="477">
        <f>Wood!J57</f>
        <v>0</v>
      </c>
      <c r="M50" s="478">
        <f>J50*(1-Recovery_OX!E50)*(1-Recovery_OX!F50)</f>
        <v>0</v>
      </c>
      <c r="N50" s="476">
        <f>K50*(1-Recovery_OX!E50)*(1-Recovery_OX!F50)</f>
        <v>8.0735215248495265E-2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8.5248873822996014</v>
      </c>
      <c r="H51" s="473">
        <f>H50+HWP!E51</f>
        <v>7.0330320903971684</v>
      </c>
      <c r="I51" s="456"/>
      <c r="J51" s="475">
        <f>Garden!J58</f>
        <v>0</v>
      </c>
      <c r="K51" s="476">
        <f>Paper!J58</f>
        <v>7.5277015746473469E-2</v>
      </c>
      <c r="L51" s="477">
        <f>Wood!J58</f>
        <v>0</v>
      </c>
      <c r="M51" s="478">
        <f>J51*(1-Recovery_OX!E51)*(1-Recovery_OX!F51)</f>
        <v>0</v>
      </c>
      <c r="N51" s="476">
        <f>K51*(1-Recovery_OX!E51)*(1-Recovery_OX!F51)</f>
        <v>7.5277015746473469E-2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8.5248873822996014</v>
      </c>
      <c r="H52" s="473">
        <f>H51+HWP!E52</f>
        <v>7.0330320903971684</v>
      </c>
      <c r="I52" s="456"/>
      <c r="J52" s="475">
        <f>Garden!J59</f>
        <v>0</v>
      </c>
      <c r="K52" s="476">
        <f>Paper!J59</f>
        <v>7.018782426297461E-2</v>
      </c>
      <c r="L52" s="477">
        <f>Wood!J59</f>
        <v>0</v>
      </c>
      <c r="M52" s="478">
        <f>J52*(1-Recovery_OX!E52)*(1-Recovery_OX!F52)</f>
        <v>0</v>
      </c>
      <c r="N52" s="476">
        <f>K52*(1-Recovery_OX!E52)*(1-Recovery_OX!F52)</f>
        <v>7.018782426297461E-2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8.5248873822996014</v>
      </c>
      <c r="H53" s="473">
        <f>H52+HWP!E53</f>
        <v>7.0330320903971684</v>
      </c>
      <c r="I53" s="456"/>
      <c r="J53" s="475">
        <f>Garden!J60</f>
        <v>0</v>
      </c>
      <c r="K53" s="476">
        <f>Paper!J60</f>
        <v>6.5442693575442287E-2</v>
      </c>
      <c r="L53" s="477">
        <f>Wood!J60</f>
        <v>0</v>
      </c>
      <c r="M53" s="478">
        <f>J53*(1-Recovery_OX!E53)*(1-Recovery_OX!F53)</f>
        <v>0</v>
      </c>
      <c r="N53" s="476">
        <f>K53*(1-Recovery_OX!E53)*(1-Recovery_OX!F53)</f>
        <v>6.5442693575442287E-2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8.5248873822996014</v>
      </c>
      <c r="H54" s="473">
        <f>H53+HWP!E54</f>
        <v>7.0330320903971684</v>
      </c>
      <c r="I54" s="456"/>
      <c r="J54" s="475">
        <f>Garden!J61</f>
        <v>0</v>
      </c>
      <c r="K54" s="476">
        <f>Paper!J61</f>
        <v>6.1018363047741102E-2</v>
      </c>
      <c r="L54" s="477">
        <f>Wood!J61</f>
        <v>0</v>
      </c>
      <c r="M54" s="478">
        <f>J54*(1-Recovery_OX!E54)*(1-Recovery_OX!F54)</f>
        <v>0</v>
      </c>
      <c r="N54" s="476">
        <f>K54*(1-Recovery_OX!E54)*(1-Recovery_OX!F54)</f>
        <v>6.1018363047741102E-2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8.5248873822996014</v>
      </c>
      <c r="H55" s="473">
        <f>H54+HWP!E55</f>
        <v>7.0330320903971684</v>
      </c>
      <c r="I55" s="456"/>
      <c r="J55" s="475">
        <f>Garden!J62</f>
        <v>0</v>
      </c>
      <c r="K55" s="476">
        <f>Paper!J62</f>
        <v>5.689314460649128E-2</v>
      </c>
      <c r="L55" s="477">
        <f>Wood!J62</f>
        <v>0</v>
      </c>
      <c r="M55" s="478">
        <f>J55*(1-Recovery_OX!E55)*(1-Recovery_OX!F55)</f>
        <v>0</v>
      </c>
      <c r="N55" s="476">
        <f>K55*(1-Recovery_OX!E55)*(1-Recovery_OX!F55)</f>
        <v>5.689314460649128E-2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8.5248873822996014</v>
      </c>
      <c r="H56" s="473">
        <f>H55+HWP!E56</f>
        <v>7.0330320903971684</v>
      </c>
      <c r="I56" s="456"/>
      <c r="J56" s="475">
        <f>Garden!J63</f>
        <v>0</v>
      </c>
      <c r="K56" s="476">
        <f>Paper!J63</f>
        <v>5.3046816426107903E-2</v>
      </c>
      <c r="L56" s="477">
        <f>Wood!J63</f>
        <v>0</v>
      </c>
      <c r="M56" s="478">
        <f>J56*(1-Recovery_OX!E56)*(1-Recovery_OX!F56)</f>
        <v>0</v>
      </c>
      <c r="N56" s="476">
        <f>K56*(1-Recovery_OX!E56)*(1-Recovery_OX!F56)</f>
        <v>5.3046816426107903E-2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8.5248873822996014</v>
      </c>
      <c r="H57" s="473">
        <f>H56+HWP!E57</f>
        <v>7.0330320903971684</v>
      </c>
      <c r="I57" s="456"/>
      <c r="J57" s="475">
        <f>Garden!J64</f>
        <v>0</v>
      </c>
      <c r="K57" s="476">
        <f>Paper!J64</f>
        <v>4.9460523801388351E-2</v>
      </c>
      <c r="L57" s="477">
        <f>Wood!J64</f>
        <v>0</v>
      </c>
      <c r="M57" s="478">
        <f>J57*(1-Recovery_OX!E57)*(1-Recovery_OX!F57)</f>
        <v>0</v>
      </c>
      <c r="N57" s="476">
        <f>K57*(1-Recovery_OX!E57)*(1-Recovery_OX!F57)</f>
        <v>4.9460523801388351E-2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8.5248873822996014</v>
      </c>
      <c r="H58" s="473">
        <f>H57+HWP!E58</f>
        <v>7.0330320903971684</v>
      </c>
      <c r="I58" s="456"/>
      <c r="J58" s="475">
        <f>Garden!J65</f>
        <v>0</v>
      </c>
      <c r="K58" s="476">
        <f>Paper!J65</f>
        <v>4.6116686721725565E-2</v>
      </c>
      <c r="L58" s="477">
        <f>Wood!J65</f>
        <v>0</v>
      </c>
      <c r="M58" s="478">
        <f>J58*(1-Recovery_OX!E58)*(1-Recovery_OX!F58)</f>
        <v>0</v>
      </c>
      <c r="N58" s="476">
        <f>K58*(1-Recovery_OX!E58)*(1-Recovery_OX!F58)</f>
        <v>4.6116686721725565E-2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8.5248873822996014</v>
      </c>
      <c r="H59" s="473">
        <f>H58+HWP!E59</f>
        <v>7.0330320903971684</v>
      </c>
      <c r="I59" s="456"/>
      <c r="J59" s="475">
        <f>Garden!J66</f>
        <v>0</v>
      </c>
      <c r="K59" s="476">
        <f>Paper!J66</f>
        <v>4.2998913693875623E-2</v>
      </c>
      <c r="L59" s="477">
        <f>Wood!J66</f>
        <v>0</v>
      </c>
      <c r="M59" s="478">
        <f>J59*(1-Recovery_OX!E59)*(1-Recovery_OX!F59)</f>
        <v>0</v>
      </c>
      <c r="N59" s="476">
        <f>K59*(1-Recovery_OX!E59)*(1-Recovery_OX!F59)</f>
        <v>4.2998913693875623E-2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8.5248873822996014</v>
      </c>
      <c r="H60" s="473">
        <f>H59+HWP!E60</f>
        <v>7.0330320903971684</v>
      </c>
      <c r="I60" s="456"/>
      <c r="J60" s="475">
        <f>Garden!J67</f>
        <v>0</v>
      </c>
      <c r="K60" s="476">
        <f>Paper!J67</f>
        <v>4.0091921390838878E-2</v>
      </c>
      <c r="L60" s="477">
        <f>Wood!J67</f>
        <v>0</v>
      </c>
      <c r="M60" s="478">
        <f>J60*(1-Recovery_OX!E60)*(1-Recovery_OX!F60)</f>
        <v>0</v>
      </c>
      <c r="N60" s="476">
        <f>K60*(1-Recovery_OX!E60)*(1-Recovery_OX!F60)</f>
        <v>4.0091921390838878E-2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8.5248873822996014</v>
      </c>
      <c r="H61" s="473">
        <f>H60+HWP!E61</f>
        <v>7.0330320903971684</v>
      </c>
      <c r="I61" s="456"/>
      <c r="J61" s="475">
        <f>Garden!J68</f>
        <v>0</v>
      </c>
      <c r="K61" s="476">
        <f>Paper!J68</f>
        <v>3.7381459732973264E-2</v>
      </c>
      <c r="L61" s="477">
        <f>Wood!J68</f>
        <v>0</v>
      </c>
      <c r="M61" s="478">
        <f>J61*(1-Recovery_OX!E61)*(1-Recovery_OX!F61)</f>
        <v>0</v>
      </c>
      <c r="N61" s="476">
        <f>K61*(1-Recovery_OX!E61)*(1-Recovery_OX!F61)</f>
        <v>3.7381459732973264E-2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8.5248873822996014</v>
      </c>
      <c r="H62" s="473">
        <f>H61+HWP!E62</f>
        <v>7.0330320903971684</v>
      </c>
      <c r="I62" s="456"/>
      <c r="J62" s="475">
        <f>Garden!J69</f>
        <v>0</v>
      </c>
      <c r="K62" s="476">
        <f>Paper!J69</f>
        <v>3.4854242034087331E-2</v>
      </c>
      <c r="L62" s="477">
        <f>Wood!J69</f>
        <v>0</v>
      </c>
      <c r="M62" s="478">
        <f>J62*(1-Recovery_OX!E62)*(1-Recovery_OX!F62)</f>
        <v>0</v>
      </c>
      <c r="N62" s="476">
        <f>K62*(1-Recovery_OX!E62)*(1-Recovery_OX!F62)</f>
        <v>3.4854242034087331E-2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8.5248873822996014</v>
      </c>
      <c r="H63" s="473">
        <f>H62+HWP!E63</f>
        <v>7.0330320903971684</v>
      </c>
      <c r="I63" s="456"/>
      <c r="J63" s="475">
        <f>Garden!J70</f>
        <v>0</v>
      </c>
      <c r="K63" s="476">
        <f>Paper!J70</f>
        <v>3.2497879870089154E-2</v>
      </c>
      <c r="L63" s="477">
        <f>Wood!J70</f>
        <v>0</v>
      </c>
      <c r="M63" s="478">
        <f>J63*(1-Recovery_OX!E63)*(1-Recovery_OX!F63)</f>
        <v>0</v>
      </c>
      <c r="N63" s="476">
        <f>K63*(1-Recovery_OX!E63)*(1-Recovery_OX!F63)</f>
        <v>3.2497879870089154E-2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8.5248873822996014</v>
      </c>
      <c r="H64" s="473">
        <f>H63+HWP!E64</f>
        <v>7.0330320903971684</v>
      </c>
      <c r="I64" s="456"/>
      <c r="J64" s="475">
        <f>Garden!J71</f>
        <v>0</v>
      </c>
      <c r="K64" s="476">
        <f>Paper!J71</f>
        <v>3.030082235091705E-2</v>
      </c>
      <c r="L64" s="477">
        <f>Wood!J71</f>
        <v>0</v>
      </c>
      <c r="M64" s="478">
        <f>J64*(1-Recovery_OX!E64)*(1-Recovery_OX!F64)</f>
        <v>0</v>
      </c>
      <c r="N64" s="476">
        <f>K64*(1-Recovery_OX!E64)*(1-Recovery_OX!F64)</f>
        <v>3.030082235091705E-2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8.5248873822996014</v>
      </c>
      <c r="H65" s="473">
        <f>H64+HWP!E65</f>
        <v>7.0330320903971684</v>
      </c>
      <c r="I65" s="456"/>
      <c r="J65" s="475">
        <f>Garden!J72</f>
        <v>0</v>
      </c>
      <c r="K65" s="476">
        <f>Paper!J72</f>
        <v>2.8252299498063085E-2</v>
      </c>
      <c r="L65" s="477">
        <f>Wood!J72</f>
        <v>0</v>
      </c>
      <c r="M65" s="478">
        <f>J65*(1-Recovery_OX!E65)*(1-Recovery_OX!F65)</f>
        <v>0</v>
      </c>
      <c r="N65" s="476">
        <f>K65*(1-Recovery_OX!E65)*(1-Recovery_OX!F65)</f>
        <v>2.8252299498063085E-2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8.5248873822996014</v>
      </c>
      <c r="H66" s="473">
        <f>H65+HWP!E66</f>
        <v>7.0330320903971684</v>
      </c>
      <c r="I66" s="456"/>
      <c r="J66" s="475">
        <f>Garden!J73</f>
        <v>0</v>
      </c>
      <c r="K66" s="476">
        <f>Paper!J73</f>
        <v>2.6342269450125945E-2</v>
      </c>
      <c r="L66" s="477">
        <f>Wood!J73</f>
        <v>0</v>
      </c>
      <c r="M66" s="478">
        <f>J66*(1-Recovery_OX!E66)*(1-Recovery_OX!F66)</f>
        <v>0</v>
      </c>
      <c r="N66" s="476">
        <f>K66*(1-Recovery_OX!E66)*(1-Recovery_OX!F66)</f>
        <v>2.6342269450125945E-2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8.5248873822996014</v>
      </c>
      <c r="H67" s="473">
        <f>H66+HWP!E67</f>
        <v>7.0330320903971684</v>
      </c>
      <c r="I67" s="456"/>
      <c r="J67" s="475">
        <f>Garden!J74</f>
        <v>0</v>
      </c>
      <c r="K67" s="476">
        <f>Paper!J74</f>
        <v>2.4561369237594693E-2</v>
      </c>
      <c r="L67" s="477">
        <f>Wood!J74</f>
        <v>0</v>
      </c>
      <c r="M67" s="478">
        <f>J67*(1-Recovery_OX!E67)*(1-Recovery_OX!F67)</f>
        <v>0</v>
      </c>
      <c r="N67" s="476">
        <f>K67*(1-Recovery_OX!E67)*(1-Recovery_OX!F67)</f>
        <v>2.4561369237594693E-2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8.5248873822996014</v>
      </c>
      <c r="H68" s="473">
        <f>H67+HWP!E68</f>
        <v>7.0330320903971684</v>
      </c>
      <c r="I68" s="456"/>
      <c r="J68" s="475">
        <f>Garden!J75</f>
        <v>0</v>
      </c>
      <c r="K68" s="476">
        <f>Paper!J75</f>
        <v>2.2900868885561365E-2</v>
      </c>
      <c r="L68" s="477">
        <f>Wood!J75</f>
        <v>0</v>
      </c>
      <c r="M68" s="478">
        <f>J68*(1-Recovery_OX!E68)*(1-Recovery_OX!F68)</f>
        <v>0</v>
      </c>
      <c r="N68" s="476">
        <f>K68*(1-Recovery_OX!E68)*(1-Recovery_OX!F68)</f>
        <v>2.2900868885561365E-2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8.5248873822996014</v>
      </c>
      <c r="H69" s="473">
        <f>H68+HWP!E69</f>
        <v>7.0330320903971684</v>
      </c>
      <c r="I69" s="456"/>
      <c r="J69" s="475">
        <f>Garden!J76</f>
        <v>0</v>
      </c>
      <c r="K69" s="476">
        <f>Paper!J76</f>
        <v>2.1352628619373839E-2</v>
      </c>
      <c r="L69" s="477">
        <f>Wood!J76</f>
        <v>0</v>
      </c>
      <c r="M69" s="478">
        <f>J69*(1-Recovery_OX!E69)*(1-Recovery_OX!F69)</f>
        <v>0</v>
      </c>
      <c r="N69" s="476">
        <f>K69*(1-Recovery_OX!E69)*(1-Recovery_OX!F69)</f>
        <v>2.1352628619373839E-2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8.5248873822996014</v>
      </c>
      <c r="H70" s="473">
        <f>H69+HWP!E70</f>
        <v>7.0330320903971684</v>
      </c>
      <c r="I70" s="456"/>
      <c r="J70" s="475">
        <f>Garden!J77</f>
        <v>0</v>
      </c>
      <c r="K70" s="476">
        <f>Paper!J77</f>
        <v>1.9909058963451048E-2</v>
      </c>
      <c r="L70" s="477">
        <f>Wood!J77</f>
        <v>0</v>
      </c>
      <c r="M70" s="478">
        <f>J70*(1-Recovery_OX!E70)*(1-Recovery_OX!F70)</f>
        <v>0</v>
      </c>
      <c r="N70" s="476">
        <f>K70*(1-Recovery_OX!E70)*(1-Recovery_OX!F70)</f>
        <v>1.9909058963451048E-2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8.5248873822996014</v>
      </c>
      <c r="H71" s="473">
        <f>H70+HWP!E71</f>
        <v>7.0330320903971684</v>
      </c>
      <c r="I71" s="456"/>
      <c r="J71" s="475">
        <f>Garden!J78</f>
        <v>0</v>
      </c>
      <c r="K71" s="476">
        <f>Paper!J78</f>
        <v>1.8563083537664882E-2</v>
      </c>
      <c r="L71" s="477">
        <f>Wood!J78</f>
        <v>0</v>
      </c>
      <c r="M71" s="478">
        <f>J71*(1-Recovery_OX!E71)*(1-Recovery_OX!F71)</f>
        <v>0</v>
      </c>
      <c r="N71" s="476">
        <f>K71*(1-Recovery_OX!E71)*(1-Recovery_OX!F71)</f>
        <v>1.8563083537664882E-2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8.5248873822996014</v>
      </c>
      <c r="H72" s="473">
        <f>H71+HWP!E72</f>
        <v>7.0330320903971684</v>
      </c>
      <c r="I72" s="456"/>
      <c r="J72" s="475">
        <f>Garden!J79</f>
        <v>0</v>
      </c>
      <c r="K72" s="476">
        <f>Paper!J79</f>
        <v>1.7308104368916583E-2</v>
      </c>
      <c r="L72" s="477">
        <f>Wood!J79</f>
        <v>0</v>
      </c>
      <c r="M72" s="478">
        <f>J72*(1-Recovery_OX!E72)*(1-Recovery_OX!F72)</f>
        <v>0</v>
      </c>
      <c r="N72" s="476">
        <f>K72*(1-Recovery_OX!E72)*(1-Recovery_OX!F72)</f>
        <v>1.7308104368916583E-2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8.5248873822996014</v>
      </c>
      <c r="H73" s="473">
        <f>H72+HWP!E73</f>
        <v>7.0330320903971684</v>
      </c>
      <c r="I73" s="456"/>
      <c r="J73" s="475">
        <f>Garden!J80</f>
        <v>0</v>
      </c>
      <c r="K73" s="476">
        <f>Paper!J80</f>
        <v>1.6137969547864964E-2</v>
      </c>
      <c r="L73" s="477">
        <f>Wood!J80</f>
        <v>0</v>
      </c>
      <c r="M73" s="478">
        <f>J73*(1-Recovery_OX!E73)*(1-Recovery_OX!F73)</f>
        <v>0</v>
      </c>
      <c r="N73" s="476">
        <f>K73*(1-Recovery_OX!E73)*(1-Recovery_OX!F73)</f>
        <v>1.6137969547864964E-2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8.5248873822996014</v>
      </c>
      <c r="H74" s="473">
        <f>H73+HWP!E74</f>
        <v>7.0330320903971684</v>
      </c>
      <c r="I74" s="456"/>
      <c r="J74" s="475">
        <f>Garden!J81</f>
        <v>0</v>
      </c>
      <c r="K74" s="476">
        <f>Paper!J81</f>
        <v>1.5046943072259681E-2</v>
      </c>
      <c r="L74" s="477">
        <f>Wood!J81</f>
        <v>0</v>
      </c>
      <c r="M74" s="478">
        <f>J74*(1-Recovery_OX!E74)*(1-Recovery_OX!F74)</f>
        <v>0</v>
      </c>
      <c r="N74" s="476">
        <f>K74*(1-Recovery_OX!E74)*(1-Recovery_OX!F74)</f>
        <v>1.5046943072259681E-2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8.5248873822996014</v>
      </c>
      <c r="H75" s="473">
        <f>H74+HWP!E75</f>
        <v>7.0330320903971684</v>
      </c>
      <c r="I75" s="456"/>
      <c r="J75" s="475">
        <f>Garden!J82</f>
        <v>0</v>
      </c>
      <c r="K75" s="476">
        <f>Paper!J82</f>
        <v>1.402967672905155E-2</v>
      </c>
      <c r="L75" s="477">
        <f>Wood!J82</f>
        <v>0</v>
      </c>
      <c r="M75" s="478">
        <f>J75*(1-Recovery_OX!E75)*(1-Recovery_OX!F75)</f>
        <v>0</v>
      </c>
      <c r="N75" s="476">
        <f>K75*(1-Recovery_OX!E75)*(1-Recovery_OX!F75)</f>
        <v>1.402967672905155E-2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8.5248873822996014</v>
      </c>
      <c r="H76" s="473">
        <f>H75+HWP!E76</f>
        <v>7.0330320903971684</v>
      </c>
      <c r="I76" s="456"/>
      <c r="J76" s="475">
        <f>Garden!J83</f>
        <v>0</v>
      </c>
      <c r="K76" s="476">
        <f>Paper!J83</f>
        <v>1.3081183877445963E-2</v>
      </c>
      <c r="L76" s="477">
        <f>Wood!J83</f>
        <v>0</v>
      </c>
      <c r="M76" s="478">
        <f>J76*(1-Recovery_OX!E76)*(1-Recovery_OX!F76)</f>
        <v>0</v>
      </c>
      <c r="N76" s="476">
        <f>K76*(1-Recovery_OX!E76)*(1-Recovery_OX!F76)</f>
        <v>1.3081183877445963E-2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8.5248873822996014</v>
      </c>
      <c r="H77" s="473">
        <f>H76+HWP!E77</f>
        <v>7.0330320903971684</v>
      </c>
      <c r="I77" s="456"/>
      <c r="J77" s="475">
        <f>Garden!J84</f>
        <v>0</v>
      </c>
      <c r="K77" s="476">
        <f>Paper!J84</f>
        <v>1.2196815004383944E-2</v>
      </c>
      <c r="L77" s="477">
        <f>Wood!J84</f>
        <v>0</v>
      </c>
      <c r="M77" s="478">
        <f>J77*(1-Recovery_OX!E77)*(1-Recovery_OX!F77)</f>
        <v>0</v>
      </c>
      <c r="N77" s="476">
        <f>K77*(1-Recovery_OX!E77)*(1-Recovery_OX!F77)</f>
        <v>1.2196815004383944E-2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8.5248873822996014</v>
      </c>
      <c r="H78" s="473">
        <f>H77+HWP!E78</f>
        <v>7.0330320903971684</v>
      </c>
      <c r="I78" s="456"/>
      <c r="J78" s="475">
        <f>Garden!J85</f>
        <v>0</v>
      </c>
      <c r="K78" s="476">
        <f>Paper!J85</f>
        <v>1.1372234932623732E-2</v>
      </c>
      <c r="L78" s="477">
        <f>Wood!J85</f>
        <v>0</v>
      </c>
      <c r="M78" s="478">
        <f>J78*(1-Recovery_OX!E78)*(1-Recovery_OX!F78)</f>
        <v>0</v>
      </c>
      <c r="N78" s="476">
        <f>K78*(1-Recovery_OX!E78)*(1-Recovery_OX!F78)</f>
        <v>1.1372234932623732E-2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8.5248873822996014</v>
      </c>
      <c r="H79" s="473">
        <f>H78+HWP!E79</f>
        <v>7.0330320903971684</v>
      </c>
      <c r="I79" s="456"/>
      <c r="J79" s="475">
        <f>Garden!J86</f>
        <v>0</v>
      </c>
      <c r="K79" s="476">
        <f>Paper!J86</f>
        <v>1.0603401569696906E-2</v>
      </c>
      <c r="L79" s="477">
        <f>Wood!J86</f>
        <v>0</v>
      </c>
      <c r="M79" s="478">
        <f>J79*(1-Recovery_OX!E79)*(1-Recovery_OX!F79)</f>
        <v>0</v>
      </c>
      <c r="N79" s="476">
        <f>K79*(1-Recovery_OX!E79)*(1-Recovery_OX!F79)</f>
        <v>1.0603401569696906E-2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8.5248873822996014</v>
      </c>
      <c r="H80" s="473">
        <f>H79+HWP!E80</f>
        <v>7.0330320903971684</v>
      </c>
      <c r="I80" s="456"/>
      <c r="J80" s="475">
        <f>Garden!J87</f>
        <v>0</v>
      </c>
      <c r="K80" s="476">
        <f>Paper!J87</f>
        <v>9.886546093566425E-3</v>
      </c>
      <c r="L80" s="477">
        <f>Wood!J87</f>
        <v>0</v>
      </c>
      <c r="M80" s="478">
        <f>J80*(1-Recovery_OX!E80)*(1-Recovery_OX!F80)</f>
        <v>0</v>
      </c>
      <c r="N80" s="476">
        <f>K80*(1-Recovery_OX!E80)*(1-Recovery_OX!F80)</f>
        <v>9.886546093566425E-3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8.5248873822996014</v>
      </c>
      <c r="H81" s="473">
        <f>H80+HWP!E81</f>
        <v>7.0330320903971684</v>
      </c>
      <c r="I81" s="456"/>
      <c r="J81" s="475">
        <f>Garden!J88</f>
        <v>0</v>
      </c>
      <c r="K81" s="476">
        <f>Paper!J88</f>
        <v>9.2181544778566302E-3</v>
      </c>
      <c r="L81" s="477">
        <f>Wood!J88</f>
        <v>0</v>
      </c>
      <c r="M81" s="478">
        <f>J81*(1-Recovery_OX!E81)*(1-Recovery_OX!F81)</f>
        <v>0</v>
      </c>
      <c r="N81" s="476">
        <f>K81*(1-Recovery_OX!E81)*(1-Recovery_OX!F81)</f>
        <v>9.2181544778566302E-3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8.5248873822996014</v>
      </c>
      <c r="H82" s="473">
        <f>H81+HWP!E82</f>
        <v>7.0330320903971684</v>
      </c>
      <c r="I82" s="456"/>
      <c r="J82" s="475">
        <f>Garden!J89</f>
        <v>0</v>
      </c>
      <c r="K82" s="476">
        <f>Paper!J89</f>
        <v>8.5949502660918661E-3</v>
      </c>
      <c r="L82" s="477">
        <f>Wood!J89</f>
        <v>0</v>
      </c>
      <c r="M82" s="478">
        <f>J82*(1-Recovery_OX!E82)*(1-Recovery_OX!F82)</f>
        <v>0</v>
      </c>
      <c r="N82" s="476">
        <f>K82*(1-Recovery_OX!E82)*(1-Recovery_OX!F82)</f>
        <v>8.5949502660918661E-3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8.5248873822996014</v>
      </c>
      <c r="H83" s="473">
        <f>H82+HWP!E83</f>
        <v>7.0330320903971684</v>
      </c>
      <c r="I83" s="456"/>
      <c r="J83" s="475">
        <f>Garden!J90</f>
        <v>0</v>
      </c>
      <c r="K83" s="476">
        <f>Paper!J90</f>
        <v>8.0138785105030412E-3</v>
      </c>
      <c r="L83" s="477">
        <f>Wood!J90</f>
        <v>0</v>
      </c>
      <c r="M83" s="478">
        <f>J83*(1-Recovery_OX!E83)*(1-Recovery_OX!F83)</f>
        <v>0</v>
      </c>
      <c r="N83" s="476">
        <f>K83*(1-Recovery_OX!E83)*(1-Recovery_OX!F83)</f>
        <v>8.0138785105030412E-3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8.5248873822996014</v>
      </c>
      <c r="H84" s="473">
        <f>H83+HWP!E84</f>
        <v>7.0330320903971684</v>
      </c>
      <c r="I84" s="456"/>
      <c r="J84" s="475">
        <f>Garden!J91</f>
        <v>0</v>
      </c>
      <c r="K84" s="476">
        <f>Paper!J91</f>
        <v>7.472090796670122E-3</v>
      </c>
      <c r="L84" s="477">
        <f>Wood!J91</f>
        <v>0</v>
      </c>
      <c r="M84" s="478">
        <f>J84*(1-Recovery_OX!E84)*(1-Recovery_OX!F84)</f>
        <v>0</v>
      </c>
      <c r="N84" s="476">
        <f>K84*(1-Recovery_OX!E84)*(1-Recovery_OX!F84)</f>
        <v>7.472090796670122E-3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8.5248873822996014</v>
      </c>
      <c r="H85" s="473">
        <f>H84+HWP!E85</f>
        <v>7.0330320903971684</v>
      </c>
      <c r="I85" s="456"/>
      <c r="J85" s="475">
        <f>Garden!J92</f>
        <v>0</v>
      </c>
      <c r="K85" s="476">
        <f>Paper!J92</f>
        <v>6.9669312805913357E-3</v>
      </c>
      <c r="L85" s="477">
        <f>Wood!J92</f>
        <v>0</v>
      </c>
      <c r="M85" s="478">
        <f>J85*(1-Recovery_OX!E85)*(1-Recovery_OX!F85)</f>
        <v>0</v>
      </c>
      <c r="N85" s="476">
        <f>K85*(1-Recovery_OX!E85)*(1-Recovery_OX!F85)</f>
        <v>6.9669312805913357E-3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8.5248873822996014</v>
      </c>
      <c r="H86" s="473">
        <f>H85+HWP!E86</f>
        <v>7.0330320903971684</v>
      </c>
      <c r="I86" s="456"/>
      <c r="J86" s="475">
        <f>Garden!J93</f>
        <v>0</v>
      </c>
      <c r="K86" s="476">
        <f>Paper!J93</f>
        <v>6.4959236697327951E-3</v>
      </c>
      <c r="L86" s="477">
        <f>Wood!J93</f>
        <v>0</v>
      </c>
      <c r="M86" s="478">
        <f>J86*(1-Recovery_OX!E86)*(1-Recovery_OX!F86)</f>
        <v>0</v>
      </c>
      <c r="N86" s="476">
        <f>K86*(1-Recovery_OX!E86)*(1-Recovery_OX!F86)</f>
        <v>6.4959236697327951E-3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8.5248873822996014</v>
      </c>
      <c r="H87" s="473">
        <f>H86+HWP!E87</f>
        <v>7.0330320903971684</v>
      </c>
      <c r="I87" s="456"/>
      <c r="J87" s="475">
        <f>Garden!J94</f>
        <v>0</v>
      </c>
      <c r="K87" s="476">
        <f>Paper!J94</f>
        <v>6.0567590842396258E-3</v>
      </c>
      <c r="L87" s="477">
        <f>Wood!J94</f>
        <v>0</v>
      </c>
      <c r="M87" s="478">
        <f>J87*(1-Recovery_OX!E87)*(1-Recovery_OX!F87)</f>
        <v>0</v>
      </c>
      <c r="N87" s="476">
        <f>K87*(1-Recovery_OX!E87)*(1-Recovery_OX!F87)</f>
        <v>6.0567590842396258E-3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8.5248873822996014</v>
      </c>
      <c r="H88" s="473">
        <f>H87+HWP!E88</f>
        <v>7.0330320903971684</v>
      </c>
      <c r="I88" s="456"/>
      <c r="J88" s="475">
        <f>Garden!J95</f>
        <v>0</v>
      </c>
      <c r="K88" s="476">
        <f>Paper!J95</f>
        <v>5.6472847388042381E-3</v>
      </c>
      <c r="L88" s="477">
        <f>Wood!J95</f>
        <v>0</v>
      </c>
      <c r="M88" s="478">
        <f>J88*(1-Recovery_OX!E88)*(1-Recovery_OX!F88)</f>
        <v>0</v>
      </c>
      <c r="N88" s="476">
        <f>K88*(1-Recovery_OX!E88)*(1-Recovery_OX!F88)</f>
        <v>5.6472847388042381E-3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8.5248873822996014</v>
      </c>
      <c r="H89" s="473">
        <f>H88+HWP!E89</f>
        <v>7.0330320903971684</v>
      </c>
      <c r="I89" s="456"/>
      <c r="J89" s="475">
        <f>Garden!J96</f>
        <v>0</v>
      </c>
      <c r="K89" s="476">
        <f>Paper!J96</f>
        <v>5.2654933897102489E-3</v>
      </c>
      <c r="L89" s="477">
        <f>Wood!J96</f>
        <v>0</v>
      </c>
      <c r="M89" s="478">
        <f>J89*(1-Recovery_OX!E89)*(1-Recovery_OX!F89)</f>
        <v>0</v>
      </c>
      <c r="N89" s="476">
        <f>K89*(1-Recovery_OX!E89)*(1-Recovery_OX!F89)</f>
        <v>5.2654933897102489E-3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8.5248873822996014</v>
      </c>
      <c r="H90" s="473">
        <f>H89+HWP!E90</f>
        <v>7.0330320903971684</v>
      </c>
      <c r="I90" s="456"/>
      <c r="J90" s="475">
        <f>Garden!J97</f>
        <v>0</v>
      </c>
      <c r="K90" s="476">
        <f>Paper!J97</f>
        <v>4.9095134953214591E-3</v>
      </c>
      <c r="L90" s="477">
        <f>Wood!J97</f>
        <v>0</v>
      </c>
      <c r="M90" s="478">
        <f>J90*(1-Recovery_OX!E90)*(1-Recovery_OX!F90)</f>
        <v>0</v>
      </c>
      <c r="N90" s="476">
        <f>K90*(1-Recovery_OX!E90)*(1-Recovery_OX!F90)</f>
        <v>4.9095134953214591E-3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8.5248873822996014</v>
      </c>
      <c r="H91" s="473">
        <f>H90+HWP!E91</f>
        <v>7.0330320903971684</v>
      </c>
      <c r="I91" s="456"/>
      <c r="J91" s="475">
        <f>Garden!J98</f>
        <v>0</v>
      </c>
      <c r="K91" s="476">
        <f>Paper!J98</f>
        <v>4.5776000417825794E-3</v>
      </c>
      <c r="L91" s="477">
        <f>Wood!J98</f>
        <v>0</v>
      </c>
      <c r="M91" s="478">
        <f>J91*(1-Recovery_OX!E91)*(1-Recovery_OX!F91)</f>
        <v>0</v>
      </c>
      <c r="N91" s="476">
        <f>K91*(1-Recovery_OX!E91)*(1-Recovery_OX!F91)</f>
        <v>4.5776000417825794E-3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8.5248873822996014</v>
      </c>
      <c r="H92" s="482">
        <f>H91+HWP!E92</f>
        <v>7.0330320903971684</v>
      </c>
      <c r="I92" s="456"/>
      <c r="J92" s="484">
        <f>Garden!J99</f>
        <v>0</v>
      </c>
      <c r="K92" s="485">
        <f>Paper!J99</f>
        <v>4.2681259889592879E-3</v>
      </c>
      <c r="L92" s="486">
        <f>Wood!J99</f>
        <v>0</v>
      </c>
      <c r="M92" s="487">
        <f>J92*(1-Recovery_OX!E92)*(1-Recovery_OX!F92)</f>
        <v>0</v>
      </c>
      <c r="N92" s="485">
        <f>K92*(1-Recovery_OX!E92)*(1-Recovery_OX!F92)</f>
        <v>4.2681259889592879E-3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2017-09-14T06:28:02Z</dcterms:modified>
</cp:coreProperties>
</file>