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Bontang\"/>
    </mc:Choice>
  </mc:AlternateContent>
  <bookViews>
    <workbookView xWindow="0" yWindow="0" windowWidth="20490" windowHeight="7755" tabRatio="820" activeTab="2"/>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17" i="4" l="1"/>
  <c r="E18" i="4"/>
  <c r="E19" i="4"/>
  <c r="E20" i="4"/>
  <c r="E21" i="4"/>
  <c r="E22" i="4"/>
  <c r="E23" i="4"/>
  <c r="E24" i="4"/>
  <c r="E25" i="4"/>
  <c r="E16" i="4"/>
  <c r="E15" i="4"/>
  <c r="O8" i="6" l="1"/>
  <c r="N8" i="6"/>
  <c r="M8" i="6"/>
  <c r="L8" i="6"/>
  <c r="K8" i="6"/>
  <c r="J8" i="6"/>
  <c r="I8" i="6"/>
  <c r="F8" i="6"/>
  <c r="E8" i="6"/>
  <c r="C43" i="6" l="1"/>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G88" i="7" s="1"/>
  <c r="P93" i="34" s="1"/>
  <c r="I86" i="6"/>
  <c r="I85" i="6"/>
  <c r="I84" i="6"/>
  <c r="G85" i="7" s="1"/>
  <c r="P90" i="34" s="1"/>
  <c r="I83" i="6"/>
  <c r="I82" i="6"/>
  <c r="I81" i="6"/>
  <c r="I80" i="6"/>
  <c r="I79" i="6"/>
  <c r="I78" i="6"/>
  <c r="I77" i="6"/>
  <c r="I76" i="6"/>
  <c r="I75" i="6"/>
  <c r="I74" i="6"/>
  <c r="I73" i="6"/>
  <c r="I72" i="6"/>
  <c r="I71" i="6"/>
  <c r="G72" i="7" s="1"/>
  <c r="P77" i="34" s="1"/>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I41" i="6"/>
  <c r="I40" i="6"/>
  <c r="I39" i="6"/>
  <c r="I38" i="6"/>
  <c r="I37" i="6"/>
  <c r="I36" i="6"/>
  <c r="I35" i="6"/>
  <c r="I34" i="6"/>
  <c r="I33" i="6"/>
  <c r="I32" i="6"/>
  <c r="G33" i="7" s="1"/>
  <c r="P38" i="34" s="1"/>
  <c r="I31" i="6"/>
  <c r="I30" i="6"/>
  <c r="I29" i="6"/>
  <c r="I28" i="6"/>
  <c r="I27" i="6"/>
  <c r="G28" i="7" s="1"/>
  <c r="P33" i="34" s="1"/>
  <c r="I26" i="6"/>
  <c r="I25" i="6"/>
  <c r="G26" i="7" s="1"/>
  <c r="P31" i="34" s="1"/>
  <c r="I24" i="6"/>
  <c r="I23" i="6"/>
  <c r="I22" i="6"/>
  <c r="I21" i="6"/>
  <c r="I20" i="6"/>
  <c r="I19" i="6"/>
  <c r="I18" i="6"/>
  <c r="I17" i="6"/>
  <c r="I16" i="6"/>
  <c r="I15" i="6"/>
  <c r="G16" i="7" s="1"/>
  <c r="P21" i="34" s="1"/>
  <c r="I14" i="6"/>
  <c r="G93" i="6"/>
  <c r="G92" i="6"/>
  <c r="G91" i="6"/>
  <c r="G90" i="6"/>
  <c r="G89" i="6"/>
  <c r="G88" i="6"/>
  <c r="G87" i="6"/>
  <c r="G86" i="6"/>
  <c r="G85" i="6"/>
  <c r="G84" i="6"/>
  <c r="G83" i="6"/>
  <c r="G82" i="6"/>
  <c r="G81" i="6"/>
  <c r="G80" i="6"/>
  <c r="E81" i="7" s="1"/>
  <c r="P86" i="35" s="1"/>
  <c r="G79" i="6"/>
  <c r="G78" i="6"/>
  <c r="G77" i="6"/>
  <c r="G76" i="6"/>
  <c r="G75" i="6"/>
  <c r="G74" i="6"/>
  <c r="G73" i="6"/>
  <c r="E74" i="7" s="1"/>
  <c r="P79" i="35" s="1"/>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L45" i="7" s="1"/>
  <c r="M45" i="6"/>
  <c r="N45" i="6"/>
  <c r="M46" i="6"/>
  <c r="K47" i="7" s="1"/>
  <c r="N46" i="6"/>
  <c r="M47" i="6"/>
  <c r="N47" i="6"/>
  <c r="M48" i="6"/>
  <c r="N48" i="6"/>
  <c r="L49" i="7" s="1"/>
  <c r="M49" i="6"/>
  <c r="N49" i="6"/>
  <c r="M50" i="6"/>
  <c r="N50" i="6"/>
  <c r="M51" i="6"/>
  <c r="N51" i="6"/>
  <c r="M52" i="6"/>
  <c r="N52" i="6"/>
  <c r="M53" i="6"/>
  <c r="N53" i="6"/>
  <c r="M54" i="6"/>
  <c r="N54" i="6"/>
  <c r="M55" i="6"/>
  <c r="N55" i="6"/>
  <c r="M56" i="6"/>
  <c r="N56" i="6"/>
  <c r="L57" i="7" s="1"/>
  <c r="M57" i="6"/>
  <c r="N57" i="6"/>
  <c r="H58" i="7"/>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L74" i="7" s="1"/>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K89" i="7" s="1"/>
  <c r="N88" i="6"/>
  <c r="L89" i="7" s="1"/>
  <c r="M89" i="6"/>
  <c r="N89" i="6"/>
  <c r="M90" i="6"/>
  <c r="N90" i="6"/>
  <c r="M91" i="6"/>
  <c r="N91" i="6"/>
  <c r="M92" i="6"/>
  <c r="N92" i="6"/>
  <c r="L93" i="7" s="1"/>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C46" i="7" s="1"/>
  <c r="C51" i="18" s="1"/>
  <c r="E27" i="6"/>
  <c r="E74" i="6"/>
  <c r="C75" i="7" s="1"/>
  <c r="C80" i="18" s="1"/>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C29" i="7"/>
  <c r="C34" i="18" s="1"/>
  <c r="L55" i="6"/>
  <c r="L25" i="6"/>
  <c r="K22" i="6"/>
  <c r="E22" i="6"/>
  <c r="F22" i="6"/>
  <c r="H22" i="6"/>
  <c r="L22" i="6"/>
  <c r="F92" i="6"/>
  <c r="K47" i="6"/>
  <c r="F26" i="6"/>
  <c r="L17" i="6"/>
  <c r="L75" i="6"/>
  <c r="F77" i="6"/>
  <c r="L52" i="6"/>
  <c r="L57" i="6"/>
  <c r="L70" i="6"/>
  <c r="L72" i="6"/>
  <c r="K25" i="6"/>
  <c r="K72" i="6"/>
  <c r="E72" i="6"/>
  <c r="F72" i="6"/>
  <c r="D73" i="7" s="1"/>
  <c r="C78" i="35" s="1"/>
  <c r="H72" i="6"/>
  <c r="J72" i="6"/>
  <c r="K46" i="6"/>
  <c r="F53" i="6"/>
  <c r="L86" i="6"/>
  <c r="K92" i="6"/>
  <c r="F59" i="6"/>
  <c r="K48" i="6"/>
  <c r="I49" i="7" s="1"/>
  <c r="L46" i="6"/>
  <c r="O68" i="7"/>
  <c r="I47" i="7"/>
  <c r="K63" i="7"/>
  <c r="F19" i="6"/>
  <c r="L68" i="6"/>
  <c r="L39" i="6"/>
  <c r="L29" i="6"/>
  <c r="J30" i="7" s="1"/>
  <c r="K77" i="6"/>
  <c r="K55" i="6"/>
  <c r="I56" i="7" s="1"/>
  <c r="K81" i="6"/>
  <c r="K59" i="6"/>
  <c r="K74" i="6"/>
  <c r="F86" i="6"/>
  <c r="H14" i="6"/>
  <c r="K68" i="6"/>
  <c r="L31" i="6"/>
  <c r="L59" i="6"/>
  <c r="L83" i="6"/>
  <c r="H86" i="6"/>
  <c r="H26" i="6"/>
  <c r="L18" i="6"/>
  <c r="L80" i="6"/>
  <c r="J81" i="7" s="1"/>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J17" i="7" s="1"/>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I30" i="7" s="1"/>
  <c r="K32" i="6"/>
  <c r="I33" i="7" s="1"/>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D24" i="7" s="1"/>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F28" i="7" s="1"/>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D81" i="7" s="1"/>
  <c r="C86" i="31" s="1"/>
  <c r="F36" i="6"/>
  <c r="F40" i="6"/>
  <c r="F25" i="6"/>
  <c r="D26" i="7" s="1"/>
  <c r="C31" i="31" s="1"/>
  <c r="F76" i="6"/>
  <c r="E19" i="6"/>
  <c r="E56" i="6"/>
  <c r="E24" i="6"/>
  <c r="E40" i="6"/>
  <c r="E49" i="6"/>
  <c r="E32" i="6"/>
  <c r="E31" i="6"/>
  <c r="E71" i="6"/>
  <c r="E92" i="6"/>
  <c r="H69" i="6"/>
  <c r="J89" i="6"/>
  <c r="J48" i="6"/>
  <c r="J23" i="6"/>
  <c r="J81" i="6"/>
  <c r="J69" i="6"/>
  <c r="J36" i="6"/>
  <c r="O81" i="7"/>
  <c r="C86" i="37" s="1"/>
  <c r="C47" i="7"/>
  <c r="P52" i="18" s="1"/>
  <c r="O43" i="7"/>
  <c r="P48" i="37" s="1"/>
  <c r="F29" i="7"/>
  <c r="P34" i="32" s="1"/>
  <c r="B19" i="32"/>
  <c r="F70" i="28"/>
  <c r="F58" i="28"/>
  <c r="F81" i="28"/>
  <c r="F19" i="28"/>
  <c r="F45" i="28"/>
  <c r="K7" i="18"/>
  <c r="W7" i="18"/>
  <c r="B19" i="35"/>
  <c r="K7" i="31"/>
  <c r="W7" i="31"/>
  <c r="K7" i="32"/>
  <c r="W7" i="32"/>
  <c r="K7" i="33"/>
  <c r="E46" i="7"/>
  <c r="P51" i="35" s="1"/>
  <c r="E35" i="7"/>
  <c r="P40" i="35" s="1"/>
  <c r="E28" i="7"/>
  <c r="P33" i="35" s="1"/>
  <c r="O46" i="4"/>
  <c r="K7" i="34"/>
  <c r="W7" i="34"/>
  <c r="K7" i="35"/>
  <c r="L17" i="7"/>
  <c r="O24" i="7"/>
  <c r="P29" i="37" s="1"/>
  <c r="O52" i="7"/>
  <c r="C57" i="37" s="1"/>
  <c r="G22" i="7"/>
  <c r="P27" i="34" s="1"/>
  <c r="O26" i="7"/>
  <c r="C31" i="37" s="1"/>
  <c r="L77" i="7"/>
  <c r="H50" i="7"/>
  <c r="O89" i="7"/>
  <c r="P94" i="37" s="1"/>
  <c r="O19" i="33"/>
  <c r="B15" i="7"/>
  <c r="B20" i="33" s="1"/>
  <c r="O19" i="37"/>
  <c r="O79" i="7"/>
  <c r="C84" i="37" s="1"/>
  <c r="L37" i="7"/>
  <c r="J16" i="7"/>
  <c r="H17" i="7"/>
  <c r="P22" i="33" s="1"/>
  <c r="O46" i="7"/>
  <c r="C51" i="37" s="1"/>
  <c r="O21" i="7"/>
  <c r="C26" i="37" s="1"/>
  <c r="G30" i="7"/>
  <c r="P35" i="34" s="1"/>
  <c r="H35" i="7"/>
  <c r="P40" i="33" s="1"/>
  <c r="K44" i="7"/>
  <c r="K28" i="7"/>
  <c r="O28" i="7"/>
  <c r="P33" i="37" s="1"/>
  <c r="O45" i="7"/>
  <c r="J92" i="7"/>
  <c r="K92" i="7"/>
  <c r="O92" i="7"/>
  <c r="P97" i="37" s="1"/>
  <c r="F81" i="7"/>
  <c r="H81" i="7"/>
  <c r="C83" i="7"/>
  <c r="D78" i="7"/>
  <c r="C83" i="35" s="1"/>
  <c r="W7" i="36"/>
  <c r="W7" i="37"/>
  <c r="K7" i="36"/>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40" i="33" l="1"/>
  <c r="C94" i="37"/>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P80" i="33" s="1"/>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P35" i="32" s="1"/>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33" i="7"/>
  <c r="P38" i="18" s="1"/>
  <c r="C57" i="7"/>
  <c r="P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32" i="36"/>
  <c r="J31" i="39" s="1"/>
  <c r="Q34" i="40"/>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J81" i="39" s="1"/>
  <c r="E82" i="18"/>
  <c r="Q82" i="33"/>
  <c r="E82" i="34"/>
  <c r="Q82" i="37"/>
  <c r="Q82" i="32"/>
  <c r="Q20" i="40"/>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7" i="32"/>
  <c r="P67" i="32"/>
  <c r="C67" i="34"/>
  <c r="C62" i="34"/>
  <c r="C42" i="34"/>
  <c r="C34" i="32"/>
  <c r="F46" i="7"/>
  <c r="E16" i="7"/>
  <c r="P21" i="35" s="1"/>
  <c r="E56" i="7"/>
  <c r="P61" i="35" s="1"/>
  <c r="O62" i="6"/>
  <c r="M63" i="7" s="1"/>
  <c r="O74" i="6"/>
  <c r="M75" i="7" s="1"/>
  <c r="O23" i="6"/>
  <c r="M24" i="7" s="1"/>
  <c r="J26" i="7"/>
  <c r="P82" i="33"/>
  <c r="C82" i="33"/>
  <c r="F82" i="33" s="1"/>
  <c r="P88"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O88" i="6"/>
  <c r="M89" i="7" s="1"/>
  <c r="O50" i="6"/>
  <c r="P50" i="6" s="1"/>
  <c r="O20" i="6"/>
  <c r="M21" i="7" s="1"/>
  <c r="O14" i="6"/>
  <c r="M15" i="7" s="1"/>
  <c r="C97" i="31"/>
  <c r="O64" i="6"/>
  <c r="M65" i="7" s="1"/>
  <c r="O31" i="6"/>
  <c r="M32" i="7" s="1"/>
  <c r="O49" i="6"/>
  <c r="M50" i="7" s="1"/>
  <c r="P67" i="18"/>
  <c r="C67" i="18"/>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P26" i="33"/>
  <c r="P50" i="33"/>
  <c r="C50" i="33"/>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P38" i="32"/>
  <c r="C29" i="37"/>
  <c r="C33" i="32"/>
  <c r="C29" i="34"/>
  <c r="P34" i="18"/>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0" i="18"/>
  <c r="P84" i="31"/>
  <c r="C84" i="35"/>
  <c r="C21" i="31"/>
  <c r="P21" i="31"/>
  <c r="C55" i="33"/>
  <c r="P55"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H81" i="39"/>
  <c r="K10" i="31"/>
  <c r="K12" i="31"/>
  <c r="K9" i="31"/>
  <c r="O21" i="40"/>
  <c r="O21" i="34"/>
  <c r="O21" i="18"/>
  <c r="O21" i="36"/>
  <c r="B21" i="36"/>
  <c r="O21" i="33"/>
  <c r="O21" i="32"/>
  <c r="B21" i="18"/>
  <c r="B21" i="32"/>
  <c r="O21" i="37"/>
  <c r="B21" i="33"/>
  <c r="B21" i="37"/>
  <c r="W12" i="33"/>
  <c r="W10" i="33"/>
  <c r="D12" i="39"/>
  <c r="W6" i="34"/>
  <c r="K98" i="39"/>
  <c r="K90" i="39"/>
  <c r="K82" i="39"/>
  <c r="K74" i="39"/>
  <c r="K66" i="39"/>
  <c r="K58" i="39"/>
  <c r="K50" i="39"/>
  <c r="K42" i="39"/>
  <c r="K34" i="39"/>
  <c r="K26" i="39"/>
  <c r="K91" i="39"/>
  <c r="K83" i="39"/>
  <c r="K75" i="39"/>
  <c r="K67" i="39"/>
  <c r="K59" i="39"/>
  <c r="K51" i="39"/>
  <c r="K43" i="39"/>
  <c r="K35" i="39"/>
  <c r="K27" i="39"/>
  <c r="K19" i="39"/>
  <c r="K9" i="18"/>
  <c r="C31" i="35"/>
  <c r="C29" i="32"/>
  <c r="P51" i="18"/>
  <c r="P93" i="32"/>
  <c r="P33" i="31"/>
  <c r="P86" i="31"/>
  <c r="C83" i="32"/>
  <c r="P76" i="33"/>
  <c r="P88" i="18"/>
  <c r="C86" i="35"/>
  <c r="C97" i="18"/>
  <c r="C64" i="33"/>
  <c r="C33" i="31"/>
  <c r="C93" i="34"/>
  <c r="C68" i="18"/>
  <c r="P82" i="18"/>
  <c r="P31" i="31"/>
  <c r="P90" i="32"/>
  <c r="C94" i="31"/>
  <c r="C63" i="37"/>
  <c r="P78" i="31"/>
  <c r="P94" i="31"/>
  <c r="C90" i="34"/>
  <c r="P41" i="31"/>
  <c r="C41" i="35"/>
  <c r="C44" i="18" l="1"/>
  <c r="P23" i="6"/>
  <c r="P72" i="6"/>
  <c r="P51" i="33"/>
  <c r="P82" i="6"/>
  <c r="C62" i="18"/>
  <c r="C82" i="31"/>
  <c r="F82" i="31" s="1"/>
  <c r="G82" i="31" s="1"/>
  <c r="P77" i="33"/>
  <c r="M94" i="7"/>
  <c r="P76" i="6"/>
  <c r="P59" i="33"/>
  <c r="P77" i="18"/>
  <c r="C80" i="33"/>
  <c r="M69" i="7"/>
  <c r="P53" i="31"/>
  <c r="P54" i="18"/>
  <c r="P80" i="32"/>
  <c r="P63" i="32"/>
  <c r="P85" i="32"/>
  <c r="C88" i="32"/>
  <c r="P88" i="32"/>
  <c r="C80" i="34"/>
  <c r="P78" i="33"/>
  <c r="C50" i="34"/>
  <c r="C82" i="35"/>
  <c r="F82" i="35" s="1"/>
  <c r="H82" i="35" s="1"/>
  <c r="P68" i="32"/>
  <c r="C53" i="31"/>
  <c r="C50" i="32"/>
  <c r="P52" i="32"/>
  <c r="P21" i="37"/>
  <c r="C35" i="33"/>
  <c r="F35" i="33" s="1"/>
  <c r="H35" i="33" s="1"/>
  <c r="P47" i="33"/>
  <c r="C32" i="35"/>
  <c r="C48" i="33"/>
  <c r="C45" i="33"/>
  <c r="H25" i="39"/>
  <c r="C34" i="31"/>
  <c r="C32" i="31"/>
  <c r="P41" i="33"/>
  <c r="P35" i="18"/>
  <c r="C30" i="32"/>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F76" i="18" s="1"/>
  <c r="C78" i="18"/>
  <c r="C38" i="32"/>
  <c r="P62" i="32"/>
  <c r="P45" i="32"/>
  <c r="C63" i="32"/>
  <c r="C58" i="33"/>
  <c r="C82" i="39"/>
  <c r="C39" i="32"/>
  <c r="C31" i="33"/>
  <c r="C28" i="33"/>
  <c r="P42" i="31"/>
  <c r="C61" i="33"/>
  <c r="F61" i="33" s="1"/>
  <c r="H61" i="33" s="1"/>
  <c r="P31" i="32"/>
  <c r="D75" i="39"/>
  <c r="C45" i="32"/>
  <c r="C42" i="31"/>
  <c r="R76" i="18"/>
  <c r="C28" i="32"/>
  <c r="P32" i="37"/>
  <c r="C38" i="35"/>
  <c r="C35" i="31"/>
  <c r="F35" i="31" s="1"/>
  <c r="G35" i="31" s="1"/>
  <c r="P38" i="31"/>
  <c r="C39" i="35"/>
  <c r="P28" i="32"/>
  <c r="E35" i="31"/>
  <c r="E68" i="36"/>
  <c r="J67" i="39" s="1"/>
  <c r="Q96" i="33"/>
  <c r="Q96" i="40"/>
  <c r="R96" i="40" s="1"/>
  <c r="E35" i="18"/>
  <c r="D34" i="39" s="1"/>
  <c r="Q76" i="33"/>
  <c r="E52" i="33"/>
  <c r="Q96" i="32"/>
  <c r="E96" i="31"/>
  <c r="Q35" i="32"/>
  <c r="E96" i="34"/>
  <c r="E35" i="40"/>
  <c r="F35" i="40" s="1"/>
  <c r="E35" i="32"/>
  <c r="Q52" i="37"/>
  <c r="Q35" i="34"/>
  <c r="Q96" i="37"/>
  <c r="E96" i="36"/>
  <c r="J95" i="39" s="1"/>
  <c r="E35" i="33"/>
  <c r="H34" i="39" s="1"/>
  <c r="E76" i="31"/>
  <c r="Q20" i="31"/>
  <c r="C61" i="37"/>
  <c r="P61" i="37"/>
  <c r="C35" i="32"/>
  <c r="C35" i="34"/>
  <c r="F35" i="34" s="1"/>
  <c r="P78" i="37"/>
  <c r="C78" i="37"/>
  <c r="F88" i="31"/>
  <c r="H88" i="31" s="1"/>
  <c r="H69" i="39"/>
  <c r="C53" i="34"/>
  <c r="P53" i="32"/>
  <c r="C53" i="32"/>
  <c r="R82" i="31"/>
  <c r="P79" i="37"/>
  <c r="C79" i="37"/>
  <c r="P73" i="33"/>
  <c r="C73" i="33"/>
  <c r="P68" i="31"/>
  <c r="F82" i="34"/>
  <c r="H82" i="34" s="1"/>
  <c r="C52" i="34"/>
  <c r="F52" i="34" s="1"/>
  <c r="C52" i="37"/>
  <c r="F52" i="37" s="1"/>
  <c r="H52" i="37" s="1"/>
  <c r="P52" i="37"/>
  <c r="R52" i="37" s="1"/>
  <c r="C69" i="18"/>
  <c r="C68" i="31"/>
  <c r="P44" i="31"/>
  <c r="P96" i="32"/>
  <c r="P34" i="31"/>
  <c r="C61" i="34"/>
  <c r="C43" i="32"/>
  <c r="C61" i="31"/>
  <c r="C92" i="33"/>
  <c r="C56" i="34"/>
  <c r="C90" i="37"/>
  <c r="C56" i="32"/>
  <c r="P52" i="33"/>
  <c r="R52" i="33" s="1"/>
  <c r="T52" i="33" s="1"/>
  <c r="P42" i="33"/>
  <c r="C68" i="34"/>
  <c r="F68" i="34" s="1"/>
  <c r="G68" i="34" s="1"/>
  <c r="D35" i="39"/>
  <c r="P57" i="31"/>
  <c r="P44" i="37"/>
  <c r="P20" i="33"/>
  <c r="P59" i="31"/>
  <c r="C44" i="35"/>
  <c r="C92" i="34"/>
  <c r="C82" i="32"/>
  <c r="F82" i="32" s="1"/>
  <c r="C39" i="31"/>
  <c r="C29" i="18"/>
  <c r="C37" i="33"/>
  <c r="C77" i="31"/>
  <c r="C55" i="32"/>
  <c r="H51" i="39"/>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G57" i="39" s="1"/>
  <c r="E68" i="18"/>
  <c r="D67" i="39" s="1"/>
  <c r="Q35" i="40"/>
  <c r="R35" i="40" s="1"/>
  <c r="Q58" i="34"/>
  <c r="E76" i="36"/>
  <c r="J75" i="39" s="1"/>
  <c r="E72" i="18"/>
  <c r="E52" i="32"/>
  <c r="F52" i="32" s="1"/>
  <c r="E20" i="40"/>
  <c r="F20" i="40" s="1"/>
  <c r="R96" i="18"/>
  <c r="S96" i="18" s="1"/>
  <c r="Q35" i="18"/>
  <c r="Q35" i="35"/>
  <c r="E68" i="31"/>
  <c r="E35" i="35"/>
  <c r="I34" i="39" s="1"/>
  <c r="Q96" i="36"/>
  <c r="R96" i="36" s="1"/>
  <c r="Q35" i="31"/>
  <c r="R35" i="31" s="1"/>
  <c r="Q96" i="18"/>
  <c r="E96" i="40"/>
  <c r="F96" i="40" s="1"/>
  <c r="E35" i="36"/>
  <c r="J34" i="39" s="1"/>
  <c r="Q76" i="36"/>
  <c r="R76" i="36" s="1"/>
  <c r="E96" i="35"/>
  <c r="Q20" i="33"/>
  <c r="E96" i="37"/>
  <c r="E61" i="18"/>
  <c r="D60" i="39" s="1"/>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R76" i="33"/>
  <c r="T76" i="33" s="1"/>
  <c r="Q61" i="18"/>
  <c r="Q61" i="34"/>
  <c r="Q61" i="37"/>
  <c r="R61" i="37" s="1"/>
  <c r="S61" i="37" s="1"/>
  <c r="E52" i="40"/>
  <c r="F52" i="40" s="1"/>
  <c r="Q32" i="32"/>
  <c r="E61" i="35"/>
  <c r="E32" i="18"/>
  <c r="D31" i="39" s="1"/>
  <c r="E61" i="34"/>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Q53" i="34"/>
  <c r="R53" i="34" s="1"/>
  <c r="Q27" i="32"/>
  <c r="E74" i="36"/>
  <c r="J73" i="39" s="1"/>
  <c r="Q84" i="33"/>
  <c r="R84" i="33" s="1"/>
  <c r="E53" i="18"/>
  <c r="D52" i="39" s="1"/>
  <c r="E53" i="32"/>
  <c r="E24" i="34"/>
  <c r="G23" i="39" s="1"/>
  <c r="E24" i="36"/>
  <c r="J23" i="39" s="1"/>
  <c r="Q24" i="18"/>
  <c r="E24" i="35"/>
  <c r="I23" i="39" s="1"/>
  <c r="E72" i="31"/>
  <c r="F71" i="39" s="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F96" i="34" s="1"/>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H31" i="39"/>
  <c r="Q69" i="31"/>
  <c r="Q69" i="35"/>
  <c r="R69" i="35" s="1"/>
  <c r="S69" i="35" s="1"/>
  <c r="Q69" i="37"/>
  <c r="Q99" i="31"/>
  <c r="Q99" i="35"/>
  <c r="R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R19" i="35" s="1"/>
  <c r="S19" i="35" s="1"/>
  <c r="U19" i="35" s="1"/>
  <c r="E19" i="36"/>
  <c r="J18" i="39" s="1"/>
  <c r="Q19" i="33"/>
  <c r="E38" i="35"/>
  <c r="E38" i="18"/>
  <c r="D37" i="39" s="1"/>
  <c r="Q38" i="34"/>
  <c r="E38" i="31"/>
  <c r="E38" i="34"/>
  <c r="F38" i="34" s="1"/>
  <c r="G38" i="34" s="1"/>
  <c r="Q38" i="37"/>
  <c r="Q38" i="33"/>
  <c r="Q38" i="31"/>
  <c r="E38" i="37"/>
  <c r="C37" i="39" s="1"/>
  <c r="E38" i="33"/>
  <c r="E38" i="36"/>
  <c r="J37" i="39" s="1"/>
  <c r="Q38" i="32"/>
  <c r="E38" i="32"/>
  <c r="F38" i="32" s="1"/>
  <c r="Q38" i="35"/>
  <c r="R38" i="35" s="1"/>
  <c r="Q38" i="18"/>
  <c r="R38" i="18" s="1"/>
  <c r="S38" i="18" s="1"/>
  <c r="Q38" i="36"/>
  <c r="R38" i="36" s="1"/>
  <c r="Q19" i="36"/>
  <c r="R19" i="36" s="1"/>
  <c r="Q66" i="35"/>
  <c r="R66" i="35" s="1"/>
  <c r="E66" i="37"/>
  <c r="E98" i="34"/>
  <c r="F98" i="34" s="1"/>
  <c r="Q98" i="18"/>
  <c r="E27" i="33"/>
  <c r="H26" i="39" s="1"/>
  <c r="Q27" i="40"/>
  <c r="R27" i="40" s="1"/>
  <c r="E27" i="32"/>
  <c r="E27" i="40"/>
  <c r="F27" i="40" s="1"/>
  <c r="Q27" i="31"/>
  <c r="Q27" i="35"/>
  <c r="R27" i="35" s="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34" i="34"/>
  <c r="H34" i="34" s="1"/>
  <c r="F96" i="32"/>
  <c r="Q62" i="36"/>
  <c r="R62" i="36" s="1"/>
  <c r="Q88" i="31"/>
  <c r="R88" i="31" s="1"/>
  <c r="Q30" i="31"/>
  <c r="Q88" i="34"/>
  <c r="R88" i="34" s="1"/>
  <c r="Q88" i="36"/>
  <c r="R88" i="36" s="1"/>
  <c r="E30" i="32"/>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C95" i="39"/>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68" i="18"/>
  <c r="B23" i="33"/>
  <c r="B23" i="37"/>
  <c r="B19" i="7"/>
  <c r="B23" i="18"/>
  <c r="O23" i="36"/>
  <c r="O23" i="34"/>
  <c r="B23" i="32"/>
  <c r="B23" i="34"/>
  <c r="O23" i="37"/>
  <c r="O23" i="40"/>
  <c r="O23" i="18"/>
  <c r="O23" i="32"/>
  <c r="B23" i="36"/>
  <c r="B23" i="31"/>
  <c r="O23" i="33"/>
  <c r="E93" i="18"/>
  <c r="Q93" i="37"/>
  <c r="R93" i="37" s="1"/>
  <c r="S93" i="37" s="1"/>
  <c r="Q93" i="36"/>
  <c r="R93" i="36" s="1"/>
  <c r="E93" i="37"/>
  <c r="C92" i="39" s="1"/>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F89" i="32" s="1"/>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R85" i="37" s="1"/>
  <c r="S85" i="37" s="1"/>
  <c r="Q85" i="36"/>
  <c r="R85" i="36" s="1"/>
  <c r="E85" i="35"/>
  <c r="I84" i="39" s="1"/>
  <c r="E85" i="34"/>
  <c r="F85" i="34" s="1"/>
  <c r="E85" i="33"/>
  <c r="H84" i="39" s="1"/>
  <c r="E85" i="32"/>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60" i="39"/>
  <c r="I19" i="39"/>
  <c r="I95" i="39"/>
  <c r="I31" i="39"/>
  <c r="I81" i="39"/>
  <c r="I21" i="39"/>
  <c r="I18" i="39"/>
  <c r="I55" i="39"/>
  <c r="F35" i="18"/>
  <c r="F24" i="18"/>
  <c r="F82" i="18"/>
  <c r="W8" i="32"/>
  <c r="K8" i="32"/>
  <c r="K10" i="18"/>
  <c r="K12" i="18"/>
  <c r="R47" i="40"/>
  <c r="R40" i="40"/>
  <c r="R60" i="40"/>
  <c r="R84" i="40"/>
  <c r="R34" i="40"/>
  <c r="R38" i="40"/>
  <c r="R92" i="40"/>
  <c r="R61" i="40"/>
  <c r="R76" i="40"/>
  <c r="R82" i="40"/>
  <c r="R20" i="40"/>
  <c r="R56" i="40"/>
  <c r="L60" i="39"/>
  <c r="L35" i="39"/>
  <c r="L31" i="39"/>
  <c r="L95" i="39"/>
  <c r="L81" i="39"/>
  <c r="L19" i="39"/>
  <c r="F83" i="39"/>
  <c r="F75" i="39"/>
  <c r="F19" i="39"/>
  <c r="L82" i="39"/>
  <c r="L33" i="39"/>
  <c r="F67" i="39"/>
  <c r="L26" i="39"/>
  <c r="F82" i="39"/>
  <c r="F34" i="39"/>
  <c r="F87" i="39"/>
  <c r="F43" i="39"/>
  <c r="L57" i="39"/>
  <c r="F81" i="39"/>
  <c r="F41" i="39"/>
  <c r="F95" i="39"/>
  <c r="F76" i="37"/>
  <c r="H76" i="37" s="1"/>
  <c r="F68" i="31"/>
  <c r="G68" i="31"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53" i="31"/>
  <c r="H53"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96" i="37"/>
  <c r="H96" i="37" s="1"/>
  <c r="R78" i="35"/>
  <c r="S78" i="35" s="1"/>
  <c r="R45" i="35"/>
  <c r="S45" i="35" s="1"/>
  <c r="R80" i="35"/>
  <c r="S80" i="35" s="1"/>
  <c r="R58" i="35"/>
  <c r="S58" i="35" s="1"/>
  <c r="F82" i="37"/>
  <c r="G82" i="37" s="1"/>
  <c r="F99" i="37"/>
  <c r="H99" i="37" s="1"/>
  <c r="F68" i="37"/>
  <c r="F84" i="31"/>
  <c r="G84" i="31" s="1"/>
  <c r="T69" i="36"/>
  <c r="T64" i="35"/>
  <c r="H82" i="33"/>
  <c r="G82" i="33"/>
  <c r="M81" i="39"/>
  <c r="M37" i="39"/>
  <c r="M33" i="39"/>
  <c r="G84" i="39"/>
  <c r="G51" i="39"/>
  <c r="G30" i="39"/>
  <c r="G89" i="39"/>
  <c r="M75" i="39"/>
  <c r="M59" i="39"/>
  <c r="M27" i="39"/>
  <c r="G63" i="39"/>
  <c r="M34" i="39"/>
  <c r="M19" i="39"/>
  <c r="G67" i="39"/>
  <c r="M71" i="39"/>
  <c r="M35" i="39"/>
  <c r="G33" i="39"/>
  <c r="G26" i="39"/>
  <c r="G35" i="39"/>
  <c r="G44" i="39"/>
  <c r="G95" i="39"/>
  <c r="M82" i="39"/>
  <c r="G34" i="39"/>
  <c r="M60" i="39"/>
  <c r="M31" i="39"/>
  <c r="M67" i="39"/>
  <c r="M39" i="39"/>
  <c r="G81" i="39"/>
  <c r="G88" i="31"/>
  <c r="S99" i="35"/>
  <c r="T99" i="35"/>
  <c r="R76" i="34"/>
  <c r="R58" i="34"/>
  <c r="R32" i="34"/>
  <c r="R52" i="34"/>
  <c r="R38" i="34"/>
  <c r="R36" i="34"/>
  <c r="R26" i="34"/>
  <c r="R96" i="34"/>
  <c r="R82" i="34"/>
  <c r="R35" i="34"/>
  <c r="R34" i="34"/>
  <c r="R61" i="34"/>
  <c r="R83" i="34"/>
  <c r="R92" i="34"/>
  <c r="R21" i="37" l="1"/>
  <c r="S21" i="37" s="1"/>
  <c r="R54" i="18"/>
  <c r="R77" i="33"/>
  <c r="S77" i="33" s="1"/>
  <c r="R38" i="31"/>
  <c r="R78" i="33"/>
  <c r="T78" i="33" s="1"/>
  <c r="F73" i="34"/>
  <c r="H73" i="34" s="1"/>
  <c r="R57" i="33"/>
  <c r="T57" i="33" s="1"/>
  <c r="F85" i="32"/>
  <c r="R94" i="33"/>
  <c r="S94" i="33" s="1"/>
  <c r="R34" i="33"/>
  <c r="S34" i="33" s="1"/>
  <c r="F89" i="34"/>
  <c r="G89" i="34" s="1"/>
  <c r="F50" i="34"/>
  <c r="H50" i="34" s="1"/>
  <c r="T52" i="31"/>
  <c r="F97" i="32"/>
  <c r="R47" i="33"/>
  <c r="S47" i="33" s="1"/>
  <c r="R93" i="33"/>
  <c r="T93" i="33" s="1"/>
  <c r="R53" i="31"/>
  <c r="S53" i="31" s="1"/>
  <c r="F61" i="34"/>
  <c r="G61" i="34" s="1"/>
  <c r="R22" i="37"/>
  <c r="F30" i="32"/>
  <c r="R35" i="18"/>
  <c r="T35" i="18" s="1"/>
  <c r="R44" i="33"/>
  <c r="T44" i="33" s="1"/>
  <c r="R41" i="33"/>
  <c r="T41" i="33" s="1"/>
  <c r="R42" i="18"/>
  <c r="S42" i="18" s="1"/>
  <c r="R45" i="18"/>
  <c r="T45" i="18" s="1"/>
  <c r="R22" i="31"/>
  <c r="T22" i="31" s="1"/>
  <c r="R28" i="18"/>
  <c r="S28" i="18" s="1"/>
  <c r="F21" i="34"/>
  <c r="G21" i="34" s="1"/>
  <c r="F41" i="32"/>
  <c r="R21" i="18"/>
  <c r="S21" i="18" s="1"/>
  <c r="F19" i="32"/>
  <c r="R48" i="18"/>
  <c r="T48" i="18" s="1"/>
  <c r="F25" i="34"/>
  <c r="H25" i="34" s="1"/>
  <c r="F28" i="32"/>
  <c r="S36" i="35"/>
  <c r="F48" i="32"/>
  <c r="F48" i="34"/>
  <c r="G48" i="34" s="1"/>
  <c r="F44" i="35"/>
  <c r="H44" i="35" s="1"/>
  <c r="R45" i="31"/>
  <c r="T45" i="31" s="1"/>
  <c r="R34" i="31"/>
  <c r="S34" i="31" s="1"/>
  <c r="R42" i="31"/>
  <c r="S42" i="31" s="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G31" i="34" s="1"/>
  <c r="F92" i="34"/>
  <c r="G92" i="34" s="1"/>
  <c r="F53" i="32"/>
  <c r="S64" i="33"/>
  <c r="F39" i="32"/>
  <c r="R91" i="18"/>
  <c r="S91" i="18" s="1"/>
  <c r="F43" i="32"/>
  <c r="R84" i="18"/>
  <c r="T84" i="18" s="1"/>
  <c r="R32" i="37"/>
  <c r="T32" i="37" s="1"/>
  <c r="F35" i="32"/>
  <c r="F38" i="35"/>
  <c r="H38" i="35" s="1"/>
  <c r="M95" i="39"/>
  <c r="G49" i="39"/>
  <c r="E43" i="38" s="1"/>
  <c r="T62" i="18"/>
  <c r="F86" i="36"/>
  <c r="H86" i="36" s="1"/>
  <c r="F90" i="36"/>
  <c r="F52" i="18"/>
  <c r="G52" i="18" s="1"/>
  <c r="L34" i="39"/>
  <c r="F93" i="39"/>
  <c r="S35" i="33"/>
  <c r="F64" i="37"/>
  <c r="H64" i="37" s="1"/>
  <c r="F19" i="37"/>
  <c r="H19" i="37" s="1"/>
  <c r="J19" i="37" s="1"/>
  <c r="K19" i="37" s="1"/>
  <c r="J17" i="17" s="1"/>
  <c r="T61" i="37"/>
  <c r="F61" i="39"/>
  <c r="F76" i="36"/>
  <c r="R96" i="37"/>
  <c r="S96" i="37" s="1"/>
  <c r="F72" i="31"/>
  <c r="H72" i="31" s="1"/>
  <c r="H68" i="34"/>
  <c r="F72" i="34"/>
  <c r="G72" i="34" s="1"/>
  <c r="R20" i="31"/>
  <c r="S20" i="31" s="1"/>
  <c r="H35" i="34"/>
  <c r="G35" i="34"/>
  <c r="S41" i="36"/>
  <c r="S39" i="36"/>
  <c r="T97" i="18"/>
  <c r="T85" i="36"/>
  <c r="T45" i="36"/>
  <c r="T41" i="36"/>
  <c r="H36" i="18"/>
  <c r="T64" i="31"/>
  <c r="T90" i="18"/>
  <c r="T94" i="31"/>
  <c r="T82" i="18"/>
  <c r="T80" i="31"/>
  <c r="S22" i="18"/>
  <c r="H68" i="36"/>
  <c r="R76" i="32"/>
  <c r="S52" i="31"/>
  <c r="S68" i="18"/>
  <c r="S81" i="18"/>
  <c r="S46" i="36"/>
  <c r="S97" i="31"/>
  <c r="S87" i="36"/>
  <c r="T91" i="18"/>
  <c r="H68" i="18"/>
  <c r="S54" i="36"/>
  <c r="S78" i="18"/>
  <c r="S84" i="36"/>
  <c r="S80" i="36"/>
  <c r="T80" i="18"/>
  <c r="T53" i="18"/>
  <c r="R20" i="33"/>
  <c r="S20" i="33" s="1"/>
  <c r="R71" i="37"/>
  <c r="T71" i="37" s="1"/>
  <c r="T77" i="18"/>
  <c r="H76" i="18"/>
  <c r="T86" i="31"/>
  <c r="R90" i="31"/>
  <c r="T90" i="31" s="1"/>
  <c r="T94" i="36"/>
  <c r="S88" i="18"/>
  <c r="T3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H27" i="37" s="1"/>
  <c r="R83" i="37"/>
  <c r="R68" i="31"/>
  <c r="T68" i="31" s="1"/>
  <c r="R61" i="18"/>
  <c r="T61" i="18" s="1"/>
  <c r="T22" i="18"/>
  <c r="R81" i="31"/>
  <c r="S81" i="31" s="1"/>
  <c r="R79" i="31"/>
  <c r="S79" i="31" s="1"/>
  <c r="F57" i="32"/>
  <c r="R46" i="31"/>
  <c r="T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H34" i="18" s="1"/>
  <c r="R32" i="18"/>
  <c r="T32" i="18" s="1"/>
  <c r="F36" i="31"/>
  <c r="G36" i="31" s="1"/>
  <c r="F66" i="35"/>
  <c r="H66" i="35" s="1"/>
  <c r="F64" i="35"/>
  <c r="H64" i="35" s="1"/>
  <c r="T88" i="33"/>
  <c r="M52" i="39"/>
  <c r="L39" i="39"/>
  <c r="D33" i="38" s="1"/>
  <c r="L71" i="39"/>
  <c r="G34" i="34"/>
  <c r="F61" i="18"/>
  <c r="H61" i="18" s="1"/>
  <c r="H36" i="33"/>
  <c r="G36" i="33"/>
  <c r="T84" i="33"/>
  <c r="S84" i="33"/>
  <c r="T40" i="33"/>
  <c r="L93" i="39"/>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G68" i="36"/>
  <c r="M51" i="39"/>
  <c r="G29" i="39"/>
  <c r="G41" i="39"/>
  <c r="E35" i="38" s="1"/>
  <c r="M57" i="39"/>
  <c r="E51" i="38" s="1"/>
  <c r="S88" i="35"/>
  <c r="F32" i="31"/>
  <c r="G32" i="31" s="1"/>
  <c r="F88" i="36"/>
  <c r="G88" i="36" s="1"/>
  <c r="F20" i="36"/>
  <c r="G20" i="36" s="1"/>
  <c r="L51" i="39"/>
  <c r="F53" i="18"/>
  <c r="H53" i="18" s="1"/>
  <c r="F22" i="37"/>
  <c r="H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F44" i="40"/>
  <c r="L43" i="39"/>
  <c r="D37" i="38" s="1"/>
  <c r="C25" i="39"/>
  <c r="F26" i="37"/>
  <c r="G26" i="37" s="1"/>
  <c r="F26" i="36"/>
  <c r="G26" i="36" s="1"/>
  <c r="H36" i="34"/>
  <c r="T62" i="31"/>
  <c r="S62" i="31"/>
  <c r="S22" i="37"/>
  <c r="T22" i="37"/>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T34" i="33"/>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H26" i="33"/>
  <c r="H38" i="34"/>
  <c r="H82" i="31"/>
  <c r="G52" i="37"/>
  <c r="H98" i="34"/>
  <c r="G98" i="34"/>
  <c r="S34" i="18"/>
  <c r="T34" i="18"/>
  <c r="H50" i="18"/>
  <c r="G50" i="18"/>
  <c r="T88" i="31"/>
  <c r="T51" i="33"/>
  <c r="S86" i="33"/>
  <c r="T37" i="35"/>
  <c r="T69" i="18"/>
  <c r="S54" i="31"/>
  <c r="G97" i="39"/>
  <c r="M80" i="39"/>
  <c r="M89" i="39"/>
  <c r="E83" i="38" s="1"/>
  <c r="S53" i="35"/>
  <c r="H51" i="31"/>
  <c r="F45" i="18"/>
  <c r="G45" i="18" s="1"/>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G27" i="34"/>
  <c r="H27" i="34"/>
  <c r="T43" i="33"/>
  <c r="G53"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32" i="33"/>
  <c r="S33" i="37"/>
  <c r="S29" i="37"/>
  <c r="H35" i="31"/>
  <c r="G36" i="35"/>
  <c r="H19" i="35"/>
  <c r="J19" i="35" s="1"/>
  <c r="K19" i="35" s="1"/>
  <c r="E17" i="17" s="1"/>
  <c r="H20" i="31"/>
  <c r="G58"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S33" i="31"/>
  <c r="T33" i="31"/>
  <c r="S31" i="31"/>
  <c r="T31" i="31"/>
  <c r="G93" i="34"/>
  <c r="H93" i="34"/>
  <c r="T59" i="31"/>
  <c r="S59" i="31"/>
  <c r="T81" i="31"/>
  <c r="H57" i="35"/>
  <c r="G57" i="35"/>
  <c r="H85" i="34"/>
  <c r="G85" i="34"/>
  <c r="T49" i="33"/>
  <c r="S49" i="33"/>
  <c r="S41" i="31"/>
  <c r="T41" i="31"/>
  <c r="S86" i="31"/>
  <c r="T78" i="31"/>
  <c r="R63" i="32"/>
  <c r="R93" i="32"/>
  <c r="R74" i="32"/>
  <c r="T74" i="32" s="1"/>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C30" i="39"/>
  <c r="F31" i="37"/>
  <c r="H94" i="39"/>
  <c r="F95" i="33"/>
  <c r="F37" i="33"/>
  <c r="H36" i="39"/>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T86" i="18"/>
  <c r="S97" i="18"/>
  <c r="S55" i="18"/>
  <c r="G48" i="36"/>
  <c r="G59" i="36"/>
  <c r="S43" i="35"/>
  <c r="T43" i="35"/>
  <c r="T97" i="35"/>
  <c r="S97" i="35"/>
  <c r="T40" i="35"/>
  <c r="S40" i="35"/>
  <c r="G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82" i="18"/>
  <c r="S54" i="18"/>
  <c r="T52" i="18"/>
  <c r="T56" i="35"/>
  <c r="G80" i="31"/>
  <c r="T88" i="18"/>
  <c r="G36" i="18"/>
  <c r="S29" i="18"/>
  <c r="T68" i="18"/>
  <c r="S72" i="18"/>
  <c r="G54" i="31"/>
  <c r="G76" i="31"/>
  <c r="E90" i="38"/>
  <c r="E45" i="38"/>
  <c r="T49" i="35"/>
  <c r="S50" i="35"/>
  <c r="S36"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G84" i="37"/>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G60" i="37"/>
  <c r="S98" i="40"/>
  <c r="S93" i="40"/>
  <c r="T95" i="40"/>
  <c r="T99" i="40"/>
  <c r="T86" i="35"/>
  <c r="S86" i="35"/>
  <c r="S34" i="35"/>
  <c r="T34" i="35"/>
  <c r="S70" i="31"/>
  <c r="T70" i="31"/>
  <c r="S48" i="31"/>
  <c r="T48" i="31"/>
  <c r="S90"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86" i="18"/>
  <c r="H99" i="18"/>
  <c r="G99" i="18"/>
  <c r="K9" i="40"/>
  <c r="K12" i="40"/>
  <c r="K10" i="40"/>
  <c r="S89" i="18"/>
  <c r="T79" i="18"/>
  <c r="S67" i="18"/>
  <c r="S73" i="18"/>
  <c r="S87" i="18"/>
  <c r="T76" i="18"/>
  <c r="S53" i="18"/>
  <c r="S26" i="18"/>
  <c r="T54" i="18"/>
  <c r="S52" i="18"/>
  <c r="S77" i="18"/>
  <c r="S80" i="18"/>
  <c r="T31" i="18"/>
  <c r="H75" i="31"/>
  <c r="E71" i="38"/>
  <c r="T36" i="18"/>
  <c r="S61" i="18"/>
  <c r="T51" i="18"/>
  <c r="T80" i="36"/>
  <c r="T87" i="36"/>
  <c r="S94" i="36"/>
  <c r="S45" i="36"/>
  <c r="S74" i="36"/>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T21" i="37" l="1"/>
  <c r="T47" i="33"/>
  <c r="H19" i="36"/>
  <c r="J19" i="36" s="1"/>
  <c r="K19" i="36" s="1"/>
  <c r="I17" i="17" s="1"/>
  <c r="G86" i="36"/>
  <c r="H24" i="36"/>
  <c r="G22" i="36"/>
  <c r="G64" i="37"/>
  <c r="E41" i="38"/>
  <c r="S45" i="18"/>
  <c r="S68" i="31"/>
  <c r="D55" i="38"/>
  <c r="G70" i="18"/>
  <c r="S98" i="18"/>
  <c r="H69" i="18"/>
  <c r="S93" i="33"/>
  <c r="T53" i="31"/>
  <c r="S84" i="18"/>
  <c r="T60" i="18"/>
  <c r="H58" i="18"/>
  <c r="H52" i="31"/>
  <c r="H63" i="18"/>
  <c r="H52" i="18"/>
  <c r="T94" i="33"/>
  <c r="H65" i="18"/>
  <c r="G98" i="18"/>
  <c r="G50" i="34"/>
  <c r="G60" i="18"/>
  <c r="T79" i="31"/>
  <c r="H89" i="34"/>
  <c r="H48" i="34"/>
  <c r="G64" i="35"/>
  <c r="D59" i="38"/>
  <c r="S35" i="18"/>
  <c r="H61" i="34"/>
  <c r="H67" i="31"/>
  <c r="H72" i="34"/>
  <c r="H31" i="34"/>
  <c r="S48" i="18"/>
  <c r="S32" i="37"/>
  <c r="S44" i="33"/>
  <c r="T42" i="18"/>
  <c r="T28" i="18"/>
  <c r="H21" i="34"/>
  <c r="S41" i="33"/>
  <c r="S44" i="31"/>
  <c r="T44" i="37"/>
  <c r="G19" i="34"/>
  <c r="I19" i="34" s="1"/>
  <c r="J20" i="34" s="1"/>
  <c r="L13" i="38" s="1"/>
  <c r="T34" i="31"/>
  <c r="S22" i="31"/>
  <c r="S40" i="37"/>
  <c r="H36" i="31"/>
  <c r="T42" i="31"/>
  <c r="H38" i="37"/>
  <c r="G48" i="31"/>
  <c r="S46" i="31"/>
  <c r="G42" i="31"/>
  <c r="G25" i="34"/>
  <c r="K19" i="34"/>
  <c r="G17" i="17" s="1"/>
  <c r="T27" i="31"/>
  <c r="G24" i="35"/>
  <c r="T21" i="18"/>
  <c r="G20" i="34"/>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I21" i="36"/>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I22" i="36"/>
  <c r="J23" i="36" s="1"/>
  <c r="K23" i="36" s="1"/>
  <c r="I21" i="17" s="1"/>
  <c r="I20" i="34"/>
  <c r="I21" i="34" s="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4"/>
  <c r="L14" i="38" s="1"/>
  <c r="V20" i="18"/>
  <c r="W20" i="18" s="1"/>
  <c r="T18" i="17" s="1"/>
  <c r="K20" i="34"/>
  <c r="G18" i="17" s="1"/>
  <c r="J22" i="31"/>
  <c r="K15" i="38" s="1"/>
  <c r="I22" i="34"/>
  <c r="J23" i="34" s="1"/>
  <c r="L16" i="38" s="1"/>
  <c r="J22" i="34"/>
  <c r="L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1" l="1"/>
  <c r="D20" i="17" s="1"/>
  <c r="K21" i="34"/>
  <c r="G19" i="17" s="1"/>
  <c r="K22" i="34"/>
  <c r="G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V23" i="18" l="1"/>
  <c r="W23" i="18" s="1"/>
  <c r="T21" i="17" s="1"/>
  <c r="E12" i="28"/>
  <c r="M12" i="38" s="1"/>
  <c r="L17" i="38"/>
  <c r="I24" i="34"/>
  <c r="J25" i="34" s="1"/>
  <c r="K25" i="34" s="1"/>
  <c r="G23" i="17" s="1"/>
  <c r="V22" i="18"/>
  <c r="W22" i="18" s="1"/>
  <c r="T20" i="17" s="1"/>
  <c r="L19" i="17"/>
  <c r="E14" i="28" s="1"/>
  <c r="M14" i="38"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I23" i="40"/>
  <c r="J23" i="40"/>
  <c r="K23" i="40" s="1"/>
  <c r="K21" i="17" s="1"/>
  <c r="V24" i="34"/>
  <c r="W24" i="34" s="1"/>
  <c r="X22" i="17" s="1"/>
  <c r="U24" i="34"/>
  <c r="J22" i="32"/>
  <c r="I22" i="32"/>
  <c r="V25" i="35"/>
  <c r="W25" i="35" s="1"/>
  <c r="V23" i="17" s="1"/>
  <c r="U25" i="35"/>
  <c r="I24" i="37"/>
  <c r="J24" i="37"/>
  <c r="K24" i="37" s="1"/>
  <c r="J22" i="17" s="1"/>
  <c r="N12" i="38" l="1"/>
  <c r="O12" i="38"/>
  <c r="O19" i="17"/>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I29" i="34" s="1"/>
  <c r="L19" i="38"/>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J29" i="34"/>
  <c r="M15" i="38"/>
  <c r="V28" i="35"/>
  <c r="W28" i="35" s="1"/>
  <c r="V26" i="17" s="1"/>
  <c r="U28" i="35"/>
  <c r="J27" i="37"/>
  <c r="K27" i="37" s="1"/>
  <c r="J25" i="17" s="1"/>
  <c r="I27" i="37"/>
  <c r="J29" i="36" l="1"/>
  <c r="K29" i="36" s="1"/>
  <c r="I27" i="17" s="1"/>
  <c r="V27" i="37"/>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M57" i="38"/>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<sst xmlns="http://schemas.openxmlformats.org/spreadsheetml/2006/main" count="1446" uniqueCount="339">
  <si>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</si>
  <si>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</si>
  <si>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</si>
  <si>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</si>
  <si>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</si>
  <si>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</si>
  <si>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</si>
  <si>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</si>
  <si>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</si>
  <si>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</si>
  <si>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</si>
  <si>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</si>
  <si>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</si>
  <si>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</si>
  <si>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</si>
  <si>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</si>
  <si>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</si>
  <si>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</si>
  <si>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</si>
  <si>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</si>
  <si>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</si>
  <si>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</si>
  <si>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</si>
  <si>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</si>
  <si>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</si>
  <si>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</si>
  <si>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</si>
  <si>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</si>
  <si>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</si>
  <si>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</si>
  <si>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</si>
  <si>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</si>
  <si>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</si>
  <si>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</si>
  <si>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</si>
  <si>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</si>
  <si>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</si>
  <si>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</si>
  <si>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</si>
  <si>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</si>
  <si>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</si>
  <si>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</si>
  <si>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</si>
  <si>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</si>
  <si>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</si>
  <si>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</si>
  <si>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</si>
  <si>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</si>
  <si>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</si>
  <si>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</si>
  <si>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</si>
  <si>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</si>
  <si>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</si>
  <si>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</si>
  <si>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</si>
  <si>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</si>
  <si>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</si>
  <si>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</si>
  <si>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</si>
  <si>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</si>
  <si>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</si>
  <si>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</si>
  <si>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</si>
  <si>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</si>
  <si>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</si>
  <si>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</si>
  <si>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</si>
  <si>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</si>
  <si>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</si>
  <si>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</si>
  <si>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</si>
  <si>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</si>
  <si>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</si>
  <si>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</si>
  <si>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</si>
  <si>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</si>
  <si>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</si>
  <si>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</si>
  <si>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</si>
  <si>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</si>
  <si>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</si>
  <si>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</si>
  <si>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</si>
  <si>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</si>
  <si>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</si>
  <si>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</si>
  <si>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</si>
  <si>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</si>
  <si>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</si>
  <si>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</si>
  <si>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</si>
  <si>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</si>
  <si>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</si>
  <si>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</si>
  <si>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</si>
  <si>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</si>
  <si>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</si>
  <si>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</si>
  <si>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</si>
  <si>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</si>
  <si>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</si>
  <si>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</si>
  <si>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</si>
  <si>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</si>
  <si>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</si>
  <si>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</si>
  <si>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</si>
  <si>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</si>
  <si>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</si>
  <si>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</si>
  <si>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</si>
  <si>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</si>
  <si>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</si>
  <si>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</si>
  <si>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</si>
  <si>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</si>
  <si>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</si>
  <si>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</si>
  <si>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</si>
  <si>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</si>
  <si>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</si>
  <si>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</si>
  <si>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</si>
  <si>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</si>
  <si>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</si>
  <si>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</si>
  <si>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</si>
  <si>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</si>
  <si>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</si>
  <si>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</si>
  <si>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</si>
  <si>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</si>
  <si>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</si>
  <si>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</si>
  <si>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</si>
  <si>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</si>
  <si>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</si>
  <si>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</si>
  <si>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</si>
  <si>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</si>
  <si>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</si>
  <si>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</si>
  <si>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</si>
  <si>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</si>
  <si>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</si>
  <si>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</si>
  <si>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</si>
  <si>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</si>
  <si>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</si>
  <si>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</si>
  <si>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</si>
  <si>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</si>
  <si>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</si>
  <si>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</si>
  <si>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</si>
  <si>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</si>
  <si>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</si>
  <si>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</si>
  <si>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</si>
  <si>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</si>
  <si>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</si>
  <si>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</si>
  <si>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</si>
  <si>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</si>
  <si>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</si>
  <si>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</si>
  <si>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</si>
  <si>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</si>
  <si>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</si>
  <si>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</si>
  <si>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</si>
  <si>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</si>
  <si>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</si>
  <si>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</si>
  <si>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</si>
  <si>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</si>
  <si>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</si>
  <si>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</si>
  <si>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</si>
  <si>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</si>
  <si>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</si>
  <si>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</si>
  <si>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</si>
  <si>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</si>
  <si>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</si>
  <si>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</si>
  <si>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</si>
  <si>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</si>
  <si>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</si>
  <si>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</si>
  <si>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</si>
  <si>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</si>
  <si>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</si>
  <si>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</si>
  <si>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</si>
  <si>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</si>
  <si>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</si>
  <si>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</si>
  <si>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</si>
  <si>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</si>
  <si>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</si>
  <si>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</si>
  <si>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</si>
  <si>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</si>
  <si>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</si>
  <si>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</si>
  <si>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</si>
  <si>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</si>
  <si>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</si>
  <si>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</si>
  <si>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</si>
  <si>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</si>
  <si>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</si>
  <si>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</si>
  <si>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</si>
  <si>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</si>
  <si>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</si>
  <si>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</si>
  <si>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</si>
  <si>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</si>
  <si>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</si>
  <si>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</si>
  <si>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</si>
  <si>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</si>
  <si>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</si>
  <si>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</si>
  <si>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</si>
  <si>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</si>
  <si>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</si>
  <si>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</si>
  <si>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</si>
  <si>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</si>
  <si>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</si>
  <si>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</si>
  <si>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</si>
  <si>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</si>
  <si>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</si>
  <si>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</si>
  <si>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</si>
  <si>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</si>
  <si>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</si>
  <si>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</si>
  <si>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</si>
  <si>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</si>
  <si>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</si>
  <si>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</si>
  <si>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</si>
  <si>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</si>
  <si>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</si>
  <si>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</si>
  <si>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</si>
  <si>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</si>
  <si>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</si>
  <si>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</si>
  <si>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</si>
  <si>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</si>
  <si>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</si>
  <si>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</si>
  <si>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</si>
  <si>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</si>
  <si>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</si>
  <si>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</si>
  <si>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</si>
  <si>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</si>
  <si>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</si>
  <si>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</si>
  <si>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</si>
  <si>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</si>
  <si>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</si>
  <si>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</si>
  <si>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</si>
  <si>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</si>
  <si>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</si>
  <si>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</si>
  <si>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</si>
  <si>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</si>
  <si>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</si>
  <si>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</si>
  <si>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</si>
  <si>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</si>
  <si>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</si>
  <si>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</si>
  <si>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</si>
  <si>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</si>
  <si>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</si>
  <si>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</si>
  <si>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</si>
  <si>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</si>
  <si>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</si>
  <si>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</si>
  <si>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</si>
  <si>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</si>
  <si>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</si>
  <si>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</si>
  <si>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</si>
  <si>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</si>
  <si>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</si>
  <si>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</si>
  <si>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</si>
  <si>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</si>
  <si>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</si>
  <si>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</si>
  <si>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</si>
  <si>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</si>
  <si>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</si>
  <si>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</si>
  <si>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</si>
  <si>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</si>
  <si>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</si>
  <si>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</si>
  <si>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</si>
  <si>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</si>
  <si>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</si>
  <si>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</si>
  <si>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</si>
  <si>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</si>
  <si>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</si>
  <si>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</si>
  <si>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</si>
  <si>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</si>
  <si>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</si>
  <si>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</si>
  <si>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</si>
  <si>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</si>
  <si>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</si>
  <si>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</si>
  <si>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</si>
  <si>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</si>
  <si>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</si>
  <si>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</si>
  <si>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</si>
  <si>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</si>
  <si>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</si>
  <si>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</si>
  <si>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</si>
  <si>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</si>
  <si>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</si>
  <si>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</si>
  <si>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Bontang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</si>
</sst>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1">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2" fontId="1" fillId="14" borderId="1" xfId="0" applyNumberFormat="1" applyFont="1" applyFill="1" applyBorder="1" applyAlignment="1">
      <alignment vertical="center"/>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Bontang/BONTANG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ONTANG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F29">
            <v>0</v>
          </cell>
        </row>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row r="41">
          <cell r="F41">
            <v>0</v>
          </cell>
        </row>
        <row r="42">
          <cell r="F42">
            <v>0</v>
          </cell>
        </row>
        <row r="43">
          <cell r="F43">
            <v>0</v>
          </cell>
        </row>
        <row r="44">
          <cell r="F44">
            <v>0</v>
          </cell>
        </row>
        <row r="45">
          <cell r="F45">
            <v>0</v>
          </cell>
        </row>
        <row r="46">
          <cell r="F46">
            <v>0</v>
          </cell>
        </row>
        <row r="47">
          <cell r="F47">
            <v>0</v>
          </cell>
        </row>
        <row r="48">
          <cell r="F48">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3" t="s">
        <v>212</v>
      </c>
      <c r="C7" s="863"/>
      <c r="D7" s="863"/>
      <c r="E7" s="863"/>
      <c r="F7" s="863"/>
      <c r="G7" s="863"/>
      <c r="H7" s="863"/>
      <c r="I7" s="863"/>
      <c r="J7" s="360"/>
      <c r="K7" s="360"/>
    </row>
    <row r="8" spans="2:11" s="9" customFormat="1">
      <c r="B8" s="10"/>
      <c r="C8" s="10"/>
      <c r="D8" s="10"/>
      <c r="E8" s="10"/>
      <c r="F8" s="10"/>
      <c r="G8" s="10"/>
      <c r="H8" s="10"/>
      <c r="I8" s="10"/>
      <c r="J8" s="10"/>
      <c r="K8" s="10"/>
    </row>
    <row r="9" spans="2:11" ht="44.1" customHeight="1">
      <c r="B9" s="864" t="s">
        <v>227</v>
      </c>
      <c r="C9" s="864"/>
      <c r="D9" s="864"/>
      <c r="E9" s="864"/>
      <c r="F9" s="864"/>
      <c r="G9" s="864"/>
      <c r="H9" s="864"/>
      <c r="I9" s="864"/>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27" t="str">
        <f>city</f>
        <v>Bontang</v>
      </c>
      <c r="E2" s="928"/>
      <c r="F2" s="929"/>
    </row>
    <row r="3" spans="2:15" ht="13.5" thickBot="1">
      <c r="C3" s="490" t="s">
        <v>276</v>
      </c>
      <c r="D3" s="927" t="str">
        <f>province</f>
        <v>Kalimantan Timur</v>
      </c>
      <c r="E3" s="928"/>
      <c r="F3" s="929"/>
    </row>
    <row r="4" spans="2:15" ht="13.5" thickBot="1">
      <c r="B4" s="489"/>
      <c r="C4" s="490" t="s">
        <v>30</v>
      </c>
      <c r="D4" s="927">
        <f>country</f>
        <v>0</v>
      </c>
      <c r="E4" s="928"/>
      <c r="F4" s="929"/>
      <c r="H4" s="930"/>
      <c r="I4" s="930"/>
      <c r="J4" s="930"/>
      <c r="K4" s="930"/>
    </row>
    <row r="5" spans="2:15">
      <c r="B5" s="489"/>
      <c r="H5" s="931"/>
      <c r="I5" s="931"/>
      <c r="J5" s="931"/>
      <c r="K5" s="931"/>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0</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0</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0</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0</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0</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0</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0</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0</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0</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0</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0</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0</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0</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0</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0</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0</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0</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0</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0</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0</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0</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0</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0</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0</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0</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0</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0</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0</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0</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0</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0</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0</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0</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0</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0</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0</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0</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0</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0</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0</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0</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0</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0</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0</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0</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0</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0</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0</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0</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0</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0</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0</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0</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0</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0</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0</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0</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0</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0</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0</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0</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0</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0</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9" t="s">
        <v>52</v>
      </c>
      <c r="C2" s="949"/>
      <c r="D2" s="949"/>
      <c r="E2" s="949"/>
      <c r="F2" s="949"/>
      <c r="G2" s="949"/>
      <c r="H2" s="949"/>
    </row>
    <row r="3" spans="1:35" ht="13.5" thickBot="1">
      <c r="B3" s="949"/>
      <c r="C3" s="949"/>
      <c r="D3" s="949"/>
      <c r="E3" s="949"/>
      <c r="F3" s="949"/>
      <c r="G3" s="949"/>
      <c r="H3" s="949"/>
    </row>
    <row r="4" spans="1:35" ht="13.5" thickBot="1">
      <c r="P4" s="932" t="s">
        <v>242</v>
      </c>
      <c r="Q4" s="933"/>
      <c r="R4" s="934" t="s">
        <v>243</v>
      </c>
      <c r="S4" s="935"/>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51" t="s">
        <v>47</v>
      </c>
      <c r="E5" s="952"/>
      <c r="F5" s="952"/>
      <c r="G5" s="941"/>
      <c r="H5" s="952" t="s">
        <v>57</v>
      </c>
      <c r="I5" s="952"/>
      <c r="J5" s="952"/>
      <c r="K5" s="941"/>
      <c r="L5" s="135"/>
      <c r="M5" s="135"/>
      <c r="N5" s="135"/>
      <c r="O5" s="163"/>
      <c r="P5" s="207" t="s">
        <v>116</v>
      </c>
      <c r="Q5" s="208" t="s">
        <v>113</v>
      </c>
      <c r="R5" s="207" t="s">
        <v>116</v>
      </c>
      <c r="S5" s="208" t="s">
        <v>113</v>
      </c>
      <c r="V5" s="305" t="s">
        <v>118</v>
      </c>
      <c r="W5" s="306">
        <v>3</v>
      </c>
      <c r="AF5" s="953" t="s">
        <v>126</v>
      </c>
      <c r="AG5" s="953" t="s">
        <v>129</v>
      </c>
      <c r="AH5" s="953" t="s">
        <v>154</v>
      </c>
      <c r="AI5"/>
    </row>
    <row r="6" spans="1:35" ht="13.5" thickBot="1">
      <c r="B6" s="166"/>
      <c r="C6" s="152"/>
      <c r="D6" s="950" t="s">
        <v>45</v>
      </c>
      <c r="E6" s="950"/>
      <c r="F6" s="950" t="s">
        <v>46</v>
      </c>
      <c r="G6" s="950"/>
      <c r="H6" s="950" t="s">
        <v>45</v>
      </c>
      <c r="I6" s="950"/>
      <c r="J6" s="950" t="s">
        <v>99</v>
      </c>
      <c r="K6" s="950"/>
      <c r="L6" s="135"/>
      <c r="M6" s="135"/>
      <c r="N6" s="135"/>
      <c r="O6" s="203" t="s">
        <v>6</v>
      </c>
      <c r="P6" s="162">
        <v>0.38</v>
      </c>
      <c r="Q6" s="164" t="s">
        <v>234</v>
      </c>
      <c r="R6" s="162">
        <v>0.15</v>
      </c>
      <c r="S6" s="164" t="s">
        <v>244</v>
      </c>
      <c r="W6" s="958" t="s">
        <v>125</v>
      </c>
      <c r="X6" s="960"/>
      <c r="Y6" s="960"/>
      <c r="Z6" s="960"/>
      <c r="AA6" s="960"/>
      <c r="AB6" s="960"/>
      <c r="AC6" s="960"/>
      <c r="AD6" s="960"/>
      <c r="AE6" s="960"/>
      <c r="AF6" s="954"/>
      <c r="AG6" s="954"/>
      <c r="AH6" s="954"/>
      <c r="AI6"/>
    </row>
    <row r="7" spans="1:35" ht="26.25" thickBot="1">
      <c r="B7" s="958" t="s">
        <v>133</v>
      </c>
      <c r="C7" s="959"/>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55"/>
      <c r="AG7" s="955"/>
      <c r="AH7" s="955"/>
      <c r="AI7"/>
    </row>
    <row r="8" spans="1:35" ht="25.5" customHeight="1">
      <c r="B8" s="956"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57"/>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46" t="s">
        <v>264</v>
      </c>
      <c r="P13" s="947"/>
      <c r="Q13" s="947"/>
      <c r="R13" s="947"/>
      <c r="S13" s="948"/>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38" t="s">
        <v>70</v>
      </c>
      <c r="C26" s="938"/>
      <c r="D26" s="938"/>
      <c r="E26" s="938"/>
      <c r="F26" s="938"/>
      <c r="G26" s="938"/>
      <c r="H26" s="938"/>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39"/>
      <c r="C27" s="939"/>
      <c r="D27" s="939"/>
      <c r="E27" s="939"/>
      <c r="F27" s="939"/>
      <c r="G27" s="939"/>
      <c r="H27" s="939"/>
      <c r="O27" s="84"/>
      <c r="P27" s="402"/>
      <c r="Q27" s="84"/>
      <c r="R27" s="84"/>
      <c r="S27" s="84"/>
      <c r="U27" s="171"/>
      <c r="V27" s="173"/>
    </row>
    <row r="28" spans="1:35">
      <c r="B28" s="939"/>
      <c r="C28" s="939"/>
      <c r="D28" s="939"/>
      <c r="E28" s="939"/>
      <c r="F28" s="939"/>
      <c r="G28" s="939"/>
      <c r="H28" s="939"/>
      <c r="O28" s="84"/>
      <c r="P28" s="402"/>
      <c r="Q28" s="84"/>
      <c r="R28" s="84"/>
      <c r="S28" s="84"/>
      <c r="V28" s="173"/>
    </row>
    <row r="29" spans="1:35">
      <c r="B29" s="939"/>
      <c r="C29" s="939"/>
      <c r="D29" s="939"/>
      <c r="E29" s="939"/>
      <c r="F29" s="939"/>
      <c r="G29" s="939"/>
      <c r="H29" s="939"/>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39"/>
      <c r="C30" s="939"/>
      <c r="D30" s="939"/>
      <c r="E30" s="939"/>
      <c r="F30" s="939"/>
      <c r="G30" s="939"/>
      <c r="H30" s="939"/>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40" t="s">
        <v>75</v>
      </c>
      <c r="D38" s="941"/>
      <c r="O38" s="394"/>
      <c r="P38" s="395"/>
      <c r="Q38" s="396"/>
      <c r="R38" s="84"/>
    </row>
    <row r="39" spans="2:18">
      <c r="B39" s="142">
        <v>35</v>
      </c>
      <c r="C39" s="944">
        <f>LN(2)/B39</f>
        <v>1.980420515885558E-2</v>
      </c>
      <c r="D39" s="945"/>
    </row>
    <row r="40" spans="2:18" ht="27">
      <c r="B40" s="364" t="s">
        <v>76</v>
      </c>
      <c r="C40" s="942" t="s">
        <v>77</v>
      </c>
      <c r="D40" s="943"/>
    </row>
    <row r="41" spans="2:18" ht="13.5" thickBot="1">
      <c r="B41" s="143">
        <v>0.05</v>
      </c>
      <c r="C41" s="936">
        <f>LN(2)/B41</f>
        <v>13.862943611198904</v>
      </c>
      <c r="D41" s="937"/>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18">
        <f>Dry_Matter_Content!C23</f>
        <v>0.59</v>
      </c>
      <c r="E36" s="284">
        <f>MCF!R35</f>
        <v>0.6</v>
      </c>
      <c r="F36" s="67">
        <f t="shared" si="5"/>
        <v>0</v>
      </c>
      <c r="G36" s="67">
        <f t="shared" si="0"/>
        <v>0</v>
      </c>
      <c r="H36" s="67">
        <f t="shared" si="1"/>
        <v>0</v>
      </c>
      <c r="I36" s="67">
        <f t="shared" si="2"/>
        <v>0</v>
      </c>
      <c r="J36" s="67">
        <f t="shared" si="3"/>
        <v>0</v>
      </c>
      <c r="K36" s="100">
        <f t="shared" si="6"/>
        <v>0</v>
      </c>
      <c r="O36" s="96">
        <f>Amnt_Deposited!B31</f>
        <v>2017</v>
      </c>
      <c r="P36" s="99">
        <f>Amnt_Deposited!C31</f>
        <v>0</v>
      </c>
      <c r="Q36" s="284">
        <f>MCF!R35</f>
        <v>0.6</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18">
        <f>Dry_Matter_Content!C24</f>
        <v>0.59</v>
      </c>
      <c r="E37" s="284">
        <f>MCF!R36</f>
        <v>0.6</v>
      </c>
      <c r="F37" s="67">
        <f t="shared" si="5"/>
        <v>0</v>
      </c>
      <c r="G37" s="67">
        <f t="shared" si="0"/>
        <v>0</v>
      </c>
      <c r="H37" s="67">
        <f t="shared" si="1"/>
        <v>0</v>
      </c>
      <c r="I37" s="67">
        <f t="shared" si="2"/>
        <v>0</v>
      </c>
      <c r="J37" s="67">
        <f t="shared" si="3"/>
        <v>0</v>
      </c>
      <c r="K37" s="100">
        <f t="shared" si="6"/>
        <v>0</v>
      </c>
      <c r="O37" s="96">
        <f>Amnt_Deposited!B32</f>
        <v>2018</v>
      </c>
      <c r="P37" s="99">
        <f>Amnt_Deposited!C32</f>
        <v>0</v>
      </c>
      <c r="Q37" s="284">
        <f>MCF!R36</f>
        <v>0.6</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18">
        <f>Dry_Matter_Content!C25</f>
        <v>0.59</v>
      </c>
      <c r="E38" s="284">
        <f>MCF!R37</f>
        <v>0.6</v>
      </c>
      <c r="F38" s="67">
        <f t="shared" si="5"/>
        <v>0</v>
      </c>
      <c r="G38" s="67">
        <f t="shared" si="0"/>
        <v>0</v>
      </c>
      <c r="H38" s="67">
        <f t="shared" si="1"/>
        <v>0</v>
      </c>
      <c r="I38" s="67">
        <f t="shared" si="2"/>
        <v>0</v>
      </c>
      <c r="J38" s="67">
        <f t="shared" si="3"/>
        <v>0</v>
      </c>
      <c r="K38" s="100">
        <f t="shared" si="6"/>
        <v>0</v>
      </c>
      <c r="O38" s="96">
        <f>Amnt_Deposited!B33</f>
        <v>2019</v>
      </c>
      <c r="P38" s="99">
        <f>Amnt_Deposited!C33</f>
        <v>0</v>
      </c>
      <c r="Q38" s="284">
        <f>MCF!R37</f>
        <v>0.6</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18">
        <f>Dry_Matter_Content!C26</f>
        <v>0.59</v>
      </c>
      <c r="E39" s="284">
        <f>MCF!R38</f>
        <v>0.6</v>
      </c>
      <c r="F39" s="67">
        <f t="shared" si="5"/>
        <v>0</v>
      </c>
      <c r="G39" s="67">
        <f t="shared" si="0"/>
        <v>0</v>
      </c>
      <c r="H39" s="67">
        <f t="shared" si="1"/>
        <v>0</v>
      </c>
      <c r="I39" s="67">
        <f t="shared" si="2"/>
        <v>0</v>
      </c>
      <c r="J39" s="67">
        <f t="shared" si="3"/>
        <v>0</v>
      </c>
      <c r="K39" s="100">
        <f t="shared" si="6"/>
        <v>0</v>
      </c>
      <c r="O39" s="96">
        <f>Amnt_Deposited!B34</f>
        <v>2020</v>
      </c>
      <c r="P39" s="99">
        <f>Amnt_Deposited!C34</f>
        <v>0</v>
      </c>
      <c r="Q39" s="284">
        <f>MCF!R38</f>
        <v>0.6</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18">
        <f>Dry_Matter_Content!C27</f>
        <v>0.59</v>
      </c>
      <c r="E40" s="284">
        <f>MCF!R39</f>
        <v>0.6</v>
      </c>
      <c r="F40" s="67">
        <f t="shared" si="5"/>
        <v>0</v>
      </c>
      <c r="G40" s="67">
        <f t="shared" si="0"/>
        <v>0</v>
      </c>
      <c r="H40" s="67">
        <f t="shared" si="1"/>
        <v>0</v>
      </c>
      <c r="I40" s="67">
        <f t="shared" si="2"/>
        <v>0</v>
      </c>
      <c r="J40" s="67">
        <f t="shared" si="3"/>
        <v>0</v>
      </c>
      <c r="K40" s="100">
        <f t="shared" si="6"/>
        <v>0</v>
      </c>
      <c r="O40" s="96">
        <f>Amnt_Deposited!B35</f>
        <v>2021</v>
      </c>
      <c r="P40" s="99">
        <f>Amnt_Deposited!C35</f>
        <v>0</v>
      </c>
      <c r="Q40" s="284">
        <f>MCF!R39</f>
        <v>0.6</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18">
        <f>Dry_Matter_Content!C28</f>
        <v>0.59</v>
      </c>
      <c r="E41" s="284">
        <f>MCF!R40</f>
        <v>0.6</v>
      </c>
      <c r="F41" s="67">
        <f t="shared" si="5"/>
        <v>0</v>
      </c>
      <c r="G41" s="67">
        <f t="shared" si="0"/>
        <v>0</v>
      </c>
      <c r="H41" s="67">
        <f t="shared" si="1"/>
        <v>0</v>
      </c>
      <c r="I41" s="67">
        <f t="shared" si="2"/>
        <v>0</v>
      </c>
      <c r="J41" s="67">
        <f t="shared" si="3"/>
        <v>0</v>
      </c>
      <c r="K41" s="100">
        <f t="shared" si="6"/>
        <v>0</v>
      </c>
      <c r="O41" s="96">
        <f>Amnt_Deposited!B36</f>
        <v>2022</v>
      </c>
      <c r="P41" s="99">
        <f>Amnt_Deposited!C36</f>
        <v>0</v>
      </c>
      <c r="Q41" s="284">
        <f>MCF!R40</f>
        <v>0.6</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18">
        <f>Dry_Matter_Content!C29</f>
        <v>0.59</v>
      </c>
      <c r="E42" s="284">
        <f>MCF!R41</f>
        <v>0.6</v>
      </c>
      <c r="F42" s="67">
        <f t="shared" si="5"/>
        <v>0</v>
      </c>
      <c r="G42" s="67">
        <f t="shared" si="0"/>
        <v>0</v>
      </c>
      <c r="H42" s="67">
        <f t="shared" si="1"/>
        <v>0</v>
      </c>
      <c r="I42" s="67">
        <f t="shared" si="2"/>
        <v>0</v>
      </c>
      <c r="J42" s="67">
        <f t="shared" si="3"/>
        <v>0</v>
      </c>
      <c r="K42" s="100">
        <f t="shared" si="6"/>
        <v>0</v>
      </c>
      <c r="O42" s="96">
        <f>Amnt_Deposited!B37</f>
        <v>2023</v>
      </c>
      <c r="P42" s="99">
        <f>Amnt_Deposited!C37</f>
        <v>0</v>
      </c>
      <c r="Q42" s="284">
        <f>MCF!R41</f>
        <v>0.6</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18">
        <f>Dry_Matter_Content!C30</f>
        <v>0.59</v>
      </c>
      <c r="E43" s="284">
        <f>MCF!R42</f>
        <v>0.6</v>
      </c>
      <c r="F43" s="67">
        <f t="shared" si="5"/>
        <v>0</v>
      </c>
      <c r="G43" s="67">
        <f t="shared" si="0"/>
        <v>0</v>
      </c>
      <c r="H43" s="67">
        <f t="shared" si="1"/>
        <v>0</v>
      </c>
      <c r="I43" s="67">
        <f t="shared" si="2"/>
        <v>0</v>
      </c>
      <c r="J43" s="67">
        <f t="shared" si="3"/>
        <v>0</v>
      </c>
      <c r="K43" s="100">
        <f t="shared" si="6"/>
        <v>0</v>
      </c>
      <c r="O43" s="96">
        <f>Amnt_Deposited!B38</f>
        <v>2024</v>
      </c>
      <c r="P43" s="99">
        <f>Amnt_Deposited!C38</f>
        <v>0</v>
      </c>
      <c r="Q43" s="284">
        <f>MCF!R42</f>
        <v>0.6</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18">
        <f>Dry_Matter_Content!C31</f>
        <v>0.59</v>
      </c>
      <c r="E44" s="284">
        <f>MCF!R43</f>
        <v>0.6</v>
      </c>
      <c r="F44" s="67">
        <f t="shared" si="5"/>
        <v>0</v>
      </c>
      <c r="G44" s="67">
        <f t="shared" si="0"/>
        <v>0</v>
      </c>
      <c r="H44" s="67">
        <f t="shared" si="1"/>
        <v>0</v>
      </c>
      <c r="I44" s="67">
        <f t="shared" si="2"/>
        <v>0</v>
      </c>
      <c r="J44" s="67">
        <f t="shared" si="3"/>
        <v>0</v>
      </c>
      <c r="K44" s="100">
        <f t="shared" si="6"/>
        <v>0</v>
      </c>
      <c r="O44" s="96">
        <f>Amnt_Deposited!B39</f>
        <v>2025</v>
      </c>
      <c r="P44" s="99">
        <f>Amnt_Deposited!C39</f>
        <v>0</v>
      </c>
      <c r="Q44" s="284">
        <f>MCF!R43</f>
        <v>0.6</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18">
        <f>Dry_Matter_Content!C32</f>
        <v>0.59</v>
      </c>
      <c r="E45" s="284">
        <f>MCF!R44</f>
        <v>0.6</v>
      </c>
      <c r="F45" s="67">
        <f t="shared" si="5"/>
        <v>0</v>
      </c>
      <c r="G45" s="67">
        <f t="shared" si="0"/>
        <v>0</v>
      </c>
      <c r="H45" s="67">
        <f t="shared" si="1"/>
        <v>0</v>
      </c>
      <c r="I45" s="67">
        <f t="shared" si="2"/>
        <v>0</v>
      </c>
      <c r="J45" s="67">
        <f t="shared" si="3"/>
        <v>0</v>
      </c>
      <c r="K45" s="100">
        <f t="shared" si="6"/>
        <v>0</v>
      </c>
      <c r="O45" s="96">
        <f>Amnt_Deposited!B40</f>
        <v>2026</v>
      </c>
      <c r="P45" s="99">
        <f>Amnt_Deposited!C40</f>
        <v>0</v>
      </c>
      <c r="Q45" s="284">
        <f>MCF!R44</f>
        <v>0.6</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18">
        <f>Dry_Matter_Content!C33</f>
        <v>0.59</v>
      </c>
      <c r="E46" s="284">
        <f>MCF!R45</f>
        <v>0.6</v>
      </c>
      <c r="F46" s="67">
        <f t="shared" si="5"/>
        <v>0</v>
      </c>
      <c r="G46" s="67">
        <f t="shared" si="0"/>
        <v>0</v>
      </c>
      <c r="H46" s="67">
        <f t="shared" si="1"/>
        <v>0</v>
      </c>
      <c r="I46" s="67">
        <f t="shared" si="2"/>
        <v>0</v>
      </c>
      <c r="J46" s="67">
        <f t="shared" si="3"/>
        <v>0</v>
      </c>
      <c r="K46" s="100">
        <f t="shared" si="6"/>
        <v>0</v>
      </c>
      <c r="O46" s="96">
        <f>Amnt_Deposited!B41</f>
        <v>2027</v>
      </c>
      <c r="P46" s="99">
        <f>Amnt_Deposited!C41</f>
        <v>0</v>
      </c>
      <c r="Q46" s="284">
        <f>MCF!R45</f>
        <v>0.6</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18">
        <f>Dry_Matter_Content!C34</f>
        <v>0.59</v>
      </c>
      <c r="E47" s="284">
        <f>MCF!R46</f>
        <v>0.6</v>
      </c>
      <c r="F47" s="67">
        <f t="shared" si="5"/>
        <v>0</v>
      </c>
      <c r="G47" s="67">
        <f t="shared" si="0"/>
        <v>0</v>
      </c>
      <c r="H47" s="67">
        <f t="shared" si="1"/>
        <v>0</v>
      </c>
      <c r="I47" s="67">
        <f t="shared" si="2"/>
        <v>0</v>
      </c>
      <c r="J47" s="67">
        <f t="shared" si="3"/>
        <v>0</v>
      </c>
      <c r="K47" s="100">
        <f t="shared" si="6"/>
        <v>0</v>
      </c>
      <c r="O47" s="96">
        <f>Amnt_Deposited!B42</f>
        <v>2028</v>
      </c>
      <c r="P47" s="99">
        <f>Amnt_Deposited!C42</f>
        <v>0</v>
      </c>
      <c r="Q47" s="284">
        <f>MCF!R46</f>
        <v>0.6</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18">
        <f>Dry_Matter_Content!C35</f>
        <v>0.59</v>
      </c>
      <c r="E48" s="284">
        <f>MCF!R47</f>
        <v>0.6</v>
      </c>
      <c r="F48" s="67">
        <f t="shared" si="5"/>
        <v>0</v>
      </c>
      <c r="G48" s="67">
        <f t="shared" si="0"/>
        <v>0</v>
      </c>
      <c r="H48" s="67">
        <f t="shared" si="1"/>
        <v>0</v>
      </c>
      <c r="I48" s="67">
        <f t="shared" si="2"/>
        <v>0</v>
      </c>
      <c r="J48" s="67">
        <f t="shared" si="3"/>
        <v>0</v>
      </c>
      <c r="K48" s="100">
        <f t="shared" si="6"/>
        <v>0</v>
      </c>
      <c r="O48" s="96">
        <f>Amnt_Deposited!B43</f>
        <v>2029</v>
      </c>
      <c r="P48" s="99">
        <f>Amnt_Deposited!C43</f>
        <v>0</v>
      </c>
      <c r="Q48" s="284">
        <f>MCF!R47</f>
        <v>0.6</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18">
        <f>Dry_Matter_Content!C36</f>
        <v>0.59</v>
      </c>
      <c r="E49" s="284">
        <f>MCF!R48</f>
        <v>0.6</v>
      </c>
      <c r="F49" s="67">
        <f t="shared" si="5"/>
        <v>0</v>
      </c>
      <c r="G49" s="67">
        <f t="shared" si="0"/>
        <v>0</v>
      </c>
      <c r="H49" s="67">
        <f t="shared" si="1"/>
        <v>0</v>
      </c>
      <c r="I49" s="67">
        <f t="shared" si="2"/>
        <v>0</v>
      </c>
      <c r="J49" s="67">
        <f t="shared" si="3"/>
        <v>0</v>
      </c>
      <c r="K49" s="100">
        <f t="shared" si="6"/>
        <v>0</v>
      </c>
      <c r="O49" s="96">
        <f>Amnt_Deposited!B44</f>
        <v>2030</v>
      </c>
      <c r="P49" s="99">
        <f>Amnt_Deposited!C44</f>
        <v>0</v>
      </c>
      <c r="Q49" s="284">
        <f>MCF!R48</f>
        <v>0.6</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v>
      </c>
      <c r="J50" s="67">
        <f t="shared" si="3"/>
        <v>0</v>
      </c>
      <c r="K50" s="100">
        <f t="shared" si="6"/>
        <v>0</v>
      </c>
      <c r="O50" s="96">
        <f>Amnt_Deposited!B45</f>
        <v>2031</v>
      </c>
      <c r="P50" s="99">
        <f>Amnt_Deposited!C45</f>
        <v>0</v>
      </c>
      <c r="Q50" s="284">
        <f>MCF!R49</f>
        <v>0.6</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284">
        <f>MCF!R50</f>
        <v>0.6</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284">
        <f>MCF!R51</f>
        <v>0.6</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284">
        <f>MCF!R52</f>
        <v>0.6</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284">
        <f>MCF!R53</f>
        <v>0.6</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284">
        <f>MCF!R54</f>
        <v>0.6</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284">
        <f>MCF!R55</f>
        <v>0.6</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284">
        <f>MCF!R56</f>
        <v>0.6</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284">
        <f>MCF!R57</f>
        <v>0.6</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284">
        <f>MCF!R58</f>
        <v>0.6</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284">
        <f>MCF!R59</f>
        <v>0.6</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284">
        <f>MCF!R60</f>
        <v>0.6</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284">
        <f>MCF!R61</f>
        <v>0.6</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284">
        <f>MCF!R62</f>
        <v>0.6</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284">
        <f>MCF!R63</f>
        <v>0.6</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284">
        <f>MCF!R64</f>
        <v>0.6</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284">
        <f>MCF!R65</f>
        <v>0.6</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284">
        <f>MCF!R66</f>
        <v>0.6</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284">
        <f>MCF!R67</f>
        <v>0.6</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284">
        <f>MCF!R68</f>
        <v>0.6</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284">
        <f>MCF!R69</f>
        <v>0.6</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284">
        <f>MCF!R70</f>
        <v>0.6</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284">
        <f>MCF!R71</f>
        <v>0.6</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284">
        <f>MCF!R72</f>
        <v>0.6</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284">
        <f>MCF!R73</f>
        <v>0.6</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284">
        <f>MCF!R74</f>
        <v>0.6</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284">
        <f>MCF!R75</f>
        <v>0.6</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284">
        <f>MCF!R76</f>
        <v>0.6</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284">
        <f>MCF!R77</f>
        <v>0.6</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284">
        <f>MCF!R78</f>
        <v>0.6</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284">
        <f>MCF!R79</f>
        <v>0.6</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284">
        <f>MCF!R80</f>
        <v>0.6</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284">
        <f>MCF!R81</f>
        <v>0.6</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284">
        <f>MCF!R82</f>
        <v>0.6</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284">
        <f>MCF!R83</f>
        <v>0.6</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284">
        <f>MCF!R85</f>
        <v>0.6</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284">
        <f>MCF!R86</f>
        <v>0.6</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284">
        <f>MCF!R87</f>
        <v>0.6</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284">
        <f>MCF!R88</f>
        <v>0.6</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284">
        <f>MCF!R89</f>
        <v>0.6</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284">
        <f>MCF!R90</f>
        <v>0.6</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284">
        <f>MCF!R91</f>
        <v>0.6</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284">
        <f>MCF!R92</f>
        <v>0.6</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284">
        <f>MCF!R93</f>
        <v>0.6</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284">
        <f>MCF!R94</f>
        <v>0.6</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284">
        <f>MCF!R95</f>
        <v>0.6</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284">
        <f>MCF!R96</f>
        <v>0.6</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284">
        <f>MCF!R97</f>
        <v>0.6</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285">
        <f>MCF!R98</f>
        <v>0.6</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Dry_Matter_Content!D23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Amnt_Deposited!D31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Dry_Matter_Content!D24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Amnt_Deposited!D32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Dry_Matter_Content!D25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Amnt_Deposited!D33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Dry_Matter_Content!D26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Amnt_Deposited!D34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Dry_Matter_Content!D27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Amnt_Deposited!D35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Dry_Matter_Content!D28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Amnt_Deposited!D36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Dry_Matter_Content!D29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Amnt_Deposited!D37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Dry_Matter_Content!D30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Amnt_Deposited!D38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Dry_Matter_Content!D31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Amnt_Deposited!D39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Dry_Matter_Content!D32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Amnt_Deposited!D40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Dry_Matter_Content!D33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Amnt_Deposited!D41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Dry_Matter_Content!D34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Amnt_Deposited!D42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Dry_Matter_Content!D35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Amnt_Deposited!D43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Dry_Matter_Content!D36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Amnt_Deposited!D44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Amnt_Deposited!D45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Amnt_Deposited!D47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Amnt_Deposited!D48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Amnt_Deposited!D49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Amnt_Deposited!D50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Amnt_Deposited!D51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Amnt_Deposited!D52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Amnt_Deposited!D53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Amnt_Deposited!D54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Amnt_Deposited!D55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Amnt_Deposited!D56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Amnt_Deposited!D57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Amnt_Deposited!D58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Amnt_Deposited!D59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Amnt_Deposited!D60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Amnt_Deposited!D61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Amnt_Deposited!D62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Amnt_Deposited!D63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Amnt_Deposited!D64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Amnt_Deposited!D65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Amnt_Deposited!D66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Amnt_Deposited!D67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Amnt_Deposited!D68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Amnt_Deposited!D69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Amnt_Deposited!D70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Amnt_Deposited!D71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Amnt_Deposited!D72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Amnt_Deposited!D73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Amnt_Deposited!D74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Amnt_Deposited!D75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Amnt_Deposited!D76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Amnt_Deposited!D77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18">
        <f>Dry_Matter_Content!H23</f>
        <v>0.73</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Amnt_Deposited!H31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18">
        <f>Dry_Matter_Content!H24</f>
        <v>0.73</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Amnt_Deposited!H32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18">
        <f>Dry_Matter_Content!H25</f>
        <v>0.73</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Amnt_Deposited!H33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18">
        <f>Dry_Matter_Content!H26</f>
        <v>0.73</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Amnt_Deposited!H34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18">
        <f>Dry_Matter_Content!H27</f>
        <v>0.73</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Amnt_Deposited!H35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18">
        <f>Dry_Matter_Content!H28</f>
        <v>0.73</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Amnt_Deposited!H36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18">
        <f>Dry_Matter_Content!H29</f>
        <v>0.73</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Amnt_Deposited!H37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18">
        <f>Dry_Matter_Content!H30</f>
        <v>0.73</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Amnt_Deposited!H38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18">
        <f>Dry_Matter_Content!H31</f>
        <v>0.73</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Amnt_Deposited!H39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18">
        <f>Dry_Matter_Content!H32</f>
        <v>0.73</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Amnt_Deposited!H40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18">
        <f>Dry_Matter_Content!H33</f>
        <v>0.73</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Amnt_Deposited!H41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18">
        <f>Dry_Matter_Content!H34</f>
        <v>0.73</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Amnt_Deposited!H42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18">
        <f>Dry_Matter_Content!H35</f>
        <v>0.73</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Amnt_Deposited!H43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18">
        <f>Dry_Matter_Content!H36</f>
        <v>0.73</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Amnt_Deposited!H44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Amnt_Deposited!H45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Amnt_Deposited!H47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Amnt_Deposited!H48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Amnt_Deposited!H49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Amnt_Deposited!H50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Amnt_Deposited!H51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Amnt_Deposited!H52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Amnt_Deposited!H53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Amnt_Deposited!H54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Amnt_Deposited!H55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Amnt_Deposited!H56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Amnt_Deposited!H57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Amnt_Deposited!H58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Amnt_Deposited!H59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Amnt_Deposited!H60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Amnt_Deposited!H61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Amnt_Deposited!H62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Amnt_Deposited!H63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Amnt_Deposited!H64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Amnt_Deposited!H65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Amnt_Deposited!H66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Amnt_Deposited!H67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Amnt_Deposited!H68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Amnt_Deposited!H69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Amnt_Deposited!H70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Amnt_Deposited!H71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Amnt_Deposited!H72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Amnt_Deposited!H73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Amnt_Deposited!H74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Amnt_Deposited!H75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Amnt_Deposited!H76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Amnt_Deposited!H77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6" activePane="bottomRight" state="frozen"/>
      <selection pane="topRight"/>
      <selection pane="bottomLeft"/>
      <selection pane="bottomRight" activeCell="E16" sqref="E16: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4" t="s">
        <v>338</v>
      </c>
      <c r="E2" s="875"/>
      <c r="F2" s="876"/>
    </row>
    <row r="3" spans="1:18" ht="16.5" thickBot="1">
      <c r="B3" s="12"/>
      <c r="C3" s="5" t="s">
        <v>276</v>
      </c>
      <c r="D3" s="874" t="s">
        <v>337</v>
      </c>
      <c r="E3" s="875"/>
      <c r="F3" s="876"/>
    </row>
    <row r="4" spans="1:18" ht="16.5" thickBot="1">
      <c r="B4" s="12"/>
      <c r="C4" s="5" t="s">
        <v>30</v>
      </c>
      <c r="D4" s="874" t="s">
        <v>266</v>
      </c>
      <c r="E4" s="875"/>
      <c r="F4" s="876"/>
    </row>
    <row r="5" spans="1:18" ht="16.5" thickBot="1">
      <c r="B5" s="12"/>
      <c r="C5" s="5" t="s">
        <v>117</v>
      </c>
      <c r="D5" s="877"/>
      <c r="E5" s="878"/>
      <c r="F5" s="879"/>
    </row>
    <row r="6" spans="1:18">
      <c r="B6" s="13" t="s">
        <v>201</v>
      </c>
    </row>
    <row r="7" spans="1:18">
      <c r="B7" s="20" t="s">
        <v>31</v>
      </c>
    </row>
    <row r="8" spans="1:18" ht="13.5" thickBot="1">
      <c r="B8" s="20"/>
    </row>
    <row r="9" spans="1:18" ht="12.75" customHeight="1">
      <c r="A9" s="1"/>
      <c r="C9" s="872" t="s">
        <v>18</v>
      </c>
      <c r="D9" s="873"/>
      <c r="E9" s="870" t="s">
        <v>100</v>
      </c>
      <c r="F9" s="871"/>
      <c r="H9" s="872" t="s">
        <v>18</v>
      </c>
      <c r="I9" s="873"/>
      <c r="J9" s="870" t="s">
        <v>100</v>
      </c>
      <c r="K9" s="871"/>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68" t="s">
        <v>250</v>
      </c>
      <c r="D12" s="869"/>
      <c r="E12" s="868" t="s">
        <v>250</v>
      </c>
      <c r="F12" s="869"/>
      <c r="H12" s="868" t="s">
        <v>251</v>
      </c>
      <c r="I12" s="869"/>
      <c r="J12" s="868" t="s">
        <v>251</v>
      </c>
      <c r="K12" s="869"/>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65" t="s">
        <v>250</v>
      </c>
      <c r="E61" s="866"/>
      <c r="F61" s="867"/>
      <c r="H61" s="38"/>
      <c r="I61" s="865" t="s">
        <v>251</v>
      </c>
      <c r="J61" s="866"/>
      <c r="K61" s="867"/>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80" t="s">
        <v>317</v>
      </c>
      <c r="C71" s="880"/>
      <c r="D71" s="881" t="s">
        <v>318</v>
      </c>
      <c r="E71" s="881"/>
      <c r="F71" s="881"/>
      <c r="G71" s="881"/>
      <c r="H71" s="881"/>
    </row>
    <row r="72" spans="2:8">
      <c r="B72" s="880" t="s">
        <v>319</v>
      </c>
      <c r="C72" s="880"/>
      <c r="D72" s="881" t="s">
        <v>320</v>
      </c>
      <c r="E72" s="881"/>
      <c r="F72" s="881"/>
      <c r="G72" s="881"/>
      <c r="H72" s="881"/>
    </row>
    <row r="73" spans="2:8">
      <c r="B73" s="880" t="s">
        <v>321</v>
      </c>
      <c r="C73" s="880"/>
      <c r="D73" s="881" t="s">
        <v>322</v>
      </c>
      <c r="E73" s="881"/>
      <c r="F73" s="881"/>
      <c r="G73" s="881"/>
      <c r="H73" s="881"/>
    </row>
    <row r="74" spans="2:8">
      <c r="B74" s="880" t="s">
        <v>323</v>
      </c>
      <c r="C74" s="880"/>
      <c r="D74" s="881" t="s">
        <v>324</v>
      </c>
      <c r="E74" s="881"/>
      <c r="F74" s="881"/>
      <c r="G74" s="881"/>
      <c r="H74" s="881"/>
    </row>
    <row r="75" spans="2:8">
      <c r="B75" s="561"/>
      <c r="C75" s="562"/>
      <c r="D75" s="562"/>
      <c r="E75" s="562"/>
      <c r="F75" s="562"/>
      <c r="G75" s="562"/>
      <c r="H75" s="562"/>
    </row>
    <row r="76" spans="2:8">
      <c r="B76" s="564"/>
      <c r="C76" s="565" t="s">
        <v>325</v>
      </c>
      <c r="D76" s="566" t="s">
        <v>87</v>
      </c>
      <c r="E76" s="566" t="s">
        <v>88</v>
      </c>
    </row>
    <row r="77" spans="2:8">
      <c r="B77" s="886" t="s">
        <v>133</v>
      </c>
      <c r="C77" s="567" t="s">
        <v>326</v>
      </c>
      <c r="D77" s="568" t="s">
        <v>327</v>
      </c>
      <c r="E77" s="568" t="s">
        <v>9</v>
      </c>
      <c r="F77" s="488"/>
      <c r="G77" s="547"/>
      <c r="H77" s="6"/>
    </row>
    <row r="78" spans="2:8">
      <c r="B78" s="887"/>
      <c r="C78" s="569"/>
      <c r="D78" s="570"/>
      <c r="E78" s="571"/>
      <c r="F78" s="6"/>
      <c r="G78" s="488"/>
      <c r="H78" s="6"/>
    </row>
    <row r="79" spans="2:8">
      <c r="B79" s="887"/>
      <c r="C79" s="569"/>
      <c r="D79" s="570"/>
      <c r="E79" s="571"/>
      <c r="F79" s="6"/>
      <c r="G79" s="488"/>
      <c r="H79" s="6"/>
    </row>
    <row r="80" spans="2:8">
      <c r="B80" s="887"/>
      <c r="C80" s="569"/>
      <c r="D80" s="570"/>
      <c r="E80" s="571"/>
      <c r="F80" s="6"/>
      <c r="G80" s="488"/>
      <c r="H80" s="6"/>
    </row>
    <row r="81" spans="2:8">
      <c r="B81" s="887"/>
      <c r="C81" s="569"/>
      <c r="D81" s="570"/>
      <c r="E81" s="571"/>
      <c r="F81" s="6"/>
      <c r="G81" s="488"/>
      <c r="H81" s="6"/>
    </row>
    <row r="82" spans="2:8">
      <c r="B82" s="887"/>
      <c r="C82" s="569"/>
      <c r="D82" s="570" t="s">
        <v>328</v>
      </c>
      <c r="E82" s="571"/>
      <c r="F82" s="6"/>
      <c r="G82" s="488"/>
      <c r="H82" s="6"/>
    </row>
    <row r="83" spans="2:8" ht="13.5" thickBot="1">
      <c r="B83" s="888"/>
      <c r="C83" s="572"/>
      <c r="D83" s="572"/>
      <c r="E83" s="573" t="s">
        <v>329</v>
      </c>
      <c r="F83" s="6"/>
      <c r="G83" s="6"/>
      <c r="H83" s="6"/>
    </row>
    <row r="84" spans="2:8" ht="13.5" thickTop="1">
      <c r="B84" s="564"/>
      <c r="C84" s="571"/>
      <c r="D84" s="564"/>
      <c r="E84" s="574"/>
      <c r="F84" s="6"/>
      <c r="G84" s="6"/>
      <c r="H84" s="6"/>
    </row>
    <row r="85" spans="2:8">
      <c r="B85" s="882" t="s">
        <v>330</v>
      </c>
      <c r="C85" s="883"/>
      <c r="D85" s="883"/>
      <c r="E85" s="884"/>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85" t="s">
        <v>333</v>
      </c>
      <c r="C95" s="885"/>
      <c r="D95" s="885"/>
      <c r="E95" s="578">
        <f>SUM(E86:E94)</f>
        <v>0.13702</v>
      </c>
    </row>
    <row r="96" spans="2:8">
      <c r="B96" s="882" t="s">
        <v>334</v>
      </c>
      <c r="C96" s="883"/>
      <c r="D96" s="883"/>
      <c r="E96" s="884"/>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85" t="s">
        <v>333</v>
      </c>
      <c r="C106" s="885"/>
      <c r="D106" s="885"/>
      <c r="E106" s="578">
        <f>SUM(E97:E105)</f>
        <v>0.15982100000000002</v>
      </c>
    </row>
    <row r="107" spans="2:5">
      <c r="B107" s="882" t="s">
        <v>335</v>
      </c>
      <c r="C107" s="883"/>
      <c r="D107" s="883"/>
      <c r="E107" s="884"/>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85" t="s">
        <v>333</v>
      </c>
      <c r="C117" s="885"/>
      <c r="D117" s="885"/>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7" customWidth="1"/>
    <col min="2" max="2" width="5.28515625" style="767" customWidth="1"/>
    <col min="3" max="4" width="9" style="767" customWidth="1"/>
    <col min="5" max="5" width="7.42578125" style="781" customWidth="1"/>
    <col min="6" max="6" width="10.85546875" style="767" customWidth="1"/>
    <col min="7" max="7" width="10.7109375" style="767" customWidth="1"/>
    <col min="8" max="8" width="10.140625" style="767" customWidth="1"/>
    <col min="9" max="9" width="14.42578125" style="767" customWidth="1"/>
    <col min="10" max="10" width="12" style="767" customWidth="1"/>
    <col min="11" max="11" width="10.28515625" style="767" customWidth="1"/>
    <col min="12" max="12" width="8.85546875" style="772"/>
    <col min="13" max="13" width="2.7109375" style="773" customWidth="1"/>
    <col min="14" max="16384" width="8.85546875" style="772"/>
  </cols>
  <sheetData>
    <row r="2" spans="1:23" ht="15.75">
      <c r="B2" s="768" t="s">
        <v>309</v>
      </c>
      <c r="C2" s="769"/>
      <c r="D2" s="769"/>
      <c r="E2" s="770"/>
      <c r="F2" s="771"/>
      <c r="G2" s="771"/>
      <c r="H2" s="771"/>
      <c r="I2" s="771"/>
      <c r="J2" s="771"/>
      <c r="K2" s="771"/>
    </row>
    <row r="3" spans="1:23" ht="15">
      <c r="B3" s="774" t="str">
        <f>IF(Select2=1,"This sheet applies only to the bulk waste option and can be deleted when the waste composition option has been chosen","")</f>
        <v>This sheet applies only to the bulk waste option and can be deleted when the waste composition option has been chosen</v>
      </c>
      <c r="C3" s="769"/>
      <c r="D3" s="769"/>
      <c r="E3" s="770"/>
      <c r="F3" s="771"/>
      <c r="G3" s="771"/>
      <c r="H3" s="771"/>
      <c r="I3" s="771"/>
      <c r="J3" s="771"/>
      <c r="K3" s="771"/>
    </row>
    <row r="4" spans="1:23" ht="16.5" thickBot="1">
      <c r="B4" s="775"/>
      <c r="C4" s="776"/>
      <c r="D4" s="776"/>
      <c r="E4" s="777"/>
      <c r="F4" s="778"/>
      <c r="G4" s="778"/>
      <c r="H4" s="778"/>
      <c r="I4" s="778"/>
      <c r="J4" s="778"/>
      <c r="K4" s="778"/>
    </row>
    <row r="5" spans="1:23" ht="26.25" thickBot="1">
      <c r="B5" s="779"/>
      <c r="C5" s="780"/>
      <c r="D5" s="780"/>
      <c r="F5" s="782"/>
      <c r="G5" s="783"/>
      <c r="H5" s="783"/>
      <c r="I5" s="783"/>
      <c r="J5" s="783"/>
      <c r="K5" s="784" t="s">
        <v>7</v>
      </c>
      <c r="O5" s="779"/>
      <c r="P5" s="780"/>
      <c r="Q5" s="781"/>
      <c r="R5" s="782"/>
      <c r="S5" s="783"/>
      <c r="T5" s="783"/>
      <c r="U5" s="783"/>
      <c r="V5" s="783"/>
      <c r="W5" s="784" t="s">
        <v>7</v>
      </c>
    </row>
    <row r="6" spans="1:23">
      <c r="B6" s="779"/>
      <c r="C6" s="780"/>
      <c r="D6" s="780"/>
      <c r="F6" s="785" t="s">
        <v>9</v>
      </c>
      <c r="G6" s="786"/>
      <c r="H6" s="786"/>
      <c r="I6" s="787"/>
      <c r="J6" s="788" t="s">
        <v>9</v>
      </c>
      <c r="K6" s="789">
        <f>Parameters!O26</f>
        <v>0</v>
      </c>
      <c r="O6" s="779"/>
      <c r="P6" s="780"/>
      <c r="Q6" s="781"/>
      <c r="R6" s="785" t="s">
        <v>9</v>
      </c>
      <c r="S6" s="786"/>
      <c r="T6" s="786"/>
      <c r="U6" s="787"/>
      <c r="V6" s="788" t="s">
        <v>9</v>
      </c>
      <c r="W6" s="789">
        <f>Parameters!R26</f>
        <v>0</v>
      </c>
    </row>
    <row r="7" spans="1:23" ht="13.5" thickBot="1">
      <c r="B7" s="779"/>
      <c r="C7" s="780"/>
      <c r="D7" s="780"/>
      <c r="F7" s="790" t="s">
        <v>12</v>
      </c>
      <c r="G7" s="791"/>
      <c r="H7" s="791"/>
      <c r="I7" s="792"/>
      <c r="J7" s="793" t="s">
        <v>12</v>
      </c>
      <c r="K7" s="794">
        <f>DOCF</f>
        <v>0.5</v>
      </c>
      <c r="O7" s="779"/>
      <c r="P7" s="780"/>
      <c r="Q7" s="781"/>
      <c r="R7" s="790" t="s">
        <v>12</v>
      </c>
      <c r="S7" s="791"/>
      <c r="T7" s="791"/>
      <c r="U7" s="792"/>
      <c r="V7" s="793" t="s">
        <v>12</v>
      </c>
      <c r="W7" s="794">
        <f>DOCF</f>
        <v>0.5</v>
      </c>
    </row>
    <row r="8" spans="1:23">
      <c r="F8" s="785" t="s">
        <v>192</v>
      </c>
      <c r="G8" s="786"/>
      <c r="H8" s="786"/>
      <c r="I8" s="787"/>
      <c r="J8" s="788" t="s">
        <v>188</v>
      </c>
      <c r="K8" s="795">
        <f>Parameters!O45</f>
        <v>0</v>
      </c>
      <c r="O8" s="767"/>
      <c r="P8" s="767"/>
      <c r="Q8" s="781"/>
      <c r="R8" s="785" t="s">
        <v>192</v>
      </c>
      <c r="S8" s="786"/>
      <c r="T8" s="786"/>
      <c r="U8" s="787"/>
      <c r="V8" s="788" t="s">
        <v>188</v>
      </c>
      <c r="W8" s="795">
        <f>Parameters!O45</f>
        <v>0</v>
      </c>
    </row>
    <row r="9" spans="1:23" ht="15.75">
      <c r="F9" s="796" t="s">
        <v>190</v>
      </c>
      <c r="G9" s="797"/>
      <c r="H9" s="797"/>
      <c r="I9" s="798"/>
      <c r="J9" s="799" t="s">
        <v>189</v>
      </c>
      <c r="K9" s="800" t="e">
        <f>LN(2)/$K$8</f>
        <v>#DIV/0!</v>
      </c>
      <c r="O9" s="767"/>
      <c r="P9" s="767"/>
      <c r="Q9" s="781"/>
      <c r="R9" s="796" t="s">
        <v>190</v>
      </c>
      <c r="S9" s="797"/>
      <c r="T9" s="797"/>
      <c r="U9" s="798"/>
      <c r="V9" s="799" t="s">
        <v>189</v>
      </c>
      <c r="W9" s="800" t="e">
        <f>LN(2)/$W$8</f>
        <v>#DIV/0!</v>
      </c>
    </row>
    <row r="10" spans="1:23">
      <c r="F10" s="801" t="s">
        <v>84</v>
      </c>
      <c r="G10" s="802"/>
      <c r="H10" s="802"/>
      <c r="I10" s="803"/>
      <c r="J10" s="804" t="s">
        <v>148</v>
      </c>
      <c r="K10" s="805">
        <f>EXP(-$K$8)</f>
        <v>1</v>
      </c>
      <c r="O10" s="767"/>
      <c r="P10" s="767"/>
      <c r="Q10" s="781"/>
      <c r="R10" s="801" t="s">
        <v>84</v>
      </c>
      <c r="S10" s="802"/>
      <c r="T10" s="802"/>
      <c r="U10" s="803"/>
      <c r="V10" s="804" t="s">
        <v>148</v>
      </c>
      <c r="W10" s="805">
        <f>EXP(-$W$8)</f>
        <v>1</v>
      </c>
    </row>
    <row r="11" spans="1:23">
      <c r="F11" s="801" t="s">
        <v>8</v>
      </c>
      <c r="G11" s="802"/>
      <c r="H11" s="802"/>
      <c r="I11" s="803"/>
      <c r="J11" s="804" t="s">
        <v>83</v>
      </c>
      <c r="K11" s="805">
        <v>13</v>
      </c>
      <c r="O11" s="767"/>
      <c r="P11" s="767"/>
      <c r="Q11" s="781"/>
      <c r="R11" s="801" t="s">
        <v>8</v>
      </c>
      <c r="S11" s="802"/>
      <c r="T11" s="802"/>
      <c r="U11" s="803"/>
      <c r="V11" s="804" t="s">
        <v>83</v>
      </c>
      <c r="W11" s="805">
        <v>13</v>
      </c>
    </row>
    <row r="12" spans="1:23" ht="13.5" thickBot="1">
      <c r="F12" s="806" t="s">
        <v>85</v>
      </c>
      <c r="G12" s="807"/>
      <c r="H12" s="807"/>
      <c r="I12" s="808"/>
      <c r="J12" s="809" t="s">
        <v>179</v>
      </c>
      <c r="K12" s="810">
        <f>EXP(-$K$8*((13-K11)/12))</f>
        <v>1</v>
      </c>
      <c r="O12" s="767"/>
      <c r="P12" s="767"/>
      <c r="Q12" s="781"/>
      <c r="R12" s="806" t="s">
        <v>85</v>
      </c>
      <c r="S12" s="807"/>
      <c r="T12" s="807"/>
      <c r="U12" s="808"/>
      <c r="V12" s="809" t="s">
        <v>179</v>
      </c>
      <c r="W12" s="810">
        <f>EXP(-$W$8*((13-W11)/12))</f>
        <v>1</v>
      </c>
    </row>
    <row r="13" spans="1:23" ht="13.5" thickBot="1">
      <c r="C13" s="811"/>
      <c r="D13" s="811"/>
      <c r="F13" s="812" t="s">
        <v>86</v>
      </c>
      <c r="G13" s="813"/>
      <c r="H13" s="813"/>
      <c r="I13" s="814"/>
      <c r="J13" s="815" t="s">
        <v>82</v>
      </c>
      <c r="K13" s="816">
        <f>CH4_fraction</f>
        <v>0.5</v>
      </c>
      <c r="O13" s="767"/>
      <c r="P13" s="811"/>
      <c r="Q13" s="781"/>
      <c r="R13" s="812" t="s">
        <v>86</v>
      </c>
      <c r="S13" s="813"/>
      <c r="T13" s="813"/>
      <c r="U13" s="814"/>
      <c r="V13" s="815" t="s">
        <v>82</v>
      </c>
      <c r="W13" s="816">
        <f>CH4_fraction</f>
        <v>0.5</v>
      </c>
    </row>
    <row r="14" spans="1:23" ht="13.5" thickBot="1">
      <c r="F14" s="817"/>
      <c r="G14" s="817"/>
      <c r="H14" s="817"/>
      <c r="I14" s="817"/>
      <c r="J14" s="817"/>
      <c r="K14" s="817"/>
      <c r="O14" s="767"/>
      <c r="P14" s="767"/>
      <c r="Q14" s="781"/>
      <c r="R14" s="817"/>
      <c r="S14" s="817"/>
      <c r="T14" s="817"/>
      <c r="U14" s="817"/>
      <c r="V14" s="817"/>
      <c r="W14" s="817"/>
    </row>
    <row r="15" spans="1:23" ht="89.25">
      <c r="B15" s="818" t="s">
        <v>1</v>
      </c>
      <c r="C15" s="819" t="s">
        <v>10</v>
      </c>
      <c r="D15" s="820" t="s">
        <v>239</v>
      </c>
      <c r="E15" s="821" t="s">
        <v>11</v>
      </c>
      <c r="F15" s="822" t="s">
        <v>180</v>
      </c>
      <c r="G15" s="822" t="s">
        <v>181</v>
      </c>
      <c r="H15" s="822" t="s">
        <v>182</v>
      </c>
      <c r="I15" s="822" t="s">
        <v>183</v>
      </c>
      <c r="J15" s="822" t="s">
        <v>184</v>
      </c>
      <c r="K15" s="823" t="s">
        <v>185</v>
      </c>
      <c r="O15" s="818" t="s">
        <v>1</v>
      </c>
      <c r="P15" s="819" t="s">
        <v>10</v>
      </c>
      <c r="Q15" s="821" t="s">
        <v>11</v>
      </c>
      <c r="R15" s="822" t="s">
        <v>180</v>
      </c>
      <c r="S15" s="822" t="s">
        <v>181</v>
      </c>
      <c r="T15" s="822" t="s">
        <v>182</v>
      </c>
      <c r="U15" s="822" t="s">
        <v>183</v>
      </c>
      <c r="V15" s="822" t="s">
        <v>184</v>
      </c>
      <c r="W15" s="823" t="s">
        <v>185</v>
      </c>
    </row>
    <row r="16" spans="1:23" ht="45">
      <c r="A16" s="824"/>
      <c r="B16" s="825"/>
      <c r="C16" s="826" t="s">
        <v>186</v>
      </c>
      <c r="D16" s="826" t="s">
        <v>240</v>
      </c>
      <c r="E16" s="827" t="s">
        <v>11</v>
      </c>
      <c r="F16" s="828" t="s">
        <v>254</v>
      </c>
      <c r="G16" s="828" t="s">
        <v>149</v>
      </c>
      <c r="H16" s="828" t="s">
        <v>150</v>
      </c>
      <c r="I16" s="828" t="s">
        <v>151</v>
      </c>
      <c r="J16" s="828" t="s">
        <v>191</v>
      </c>
      <c r="K16" s="829" t="s">
        <v>152</v>
      </c>
      <c r="O16" s="825"/>
      <c r="P16" s="826" t="s">
        <v>186</v>
      </c>
      <c r="Q16" s="827" t="s">
        <v>11</v>
      </c>
      <c r="R16" s="828" t="s">
        <v>187</v>
      </c>
      <c r="S16" s="828" t="s">
        <v>149</v>
      </c>
      <c r="T16" s="828" t="s">
        <v>150</v>
      </c>
      <c r="U16" s="828" t="s">
        <v>151</v>
      </c>
      <c r="V16" s="828" t="s">
        <v>191</v>
      </c>
      <c r="W16" s="829" t="s">
        <v>152</v>
      </c>
    </row>
    <row r="17" spans="2:23" ht="13.5" thickBot="1">
      <c r="B17" s="830"/>
      <c r="C17" s="831" t="s">
        <v>15</v>
      </c>
      <c r="D17" s="832" t="s">
        <v>20</v>
      </c>
      <c r="E17" s="832" t="s">
        <v>20</v>
      </c>
      <c r="F17" s="833" t="s">
        <v>15</v>
      </c>
      <c r="G17" s="833" t="s">
        <v>15</v>
      </c>
      <c r="H17" s="833" t="s">
        <v>15</v>
      </c>
      <c r="I17" s="833" t="s">
        <v>15</v>
      </c>
      <c r="J17" s="833" t="s">
        <v>15</v>
      </c>
      <c r="K17" s="834" t="s">
        <v>15</v>
      </c>
      <c r="O17" s="830"/>
      <c r="P17" s="831" t="s">
        <v>15</v>
      </c>
      <c r="Q17" s="832" t="s">
        <v>20</v>
      </c>
      <c r="R17" s="833" t="s">
        <v>15</v>
      </c>
      <c r="S17" s="833" t="s">
        <v>15</v>
      </c>
      <c r="T17" s="833" t="s">
        <v>15</v>
      </c>
      <c r="U17" s="833" t="s">
        <v>15</v>
      </c>
      <c r="V17" s="833" t="s">
        <v>15</v>
      </c>
      <c r="W17" s="834" t="s">
        <v>15</v>
      </c>
    </row>
    <row r="18" spans="2:23" ht="13.5" thickBot="1">
      <c r="B18" s="835"/>
      <c r="C18" s="836"/>
      <c r="D18" s="836"/>
      <c r="E18" s="837"/>
      <c r="F18" s="838"/>
      <c r="G18" s="839"/>
      <c r="H18" s="839"/>
      <c r="I18" s="839"/>
      <c r="J18" s="839"/>
      <c r="K18" s="840"/>
      <c r="O18" s="835"/>
      <c r="P18" s="836"/>
      <c r="Q18" s="837"/>
      <c r="R18" s="838"/>
      <c r="S18" s="839"/>
      <c r="T18" s="839"/>
      <c r="U18" s="839"/>
      <c r="V18" s="839"/>
      <c r="W18" s="840"/>
    </row>
    <row r="19" spans="2:23">
      <c r="B19" s="841">
        <f>Amnt_Deposited!B14</f>
        <v>2000</v>
      </c>
      <c r="C19" s="842">
        <f>Amnt_Deposited!O14</f>
        <v>0</v>
      </c>
      <c r="D19" s="843">
        <f>Dry_Matter_Content!O6</f>
        <v>0</v>
      </c>
      <c r="E19" s="844">
        <f>MCF!R18</f>
        <v>0.6</v>
      </c>
      <c r="F19" s="845">
        <f t="shared" ref="F19:F82" si="0">C19*D19*$K$6*DOCF*E19</f>
        <v>0</v>
      </c>
      <c r="G19" s="846">
        <f t="shared" ref="G19:G82" si="1">F19*$K$12</f>
        <v>0</v>
      </c>
      <c r="H19" s="846">
        <f t="shared" ref="H19:H82" si="2">F19*(1-$K$12)</f>
        <v>0</v>
      </c>
      <c r="I19" s="846">
        <f t="shared" ref="I19:I82" si="3">G19+I18*$K$10</f>
        <v>0</v>
      </c>
      <c r="J19" s="846">
        <f t="shared" ref="J19:J82" si="4">I18*(1-$K$10)+H19</f>
        <v>0</v>
      </c>
      <c r="K19" s="847">
        <f>J19*CH4_fraction*conv</f>
        <v>0</v>
      </c>
      <c r="O19" s="841">
        <f>Amnt_Deposited!B14</f>
        <v>2000</v>
      </c>
      <c r="P19" s="842">
        <f>Amnt_Deposited!O14</f>
        <v>0</v>
      </c>
      <c r="Q19" s="844">
        <f>MCF!R18</f>
        <v>0.6</v>
      </c>
      <c r="R19" s="845">
        <f t="shared" ref="R19:R82" si="5">P19*$W$6*DOCF*Q19</f>
        <v>0</v>
      </c>
      <c r="S19" s="846">
        <f>R19*$W$12</f>
        <v>0</v>
      </c>
      <c r="T19" s="846">
        <f>R19*(1-$W$12)</f>
        <v>0</v>
      </c>
      <c r="U19" s="846">
        <f>S19+U18*$W$10</f>
        <v>0</v>
      </c>
      <c r="V19" s="846">
        <f>U18*(1-$W$10)+T19</f>
        <v>0</v>
      </c>
      <c r="W19" s="847">
        <f>V19*CH4_fraction*conv</f>
        <v>0</v>
      </c>
    </row>
    <row r="20" spans="2:23">
      <c r="B20" s="848">
        <f>Amnt_Deposited!B15</f>
        <v>2001</v>
      </c>
      <c r="C20" s="849">
        <f>Amnt_Deposited!O15</f>
        <v>0</v>
      </c>
      <c r="D20" s="850">
        <f>Dry_Matter_Content!O7</f>
        <v>0</v>
      </c>
      <c r="E20" s="851">
        <f>MCF!R19</f>
        <v>0.6</v>
      </c>
      <c r="F20" s="852">
        <f t="shared" si="0"/>
        <v>0</v>
      </c>
      <c r="G20" s="852">
        <f t="shared" si="1"/>
        <v>0</v>
      </c>
      <c r="H20" s="852">
        <f t="shared" si="2"/>
        <v>0</v>
      </c>
      <c r="I20" s="852">
        <f t="shared" si="3"/>
        <v>0</v>
      </c>
      <c r="J20" s="852">
        <f t="shared" si="4"/>
        <v>0</v>
      </c>
      <c r="K20" s="853">
        <f>J20*CH4_fraction*conv</f>
        <v>0</v>
      </c>
      <c r="M20" s="854"/>
      <c r="O20" s="848">
        <f>Amnt_Deposited!B15</f>
        <v>2001</v>
      </c>
      <c r="P20" s="849">
        <f>Amnt_Deposited!O15</f>
        <v>0</v>
      </c>
      <c r="Q20" s="851">
        <f>MCF!R19</f>
        <v>0.6</v>
      </c>
      <c r="R20" s="852">
        <f t="shared" si="5"/>
        <v>0</v>
      </c>
      <c r="S20" s="852">
        <f>R20*$W$12</f>
        <v>0</v>
      </c>
      <c r="T20" s="852">
        <f>R20*(1-$W$12)</f>
        <v>0</v>
      </c>
      <c r="U20" s="852">
        <f>S20+U19*$W$10</f>
        <v>0</v>
      </c>
      <c r="V20" s="852">
        <f>U19*(1-$W$10)+T20</f>
        <v>0</v>
      </c>
      <c r="W20" s="853">
        <f>V20*CH4_fraction*conv</f>
        <v>0</v>
      </c>
    </row>
    <row r="21" spans="2:23">
      <c r="B21" s="848">
        <f>Amnt_Deposited!B16</f>
        <v>2002</v>
      </c>
      <c r="C21" s="849">
        <f>Amnt_Deposited!O16</f>
        <v>0</v>
      </c>
      <c r="D21" s="850">
        <f>Dry_Matter_Content!O8</f>
        <v>0</v>
      </c>
      <c r="E21" s="851">
        <f>MCF!R20</f>
        <v>0.6</v>
      </c>
      <c r="F21" s="852">
        <f t="shared" si="0"/>
        <v>0</v>
      </c>
      <c r="G21" s="852">
        <f t="shared" si="1"/>
        <v>0</v>
      </c>
      <c r="H21" s="852">
        <f t="shared" si="2"/>
        <v>0</v>
      </c>
      <c r="I21" s="852">
        <f t="shared" si="3"/>
        <v>0</v>
      </c>
      <c r="J21" s="852">
        <f t="shared" si="4"/>
        <v>0</v>
      </c>
      <c r="K21" s="853">
        <f t="shared" ref="K21:K84" si="6">J21*CH4_fraction*conv</f>
        <v>0</v>
      </c>
      <c r="O21" s="848">
        <f>Amnt_Deposited!B16</f>
        <v>2002</v>
      </c>
      <c r="P21" s="849">
        <f>Amnt_Deposited!O16</f>
        <v>0</v>
      </c>
      <c r="Q21" s="851">
        <f>MCF!R20</f>
        <v>0.6</v>
      </c>
      <c r="R21" s="852">
        <f t="shared" si="5"/>
        <v>0</v>
      </c>
      <c r="S21" s="852">
        <f t="shared" ref="S21:S84" si="7">R21*$W$12</f>
        <v>0</v>
      </c>
      <c r="T21" s="852">
        <f t="shared" ref="T21:T84" si="8">R21*(1-$W$12)</f>
        <v>0</v>
      </c>
      <c r="U21" s="852">
        <f t="shared" ref="U21:U84" si="9">S21+U20*$W$10</f>
        <v>0</v>
      </c>
      <c r="V21" s="852">
        <f t="shared" ref="V21:V84" si="10">U20*(1-$W$10)+T21</f>
        <v>0</v>
      </c>
      <c r="W21" s="853">
        <f t="shared" ref="W21:W84" si="11">V21*CH4_fraction*conv</f>
        <v>0</v>
      </c>
    </row>
    <row r="22" spans="2:23">
      <c r="B22" s="848">
        <f>Amnt_Deposited!B17</f>
        <v>2003</v>
      </c>
      <c r="C22" s="849">
        <f>Amnt_Deposited!O17</f>
        <v>0</v>
      </c>
      <c r="D22" s="850">
        <f>Dry_Matter_Content!O9</f>
        <v>0</v>
      </c>
      <c r="E22" s="851">
        <f>MCF!R21</f>
        <v>0.6</v>
      </c>
      <c r="F22" s="852">
        <f t="shared" si="0"/>
        <v>0</v>
      </c>
      <c r="G22" s="852">
        <f t="shared" si="1"/>
        <v>0</v>
      </c>
      <c r="H22" s="852">
        <f t="shared" si="2"/>
        <v>0</v>
      </c>
      <c r="I22" s="852">
        <f t="shared" si="3"/>
        <v>0</v>
      </c>
      <c r="J22" s="852">
        <f t="shared" si="4"/>
        <v>0</v>
      </c>
      <c r="K22" s="853">
        <f t="shared" si="6"/>
        <v>0</v>
      </c>
      <c r="N22" s="855"/>
      <c r="O22" s="848">
        <f>Amnt_Deposited!B17</f>
        <v>2003</v>
      </c>
      <c r="P22" s="849">
        <f>Amnt_Deposited!O17</f>
        <v>0</v>
      </c>
      <c r="Q22" s="851">
        <f>MCF!R21</f>
        <v>0.6</v>
      </c>
      <c r="R22" s="852">
        <f t="shared" si="5"/>
        <v>0</v>
      </c>
      <c r="S22" s="852">
        <f t="shared" si="7"/>
        <v>0</v>
      </c>
      <c r="T22" s="852">
        <f t="shared" si="8"/>
        <v>0</v>
      </c>
      <c r="U22" s="852">
        <f t="shared" si="9"/>
        <v>0</v>
      </c>
      <c r="V22" s="852">
        <f t="shared" si="10"/>
        <v>0</v>
      </c>
      <c r="W22" s="853">
        <f t="shared" si="11"/>
        <v>0</v>
      </c>
    </row>
    <row r="23" spans="2:23">
      <c r="B23" s="848">
        <f>Amnt_Deposited!B18</f>
        <v>2004</v>
      </c>
      <c r="C23" s="849">
        <f>Amnt_Deposited!O18</f>
        <v>0</v>
      </c>
      <c r="D23" s="850">
        <f>Dry_Matter_Content!O10</f>
        <v>0</v>
      </c>
      <c r="E23" s="851">
        <f>MCF!R22</f>
        <v>0.6</v>
      </c>
      <c r="F23" s="852">
        <f t="shared" si="0"/>
        <v>0</v>
      </c>
      <c r="G23" s="852">
        <f t="shared" si="1"/>
        <v>0</v>
      </c>
      <c r="H23" s="852">
        <f t="shared" si="2"/>
        <v>0</v>
      </c>
      <c r="I23" s="852">
        <f t="shared" si="3"/>
        <v>0</v>
      </c>
      <c r="J23" s="852">
        <f t="shared" si="4"/>
        <v>0</v>
      </c>
      <c r="K23" s="853">
        <f t="shared" si="6"/>
        <v>0</v>
      </c>
      <c r="N23" s="855"/>
      <c r="O23" s="848">
        <f>Amnt_Deposited!B18</f>
        <v>2004</v>
      </c>
      <c r="P23" s="849">
        <f>Amnt_Deposited!O18</f>
        <v>0</v>
      </c>
      <c r="Q23" s="851">
        <f>MCF!R22</f>
        <v>0.6</v>
      </c>
      <c r="R23" s="852">
        <f t="shared" si="5"/>
        <v>0</v>
      </c>
      <c r="S23" s="852">
        <f t="shared" si="7"/>
        <v>0</v>
      </c>
      <c r="T23" s="852">
        <f t="shared" si="8"/>
        <v>0</v>
      </c>
      <c r="U23" s="852">
        <f t="shared" si="9"/>
        <v>0</v>
      </c>
      <c r="V23" s="852">
        <f t="shared" si="10"/>
        <v>0</v>
      </c>
      <c r="W23" s="853">
        <f t="shared" si="11"/>
        <v>0</v>
      </c>
    </row>
    <row r="24" spans="2:23">
      <c r="B24" s="848">
        <f>Amnt_Deposited!B19</f>
        <v>2005</v>
      </c>
      <c r="C24" s="849">
        <f>Amnt_Deposited!O19</f>
        <v>0</v>
      </c>
      <c r="D24" s="850">
        <f>Dry_Matter_Content!O11</f>
        <v>0</v>
      </c>
      <c r="E24" s="851">
        <f>MCF!R23</f>
        <v>0.6</v>
      </c>
      <c r="F24" s="852">
        <f t="shared" si="0"/>
        <v>0</v>
      </c>
      <c r="G24" s="852">
        <f t="shared" si="1"/>
        <v>0</v>
      </c>
      <c r="H24" s="852">
        <f t="shared" si="2"/>
        <v>0</v>
      </c>
      <c r="I24" s="852">
        <f t="shared" si="3"/>
        <v>0</v>
      </c>
      <c r="J24" s="852">
        <f t="shared" si="4"/>
        <v>0</v>
      </c>
      <c r="K24" s="853">
        <f t="shared" si="6"/>
        <v>0</v>
      </c>
      <c r="N24" s="855"/>
      <c r="O24" s="848">
        <f>Amnt_Deposited!B19</f>
        <v>2005</v>
      </c>
      <c r="P24" s="849">
        <f>Amnt_Deposited!O19</f>
        <v>0</v>
      </c>
      <c r="Q24" s="851">
        <f>MCF!R23</f>
        <v>0.6</v>
      </c>
      <c r="R24" s="852">
        <f t="shared" si="5"/>
        <v>0</v>
      </c>
      <c r="S24" s="852">
        <f t="shared" si="7"/>
        <v>0</v>
      </c>
      <c r="T24" s="852">
        <f t="shared" si="8"/>
        <v>0</v>
      </c>
      <c r="U24" s="852">
        <f t="shared" si="9"/>
        <v>0</v>
      </c>
      <c r="V24" s="852">
        <f t="shared" si="10"/>
        <v>0</v>
      </c>
      <c r="W24" s="853">
        <f t="shared" si="11"/>
        <v>0</v>
      </c>
    </row>
    <row r="25" spans="2:23">
      <c r="B25" s="848">
        <f>Amnt_Deposited!B20</f>
        <v>2006</v>
      </c>
      <c r="C25" s="849">
        <f>Amnt_Deposited!O20</f>
        <v>0</v>
      </c>
      <c r="D25" s="850">
        <f>Dry_Matter_Content!O12</f>
        <v>0</v>
      </c>
      <c r="E25" s="851">
        <f>MCF!R24</f>
        <v>0.6</v>
      </c>
      <c r="F25" s="852">
        <f t="shared" si="0"/>
        <v>0</v>
      </c>
      <c r="G25" s="852">
        <f t="shared" si="1"/>
        <v>0</v>
      </c>
      <c r="H25" s="852">
        <f t="shared" si="2"/>
        <v>0</v>
      </c>
      <c r="I25" s="852">
        <f t="shared" si="3"/>
        <v>0</v>
      </c>
      <c r="J25" s="852">
        <f t="shared" si="4"/>
        <v>0</v>
      </c>
      <c r="K25" s="853">
        <f t="shared" si="6"/>
        <v>0</v>
      </c>
      <c r="N25" s="855"/>
      <c r="O25" s="848">
        <f>Amnt_Deposited!B20</f>
        <v>2006</v>
      </c>
      <c r="P25" s="849">
        <f>Amnt_Deposited!O20</f>
        <v>0</v>
      </c>
      <c r="Q25" s="851">
        <f>MCF!R24</f>
        <v>0.6</v>
      </c>
      <c r="R25" s="852">
        <f t="shared" si="5"/>
        <v>0</v>
      </c>
      <c r="S25" s="852">
        <f t="shared" si="7"/>
        <v>0</v>
      </c>
      <c r="T25" s="852">
        <f t="shared" si="8"/>
        <v>0</v>
      </c>
      <c r="U25" s="852">
        <f t="shared" si="9"/>
        <v>0</v>
      </c>
      <c r="V25" s="852">
        <f t="shared" si="10"/>
        <v>0</v>
      </c>
      <c r="W25" s="853">
        <f t="shared" si="11"/>
        <v>0</v>
      </c>
    </row>
    <row r="26" spans="2:23">
      <c r="B26" s="848">
        <f>Amnt_Deposited!B21</f>
        <v>2007</v>
      </c>
      <c r="C26" s="849">
        <f>Amnt_Deposited!O21</f>
        <v>0</v>
      </c>
      <c r="D26" s="850">
        <f>Dry_Matter_Content!O13</f>
        <v>0</v>
      </c>
      <c r="E26" s="851">
        <f>MCF!R25</f>
        <v>0.6</v>
      </c>
      <c r="F26" s="852">
        <f t="shared" si="0"/>
        <v>0</v>
      </c>
      <c r="G26" s="852">
        <f t="shared" si="1"/>
        <v>0</v>
      </c>
      <c r="H26" s="852">
        <f t="shared" si="2"/>
        <v>0</v>
      </c>
      <c r="I26" s="852">
        <f t="shared" si="3"/>
        <v>0</v>
      </c>
      <c r="J26" s="852">
        <f t="shared" si="4"/>
        <v>0</v>
      </c>
      <c r="K26" s="853">
        <f t="shared" si="6"/>
        <v>0</v>
      </c>
      <c r="N26" s="855"/>
      <c r="O26" s="848">
        <f>Amnt_Deposited!B21</f>
        <v>2007</v>
      </c>
      <c r="P26" s="849">
        <f>Amnt_Deposited!O21</f>
        <v>0</v>
      </c>
      <c r="Q26" s="851">
        <f>MCF!R25</f>
        <v>0.6</v>
      </c>
      <c r="R26" s="852">
        <f t="shared" si="5"/>
        <v>0</v>
      </c>
      <c r="S26" s="852">
        <f t="shared" si="7"/>
        <v>0</v>
      </c>
      <c r="T26" s="852">
        <f t="shared" si="8"/>
        <v>0</v>
      </c>
      <c r="U26" s="852">
        <f t="shared" si="9"/>
        <v>0</v>
      </c>
      <c r="V26" s="852">
        <f t="shared" si="10"/>
        <v>0</v>
      </c>
      <c r="W26" s="853">
        <f t="shared" si="11"/>
        <v>0</v>
      </c>
    </row>
    <row r="27" spans="2:23">
      <c r="B27" s="848">
        <f>Amnt_Deposited!B22</f>
        <v>2008</v>
      </c>
      <c r="C27" s="849">
        <f>Amnt_Deposited!O22</f>
        <v>0</v>
      </c>
      <c r="D27" s="850">
        <f>Dry_Matter_Content!O14</f>
        <v>0</v>
      </c>
      <c r="E27" s="851">
        <f>MCF!R26</f>
        <v>0.6</v>
      </c>
      <c r="F27" s="852">
        <f t="shared" si="0"/>
        <v>0</v>
      </c>
      <c r="G27" s="852">
        <f t="shared" si="1"/>
        <v>0</v>
      </c>
      <c r="H27" s="852">
        <f t="shared" si="2"/>
        <v>0</v>
      </c>
      <c r="I27" s="852">
        <f t="shared" si="3"/>
        <v>0</v>
      </c>
      <c r="J27" s="852">
        <f t="shared" si="4"/>
        <v>0</v>
      </c>
      <c r="K27" s="853">
        <f t="shared" si="6"/>
        <v>0</v>
      </c>
      <c r="N27" s="855"/>
      <c r="O27" s="848">
        <f>Amnt_Deposited!B22</f>
        <v>2008</v>
      </c>
      <c r="P27" s="849">
        <f>Amnt_Deposited!O22</f>
        <v>0</v>
      </c>
      <c r="Q27" s="851">
        <f>MCF!R26</f>
        <v>0.6</v>
      </c>
      <c r="R27" s="852">
        <f t="shared" si="5"/>
        <v>0</v>
      </c>
      <c r="S27" s="852">
        <f t="shared" si="7"/>
        <v>0</v>
      </c>
      <c r="T27" s="852">
        <f t="shared" si="8"/>
        <v>0</v>
      </c>
      <c r="U27" s="852">
        <f t="shared" si="9"/>
        <v>0</v>
      </c>
      <c r="V27" s="852">
        <f t="shared" si="10"/>
        <v>0</v>
      </c>
      <c r="W27" s="853">
        <f t="shared" si="11"/>
        <v>0</v>
      </c>
    </row>
    <row r="28" spans="2:23">
      <c r="B28" s="848">
        <f>Amnt_Deposited!B23</f>
        <v>2009</v>
      </c>
      <c r="C28" s="849">
        <f>Amnt_Deposited!O23</f>
        <v>0</v>
      </c>
      <c r="D28" s="850">
        <f>Dry_Matter_Content!O15</f>
        <v>0</v>
      </c>
      <c r="E28" s="851">
        <f>MCF!R27</f>
        <v>0.6</v>
      </c>
      <c r="F28" s="852">
        <f t="shared" si="0"/>
        <v>0</v>
      </c>
      <c r="G28" s="852">
        <f t="shared" si="1"/>
        <v>0</v>
      </c>
      <c r="H28" s="852">
        <f t="shared" si="2"/>
        <v>0</v>
      </c>
      <c r="I28" s="852">
        <f t="shared" si="3"/>
        <v>0</v>
      </c>
      <c r="J28" s="852">
        <f t="shared" si="4"/>
        <v>0</v>
      </c>
      <c r="K28" s="853">
        <f t="shared" si="6"/>
        <v>0</v>
      </c>
      <c r="N28" s="855"/>
      <c r="O28" s="848">
        <f>Amnt_Deposited!B23</f>
        <v>2009</v>
      </c>
      <c r="P28" s="849">
        <f>Amnt_Deposited!O23</f>
        <v>0</v>
      </c>
      <c r="Q28" s="851">
        <f>MCF!R27</f>
        <v>0.6</v>
      </c>
      <c r="R28" s="852">
        <f t="shared" si="5"/>
        <v>0</v>
      </c>
      <c r="S28" s="852">
        <f t="shared" si="7"/>
        <v>0</v>
      </c>
      <c r="T28" s="852">
        <f t="shared" si="8"/>
        <v>0</v>
      </c>
      <c r="U28" s="852">
        <f t="shared" si="9"/>
        <v>0</v>
      </c>
      <c r="V28" s="852">
        <f t="shared" si="10"/>
        <v>0</v>
      </c>
      <c r="W28" s="853">
        <f t="shared" si="11"/>
        <v>0</v>
      </c>
    </row>
    <row r="29" spans="2:23">
      <c r="B29" s="848">
        <f>Amnt_Deposited!B24</f>
        <v>2010</v>
      </c>
      <c r="C29" s="849">
        <f>Amnt_Deposited!O24</f>
        <v>0</v>
      </c>
      <c r="D29" s="850">
        <f>Dry_Matter_Content!O16</f>
        <v>0</v>
      </c>
      <c r="E29" s="851">
        <f>MCF!R28</f>
        <v>0.6</v>
      </c>
      <c r="F29" s="852">
        <f t="shared" si="0"/>
        <v>0</v>
      </c>
      <c r="G29" s="852">
        <f t="shared" si="1"/>
        <v>0</v>
      </c>
      <c r="H29" s="852">
        <f t="shared" si="2"/>
        <v>0</v>
      </c>
      <c r="I29" s="852">
        <f t="shared" si="3"/>
        <v>0</v>
      </c>
      <c r="J29" s="852">
        <f t="shared" si="4"/>
        <v>0</v>
      </c>
      <c r="K29" s="853">
        <f t="shared" si="6"/>
        <v>0</v>
      </c>
      <c r="O29" s="848">
        <f>Amnt_Deposited!B24</f>
        <v>2010</v>
      </c>
      <c r="P29" s="849">
        <f>Amnt_Deposited!O24</f>
        <v>0</v>
      </c>
      <c r="Q29" s="851">
        <f>MCF!R28</f>
        <v>0.6</v>
      </c>
      <c r="R29" s="852">
        <f t="shared" si="5"/>
        <v>0</v>
      </c>
      <c r="S29" s="852">
        <f t="shared" si="7"/>
        <v>0</v>
      </c>
      <c r="T29" s="852">
        <f t="shared" si="8"/>
        <v>0</v>
      </c>
      <c r="U29" s="852">
        <f t="shared" si="9"/>
        <v>0</v>
      </c>
      <c r="V29" s="852">
        <f t="shared" si="10"/>
        <v>0</v>
      </c>
      <c r="W29" s="853">
        <f t="shared" si="11"/>
        <v>0</v>
      </c>
    </row>
    <row r="30" spans="2:23">
      <c r="B30" s="848">
        <f>Amnt_Deposited!B25</f>
        <v>2011</v>
      </c>
      <c r="C30" s="849">
        <f>Amnt_Deposited!O25</f>
        <v>0</v>
      </c>
      <c r="D30" s="850">
        <f>Dry_Matter_Content!O17</f>
        <v>0</v>
      </c>
      <c r="E30" s="851">
        <f>MCF!R29</f>
        <v>0.6</v>
      </c>
      <c r="F30" s="852">
        <f t="shared" si="0"/>
        <v>0</v>
      </c>
      <c r="G30" s="852">
        <f t="shared" si="1"/>
        <v>0</v>
      </c>
      <c r="H30" s="852">
        <f t="shared" si="2"/>
        <v>0</v>
      </c>
      <c r="I30" s="852">
        <f t="shared" si="3"/>
        <v>0</v>
      </c>
      <c r="J30" s="852">
        <f t="shared" si="4"/>
        <v>0</v>
      </c>
      <c r="K30" s="853">
        <f t="shared" si="6"/>
        <v>0</v>
      </c>
      <c r="O30" s="848">
        <f>Amnt_Deposited!B25</f>
        <v>2011</v>
      </c>
      <c r="P30" s="849">
        <f>Amnt_Deposited!O25</f>
        <v>0</v>
      </c>
      <c r="Q30" s="851">
        <f>MCF!R29</f>
        <v>0.6</v>
      </c>
      <c r="R30" s="852">
        <f t="shared" si="5"/>
        <v>0</v>
      </c>
      <c r="S30" s="852">
        <f t="shared" si="7"/>
        <v>0</v>
      </c>
      <c r="T30" s="852">
        <f t="shared" si="8"/>
        <v>0</v>
      </c>
      <c r="U30" s="852">
        <f t="shared" si="9"/>
        <v>0</v>
      </c>
      <c r="V30" s="852">
        <f t="shared" si="10"/>
        <v>0</v>
      </c>
      <c r="W30" s="853">
        <f t="shared" si="11"/>
        <v>0</v>
      </c>
    </row>
    <row r="31" spans="2:23">
      <c r="B31" s="848">
        <f>Amnt_Deposited!B26</f>
        <v>2012</v>
      </c>
      <c r="C31" s="849">
        <f>Amnt_Deposited!O26</f>
        <v>0</v>
      </c>
      <c r="D31" s="850">
        <f>Dry_Matter_Content!O18</f>
        <v>0</v>
      </c>
      <c r="E31" s="851">
        <f>MCF!R30</f>
        <v>0.6</v>
      </c>
      <c r="F31" s="852">
        <f t="shared" si="0"/>
        <v>0</v>
      </c>
      <c r="G31" s="852">
        <f t="shared" si="1"/>
        <v>0</v>
      </c>
      <c r="H31" s="852">
        <f t="shared" si="2"/>
        <v>0</v>
      </c>
      <c r="I31" s="852">
        <f t="shared" si="3"/>
        <v>0</v>
      </c>
      <c r="J31" s="852">
        <f t="shared" si="4"/>
        <v>0</v>
      </c>
      <c r="K31" s="853">
        <f t="shared" si="6"/>
        <v>0</v>
      </c>
      <c r="O31" s="848">
        <f>Amnt_Deposited!B26</f>
        <v>2012</v>
      </c>
      <c r="P31" s="849">
        <f>Amnt_Deposited!O26</f>
        <v>0</v>
      </c>
      <c r="Q31" s="851">
        <f>MCF!R30</f>
        <v>0.6</v>
      </c>
      <c r="R31" s="852">
        <f t="shared" si="5"/>
        <v>0</v>
      </c>
      <c r="S31" s="852">
        <f t="shared" si="7"/>
        <v>0</v>
      </c>
      <c r="T31" s="852">
        <f t="shared" si="8"/>
        <v>0</v>
      </c>
      <c r="U31" s="852">
        <f t="shared" si="9"/>
        <v>0</v>
      </c>
      <c r="V31" s="852">
        <f t="shared" si="10"/>
        <v>0</v>
      </c>
      <c r="W31" s="853">
        <f t="shared" si="11"/>
        <v>0</v>
      </c>
    </row>
    <row r="32" spans="2:23">
      <c r="B32" s="848">
        <f>Amnt_Deposited!B27</f>
        <v>2013</v>
      </c>
      <c r="C32" s="849">
        <f>Amnt_Deposited!O27</f>
        <v>0</v>
      </c>
      <c r="D32" s="850">
        <f>Dry_Matter_Content!O19</f>
        <v>0</v>
      </c>
      <c r="E32" s="851">
        <f>MCF!R31</f>
        <v>0.6</v>
      </c>
      <c r="F32" s="852">
        <f t="shared" si="0"/>
        <v>0</v>
      </c>
      <c r="G32" s="852">
        <f t="shared" si="1"/>
        <v>0</v>
      </c>
      <c r="H32" s="852">
        <f t="shared" si="2"/>
        <v>0</v>
      </c>
      <c r="I32" s="852">
        <f t="shared" si="3"/>
        <v>0</v>
      </c>
      <c r="J32" s="852">
        <f t="shared" si="4"/>
        <v>0</v>
      </c>
      <c r="K32" s="853">
        <f t="shared" si="6"/>
        <v>0</v>
      </c>
      <c r="O32" s="848">
        <f>Amnt_Deposited!B27</f>
        <v>2013</v>
      </c>
      <c r="P32" s="849">
        <f>Amnt_Deposited!O27</f>
        <v>0</v>
      </c>
      <c r="Q32" s="851">
        <f>MCF!R31</f>
        <v>0.6</v>
      </c>
      <c r="R32" s="852">
        <f t="shared" si="5"/>
        <v>0</v>
      </c>
      <c r="S32" s="852">
        <f t="shared" si="7"/>
        <v>0</v>
      </c>
      <c r="T32" s="852">
        <f t="shared" si="8"/>
        <v>0</v>
      </c>
      <c r="U32" s="852">
        <f t="shared" si="9"/>
        <v>0</v>
      </c>
      <c r="V32" s="852">
        <f t="shared" si="10"/>
        <v>0</v>
      </c>
      <c r="W32" s="853">
        <f t="shared" si="11"/>
        <v>0</v>
      </c>
    </row>
    <row r="33" spans="2:23">
      <c r="B33" s="848">
        <f>Amnt_Deposited!B28</f>
        <v>2014</v>
      </c>
      <c r="C33" s="849">
        <f>Amnt_Deposited!O28</f>
        <v>0</v>
      </c>
      <c r="D33" s="850">
        <f>Dry_Matter_Content!O20</f>
        <v>0</v>
      </c>
      <c r="E33" s="851">
        <f>MCF!R32</f>
        <v>0.6</v>
      </c>
      <c r="F33" s="852">
        <f t="shared" si="0"/>
        <v>0</v>
      </c>
      <c r="G33" s="852">
        <f t="shared" si="1"/>
        <v>0</v>
      </c>
      <c r="H33" s="852">
        <f t="shared" si="2"/>
        <v>0</v>
      </c>
      <c r="I33" s="852">
        <f t="shared" si="3"/>
        <v>0</v>
      </c>
      <c r="J33" s="852">
        <f t="shared" si="4"/>
        <v>0</v>
      </c>
      <c r="K33" s="853">
        <f t="shared" si="6"/>
        <v>0</v>
      </c>
      <c r="O33" s="848">
        <f>Amnt_Deposited!B28</f>
        <v>2014</v>
      </c>
      <c r="P33" s="849">
        <f>Amnt_Deposited!O28</f>
        <v>0</v>
      </c>
      <c r="Q33" s="851">
        <f>MCF!R32</f>
        <v>0.6</v>
      </c>
      <c r="R33" s="852">
        <f t="shared" si="5"/>
        <v>0</v>
      </c>
      <c r="S33" s="852">
        <f t="shared" si="7"/>
        <v>0</v>
      </c>
      <c r="T33" s="852">
        <f t="shared" si="8"/>
        <v>0</v>
      </c>
      <c r="U33" s="852">
        <f t="shared" si="9"/>
        <v>0</v>
      </c>
      <c r="V33" s="852">
        <f t="shared" si="10"/>
        <v>0</v>
      </c>
      <c r="W33" s="853">
        <f t="shared" si="11"/>
        <v>0</v>
      </c>
    </row>
    <row r="34" spans="2:23">
      <c r="B34" s="848">
        <f>Amnt_Deposited!B29</f>
        <v>2015</v>
      </c>
      <c r="C34" s="849">
        <f>Amnt_Deposited!O29</f>
        <v>0</v>
      </c>
      <c r="D34" s="850">
        <f>Dry_Matter_Content!O21</f>
        <v>0</v>
      </c>
      <c r="E34" s="851">
        <f>MCF!R33</f>
        <v>0.6</v>
      </c>
      <c r="F34" s="852">
        <f t="shared" si="0"/>
        <v>0</v>
      </c>
      <c r="G34" s="852">
        <f t="shared" si="1"/>
        <v>0</v>
      </c>
      <c r="H34" s="852">
        <f t="shared" si="2"/>
        <v>0</v>
      </c>
      <c r="I34" s="852">
        <f t="shared" si="3"/>
        <v>0</v>
      </c>
      <c r="J34" s="852">
        <f t="shared" si="4"/>
        <v>0</v>
      </c>
      <c r="K34" s="853">
        <f t="shared" si="6"/>
        <v>0</v>
      </c>
      <c r="O34" s="848">
        <f>Amnt_Deposited!B29</f>
        <v>2015</v>
      </c>
      <c r="P34" s="849">
        <f>Amnt_Deposited!O29</f>
        <v>0</v>
      </c>
      <c r="Q34" s="851">
        <f>MCF!R33</f>
        <v>0.6</v>
      </c>
      <c r="R34" s="852">
        <f t="shared" si="5"/>
        <v>0</v>
      </c>
      <c r="S34" s="852">
        <f t="shared" si="7"/>
        <v>0</v>
      </c>
      <c r="T34" s="852">
        <f t="shared" si="8"/>
        <v>0</v>
      </c>
      <c r="U34" s="852">
        <f t="shared" si="9"/>
        <v>0</v>
      </c>
      <c r="V34" s="852">
        <f t="shared" si="10"/>
        <v>0</v>
      </c>
      <c r="W34" s="853">
        <f t="shared" si="11"/>
        <v>0</v>
      </c>
    </row>
    <row r="35" spans="2:23">
      <c r="B35" s="848">
        <f>Amnt_Deposited!B30</f>
        <v>2016</v>
      </c>
      <c r="C35" s="849">
        <f>Amnt_Deposited!O30</f>
        <v>0</v>
      </c>
      <c r="D35" s="850">
        <f>Dry_Matter_Content!O22</f>
        <v>0</v>
      </c>
      <c r="E35" s="851">
        <f>MCF!R34</f>
        <v>0.6</v>
      </c>
      <c r="F35" s="852">
        <f t="shared" si="0"/>
        <v>0</v>
      </c>
      <c r="G35" s="852">
        <f t="shared" si="1"/>
        <v>0</v>
      </c>
      <c r="H35" s="852">
        <f t="shared" si="2"/>
        <v>0</v>
      </c>
      <c r="I35" s="852">
        <f t="shared" si="3"/>
        <v>0</v>
      </c>
      <c r="J35" s="852">
        <f t="shared" si="4"/>
        <v>0</v>
      </c>
      <c r="K35" s="853">
        <f t="shared" si="6"/>
        <v>0</v>
      </c>
      <c r="O35" s="848">
        <f>Amnt_Deposited!B30</f>
        <v>2016</v>
      </c>
      <c r="P35" s="849">
        <f>Amnt_Deposited!O30</f>
        <v>0</v>
      </c>
      <c r="Q35" s="851">
        <f>MCF!R34</f>
        <v>0.6</v>
      </c>
      <c r="R35" s="852">
        <f t="shared" si="5"/>
        <v>0</v>
      </c>
      <c r="S35" s="852">
        <f t="shared" si="7"/>
        <v>0</v>
      </c>
      <c r="T35" s="852">
        <f t="shared" si="8"/>
        <v>0</v>
      </c>
      <c r="U35" s="852">
        <f t="shared" si="9"/>
        <v>0</v>
      </c>
      <c r="V35" s="852">
        <f t="shared" si="10"/>
        <v>0</v>
      </c>
      <c r="W35" s="853">
        <f t="shared" si="11"/>
        <v>0</v>
      </c>
    </row>
    <row r="36" spans="2:23">
      <c r="B36" s="848">
        <f>Amnt_Deposited!B31</f>
        <v>2017</v>
      </c>
      <c r="C36" s="849">
        <f>Amnt_Deposited!O31</f>
        <v>0</v>
      </c>
      <c r="D36" s="850">
        <f>Dry_Matter_Content!O23</f>
        <v>0</v>
      </c>
      <c r="E36" s="851">
        <f>MCF!R35</f>
        <v>0.6</v>
      </c>
      <c r="F36" s="852">
        <f t="shared" si="0"/>
        <v>0</v>
      </c>
      <c r="G36" s="852">
        <f t="shared" si="1"/>
        <v>0</v>
      </c>
      <c r="H36" s="852">
        <f t="shared" si="2"/>
        <v>0</v>
      </c>
      <c r="I36" s="852">
        <f t="shared" si="3"/>
        <v>0</v>
      </c>
      <c r="J36" s="852">
        <f t="shared" si="4"/>
        <v>0</v>
      </c>
      <c r="K36" s="853">
        <f t="shared" si="6"/>
        <v>0</v>
      </c>
      <c r="O36" s="848">
        <f>Amnt_Deposited!B31</f>
        <v>2017</v>
      </c>
      <c r="P36" s="849">
        <f>Amnt_Deposited!O31</f>
        <v>0</v>
      </c>
      <c r="Q36" s="851">
        <f>MCF!R35</f>
        <v>0.6</v>
      </c>
      <c r="R36" s="852">
        <f t="shared" si="5"/>
        <v>0</v>
      </c>
      <c r="S36" s="852">
        <f t="shared" si="7"/>
        <v>0</v>
      </c>
      <c r="T36" s="852">
        <f t="shared" si="8"/>
        <v>0</v>
      </c>
      <c r="U36" s="852">
        <f t="shared" si="9"/>
        <v>0</v>
      </c>
      <c r="V36" s="852">
        <f t="shared" si="10"/>
        <v>0</v>
      </c>
      <c r="W36" s="853">
        <f t="shared" si="11"/>
        <v>0</v>
      </c>
    </row>
    <row r="37" spans="2:23">
      <c r="B37" s="848">
        <f>Amnt_Deposited!B32</f>
        <v>2018</v>
      </c>
      <c r="C37" s="849">
        <f>Amnt_Deposited!O32</f>
        <v>0</v>
      </c>
      <c r="D37" s="850">
        <f>Dry_Matter_Content!O24</f>
        <v>0</v>
      </c>
      <c r="E37" s="851">
        <f>MCF!R36</f>
        <v>0.6</v>
      </c>
      <c r="F37" s="852">
        <f t="shared" si="0"/>
        <v>0</v>
      </c>
      <c r="G37" s="852">
        <f t="shared" si="1"/>
        <v>0</v>
      </c>
      <c r="H37" s="852">
        <f t="shared" si="2"/>
        <v>0</v>
      </c>
      <c r="I37" s="852">
        <f t="shared" si="3"/>
        <v>0</v>
      </c>
      <c r="J37" s="852">
        <f t="shared" si="4"/>
        <v>0</v>
      </c>
      <c r="K37" s="853">
        <f t="shared" si="6"/>
        <v>0</v>
      </c>
      <c r="O37" s="848">
        <f>Amnt_Deposited!B32</f>
        <v>2018</v>
      </c>
      <c r="P37" s="849">
        <f>Amnt_Deposited!O32</f>
        <v>0</v>
      </c>
      <c r="Q37" s="851">
        <f>MCF!R36</f>
        <v>0.6</v>
      </c>
      <c r="R37" s="852">
        <f t="shared" si="5"/>
        <v>0</v>
      </c>
      <c r="S37" s="852">
        <f t="shared" si="7"/>
        <v>0</v>
      </c>
      <c r="T37" s="852">
        <f t="shared" si="8"/>
        <v>0</v>
      </c>
      <c r="U37" s="852">
        <f t="shared" si="9"/>
        <v>0</v>
      </c>
      <c r="V37" s="852">
        <f t="shared" si="10"/>
        <v>0</v>
      </c>
      <c r="W37" s="853">
        <f t="shared" si="11"/>
        <v>0</v>
      </c>
    </row>
    <row r="38" spans="2:23">
      <c r="B38" s="848">
        <f>Amnt_Deposited!B33</f>
        <v>2019</v>
      </c>
      <c r="C38" s="849">
        <f>Amnt_Deposited!O33</f>
        <v>0</v>
      </c>
      <c r="D38" s="850">
        <f>Dry_Matter_Content!O25</f>
        <v>0</v>
      </c>
      <c r="E38" s="851">
        <f>MCF!R37</f>
        <v>0.6</v>
      </c>
      <c r="F38" s="852">
        <f t="shared" si="0"/>
        <v>0</v>
      </c>
      <c r="G38" s="852">
        <f t="shared" si="1"/>
        <v>0</v>
      </c>
      <c r="H38" s="852">
        <f t="shared" si="2"/>
        <v>0</v>
      </c>
      <c r="I38" s="852">
        <f t="shared" si="3"/>
        <v>0</v>
      </c>
      <c r="J38" s="852">
        <f t="shared" si="4"/>
        <v>0</v>
      </c>
      <c r="K38" s="853">
        <f t="shared" si="6"/>
        <v>0</v>
      </c>
      <c r="O38" s="848">
        <f>Amnt_Deposited!B33</f>
        <v>2019</v>
      </c>
      <c r="P38" s="849">
        <f>Amnt_Deposited!O33</f>
        <v>0</v>
      </c>
      <c r="Q38" s="851">
        <f>MCF!R37</f>
        <v>0.6</v>
      </c>
      <c r="R38" s="852">
        <f t="shared" si="5"/>
        <v>0</v>
      </c>
      <c r="S38" s="852">
        <f t="shared" si="7"/>
        <v>0</v>
      </c>
      <c r="T38" s="852">
        <f t="shared" si="8"/>
        <v>0</v>
      </c>
      <c r="U38" s="852">
        <f t="shared" si="9"/>
        <v>0</v>
      </c>
      <c r="V38" s="852">
        <f t="shared" si="10"/>
        <v>0</v>
      </c>
      <c r="W38" s="853">
        <f t="shared" si="11"/>
        <v>0</v>
      </c>
    </row>
    <row r="39" spans="2:23">
      <c r="B39" s="848">
        <f>Amnt_Deposited!B34</f>
        <v>2020</v>
      </c>
      <c r="C39" s="849">
        <f>Amnt_Deposited!O34</f>
        <v>0</v>
      </c>
      <c r="D39" s="850">
        <f>Dry_Matter_Content!O26</f>
        <v>0</v>
      </c>
      <c r="E39" s="851">
        <f>MCF!R38</f>
        <v>0.6</v>
      </c>
      <c r="F39" s="852">
        <f t="shared" si="0"/>
        <v>0</v>
      </c>
      <c r="G39" s="852">
        <f t="shared" si="1"/>
        <v>0</v>
      </c>
      <c r="H39" s="852">
        <f t="shared" si="2"/>
        <v>0</v>
      </c>
      <c r="I39" s="852">
        <f t="shared" si="3"/>
        <v>0</v>
      </c>
      <c r="J39" s="852">
        <f t="shared" si="4"/>
        <v>0</v>
      </c>
      <c r="K39" s="853">
        <f t="shared" si="6"/>
        <v>0</v>
      </c>
      <c r="O39" s="848">
        <f>Amnt_Deposited!B34</f>
        <v>2020</v>
      </c>
      <c r="P39" s="849">
        <f>Amnt_Deposited!O34</f>
        <v>0</v>
      </c>
      <c r="Q39" s="851">
        <f>MCF!R38</f>
        <v>0.6</v>
      </c>
      <c r="R39" s="852">
        <f t="shared" si="5"/>
        <v>0</v>
      </c>
      <c r="S39" s="852">
        <f t="shared" si="7"/>
        <v>0</v>
      </c>
      <c r="T39" s="852">
        <f t="shared" si="8"/>
        <v>0</v>
      </c>
      <c r="U39" s="852">
        <f t="shared" si="9"/>
        <v>0</v>
      </c>
      <c r="V39" s="852">
        <f t="shared" si="10"/>
        <v>0</v>
      </c>
      <c r="W39" s="853">
        <f t="shared" si="11"/>
        <v>0</v>
      </c>
    </row>
    <row r="40" spans="2:23">
      <c r="B40" s="848">
        <f>Amnt_Deposited!B35</f>
        <v>2021</v>
      </c>
      <c r="C40" s="849">
        <f>Amnt_Deposited!O35</f>
        <v>0</v>
      </c>
      <c r="D40" s="850">
        <f>Dry_Matter_Content!O27</f>
        <v>0</v>
      </c>
      <c r="E40" s="851">
        <f>MCF!R39</f>
        <v>0.6</v>
      </c>
      <c r="F40" s="852">
        <f t="shared" si="0"/>
        <v>0</v>
      </c>
      <c r="G40" s="852">
        <f t="shared" si="1"/>
        <v>0</v>
      </c>
      <c r="H40" s="852">
        <f t="shared" si="2"/>
        <v>0</v>
      </c>
      <c r="I40" s="852">
        <f t="shared" si="3"/>
        <v>0</v>
      </c>
      <c r="J40" s="852">
        <f t="shared" si="4"/>
        <v>0</v>
      </c>
      <c r="K40" s="853">
        <f t="shared" si="6"/>
        <v>0</v>
      </c>
      <c r="O40" s="848">
        <f>Amnt_Deposited!B35</f>
        <v>2021</v>
      </c>
      <c r="P40" s="849">
        <f>Amnt_Deposited!O35</f>
        <v>0</v>
      </c>
      <c r="Q40" s="851">
        <f>MCF!R39</f>
        <v>0.6</v>
      </c>
      <c r="R40" s="852">
        <f t="shared" si="5"/>
        <v>0</v>
      </c>
      <c r="S40" s="852">
        <f t="shared" si="7"/>
        <v>0</v>
      </c>
      <c r="T40" s="852">
        <f t="shared" si="8"/>
        <v>0</v>
      </c>
      <c r="U40" s="852">
        <f t="shared" si="9"/>
        <v>0</v>
      </c>
      <c r="V40" s="852">
        <f t="shared" si="10"/>
        <v>0</v>
      </c>
      <c r="W40" s="853">
        <f t="shared" si="11"/>
        <v>0</v>
      </c>
    </row>
    <row r="41" spans="2:23">
      <c r="B41" s="848">
        <f>Amnt_Deposited!B36</f>
        <v>2022</v>
      </c>
      <c r="C41" s="849">
        <f>Amnt_Deposited!O36</f>
        <v>0</v>
      </c>
      <c r="D41" s="850">
        <f>Dry_Matter_Content!O28</f>
        <v>0</v>
      </c>
      <c r="E41" s="851">
        <f>MCF!R40</f>
        <v>0.6</v>
      </c>
      <c r="F41" s="852">
        <f t="shared" si="0"/>
        <v>0</v>
      </c>
      <c r="G41" s="852">
        <f t="shared" si="1"/>
        <v>0</v>
      </c>
      <c r="H41" s="852">
        <f t="shared" si="2"/>
        <v>0</v>
      </c>
      <c r="I41" s="852">
        <f t="shared" si="3"/>
        <v>0</v>
      </c>
      <c r="J41" s="852">
        <f t="shared" si="4"/>
        <v>0</v>
      </c>
      <c r="K41" s="853">
        <f t="shared" si="6"/>
        <v>0</v>
      </c>
      <c r="O41" s="848">
        <f>Amnt_Deposited!B36</f>
        <v>2022</v>
      </c>
      <c r="P41" s="849">
        <f>Amnt_Deposited!O36</f>
        <v>0</v>
      </c>
      <c r="Q41" s="851">
        <f>MCF!R40</f>
        <v>0.6</v>
      </c>
      <c r="R41" s="852">
        <f t="shared" si="5"/>
        <v>0</v>
      </c>
      <c r="S41" s="852">
        <f t="shared" si="7"/>
        <v>0</v>
      </c>
      <c r="T41" s="852">
        <f t="shared" si="8"/>
        <v>0</v>
      </c>
      <c r="U41" s="852">
        <f t="shared" si="9"/>
        <v>0</v>
      </c>
      <c r="V41" s="852">
        <f t="shared" si="10"/>
        <v>0</v>
      </c>
      <c r="W41" s="853">
        <f t="shared" si="11"/>
        <v>0</v>
      </c>
    </row>
    <row r="42" spans="2:23">
      <c r="B42" s="848">
        <f>Amnt_Deposited!B37</f>
        <v>2023</v>
      </c>
      <c r="C42" s="849">
        <f>Amnt_Deposited!O37</f>
        <v>0</v>
      </c>
      <c r="D42" s="850">
        <f>Dry_Matter_Content!O29</f>
        <v>0</v>
      </c>
      <c r="E42" s="851">
        <f>MCF!R41</f>
        <v>0.6</v>
      </c>
      <c r="F42" s="852">
        <f t="shared" si="0"/>
        <v>0</v>
      </c>
      <c r="G42" s="852">
        <f t="shared" si="1"/>
        <v>0</v>
      </c>
      <c r="H42" s="852">
        <f t="shared" si="2"/>
        <v>0</v>
      </c>
      <c r="I42" s="852">
        <f t="shared" si="3"/>
        <v>0</v>
      </c>
      <c r="J42" s="852">
        <f t="shared" si="4"/>
        <v>0</v>
      </c>
      <c r="K42" s="853">
        <f t="shared" si="6"/>
        <v>0</v>
      </c>
      <c r="O42" s="848">
        <f>Amnt_Deposited!B37</f>
        <v>2023</v>
      </c>
      <c r="P42" s="849">
        <f>Amnt_Deposited!O37</f>
        <v>0</v>
      </c>
      <c r="Q42" s="851">
        <f>MCF!R41</f>
        <v>0.6</v>
      </c>
      <c r="R42" s="852">
        <f t="shared" si="5"/>
        <v>0</v>
      </c>
      <c r="S42" s="852">
        <f t="shared" si="7"/>
        <v>0</v>
      </c>
      <c r="T42" s="852">
        <f t="shared" si="8"/>
        <v>0</v>
      </c>
      <c r="U42" s="852">
        <f t="shared" si="9"/>
        <v>0</v>
      </c>
      <c r="V42" s="852">
        <f t="shared" si="10"/>
        <v>0</v>
      </c>
      <c r="W42" s="853">
        <f t="shared" si="11"/>
        <v>0</v>
      </c>
    </row>
    <row r="43" spans="2:23">
      <c r="B43" s="848">
        <f>Amnt_Deposited!B38</f>
        <v>2024</v>
      </c>
      <c r="C43" s="849">
        <f>Amnt_Deposited!O38</f>
        <v>0</v>
      </c>
      <c r="D43" s="850">
        <f>Dry_Matter_Content!O30</f>
        <v>0</v>
      </c>
      <c r="E43" s="851">
        <f>MCF!R42</f>
        <v>0.6</v>
      </c>
      <c r="F43" s="852">
        <f t="shared" si="0"/>
        <v>0</v>
      </c>
      <c r="G43" s="852">
        <f t="shared" si="1"/>
        <v>0</v>
      </c>
      <c r="H43" s="852">
        <f t="shared" si="2"/>
        <v>0</v>
      </c>
      <c r="I43" s="852">
        <f t="shared" si="3"/>
        <v>0</v>
      </c>
      <c r="J43" s="852">
        <f t="shared" si="4"/>
        <v>0</v>
      </c>
      <c r="K43" s="853">
        <f t="shared" si="6"/>
        <v>0</v>
      </c>
      <c r="O43" s="848">
        <f>Amnt_Deposited!B38</f>
        <v>2024</v>
      </c>
      <c r="P43" s="849">
        <f>Amnt_Deposited!O38</f>
        <v>0</v>
      </c>
      <c r="Q43" s="851">
        <f>MCF!R42</f>
        <v>0.6</v>
      </c>
      <c r="R43" s="852">
        <f t="shared" si="5"/>
        <v>0</v>
      </c>
      <c r="S43" s="852">
        <f t="shared" si="7"/>
        <v>0</v>
      </c>
      <c r="T43" s="852">
        <f t="shared" si="8"/>
        <v>0</v>
      </c>
      <c r="U43" s="852">
        <f t="shared" si="9"/>
        <v>0</v>
      </c>
      <c r="V43" s="852">
        <f t="shared" si="10"/>
        <v>0</v>
      </c>
      <c r="W43" s="853">
        <f t="shared" si="11"/>
        <v>0</v>
      </c>
    </row>
    <row r="44" spans="2:23">
      <c r="B44" s="848">
        <f>Amnt_Deposited!B39</f>
        <v>2025</v>
      </c>
      <c r="C44" s="849">
        <f>Amnt_Deposited!O39</f>
        <v>0</v>
      </c>
      <c r="D44" s="850">
        <f>Dry_Matter_Content!O31</f>
        <v>0</v>
      </c>
      <c r="E44" s="851">
        <f>MCF!R43</f>
        <v>0.6</v>
      </c>
      <c r="F44" s="852">
        <f t="shared" si="0"/>
        <v>0</v>
      </c>
      <c r="G44" s="852">
        <f t="shared" si="1"/>
        <v>0</v>
      </c>
      <c r="H44" s="852">
        <f t="shared" si="2"/>
        <v>0</v>
      </c>
      <c r="I44" s="852">
        <f t="shared" si="3"/>
        <v>0</v>
      </c>
      <c r="J44" s="852">
        <f t="shared" si="4"/>
        <v>0</v>
      </c>
      <c r="K44" s="853">
        <f t="shared" si="6"/>
        <v>0</v>
      </c>
      <c r="O44" s="848">
        <f>Amnt_Deposited!B39</f>
        <v>2025</v>
      </c>
      <c r="P44" s="849">
        <f>Amnt_Deposited!O39</f>
        <v>0</v>
      </c>
      <c r="Q44" s="851">
        <f>MCF!R43</f>
        <v>0.6</v>
      </c>
      <c r="R44" s="852">
        <f t="shared" si="5"/>
        <v>0</v>
      </c>
      <c r="S44" s="852">
        <f t="shared" si="7"/>
        <v>0</v>
      </c>
      <c r="T44" s="852">
        <f t="shared" si="8"/>
        <v>0</v>
      </c>
      <c r="U44" s="852">
        <f t="shared" si="9"/>
        <v>0</v>
      </c>
      <c r="V44" s="852">
        <f t="shared" si="10"/>
        <v>0</v>
      </c>
      <c r="W44" s="853">
        <f t="shared" si="11"/>
        <v>0</v>
      </c>
    </row>
    <row r="45" spans="2:23">
      <c r="B45" s="848">
        <f>Amnt_Deposited!B40</f>
        <v>2026</v>
      </c>
      <c r="C45" s="849">
        <f>Amnt_Deposited!O40</f>
        <v>0</v>
      </c>
      <c r="D45" s="850">
        <f>Dry_Matter_Content!O32</f>
        <v>0</v>
      </c>
      <c r="E45" s="851">
        <f>MCF!R44</f>
        <v>0.6</v>
      </c>
      <c r="F45" s="852">
        <f t="shared" si="0"/>
        <v>0</v>
      </c>
      <c r="G45" s="852">
        <f t="shared" si="1"/>
        <v>0</v>
      </c>
      <c r="H45" s="852">
        <f t="shared" si="2"/>
        <v>0</v>
      </c>
      <c r="I45" s="852">
        <f t="shared" si="3"/>
        <v>0</v>
      </c>
      <c r="J45" s="852">
        <f t="shared" si="4"/>
        <v>0</v>
      </c>
      <c r="K45" s="853">
        <f t="shared" si="6"/>
        <v>0</v>
      </c>
      <c r="O45" s="848">
        <f>Amnt_Deposited!B40</f>
        <v>2026</v>
      </c>
      <c r="P45" s="849">
        <f>Amnt_Deposited!O40</f>
        <v>0</v>
      </c>
      <c r="Q45" s="851">
        <f>MCF!R44</f>
        <v>0.6</v>
      </c>
      <c r="R45" s="852">
        <f t="shared" si="5"/>
        <v>0</v>
      </c>
      <c r="S45" s="852">
        <f t="shared" si="7"/>
        <v>0</v>
      </c>
      <c r="T45" s="852">
        <f t="shared" si="8"/>
        <v>0</v>
      </c>
      <c r="U45" s="852">
        <f t="shared" si="9"/>
        <v>0</v>
      </c>
      <c r="V45" s="852">
        <f t="shared" si="10"/>
        <v>0</v>
      </c>
      <c r="W45" s="853">
        <f t="shared" si="11"/>
        <v>0</v>
      </c>
    </row>
    <row r="46" spans="2:23">
      <c r="B46" s="848">
        <f>Amnt_Deposited!B41</f>
        <v>2027</v>
      </c>
      <c r="C46" s="849">
        <f>Amnt_Deposited!O41</f>
        <v>0</v>
      </c>
      <c r="D46" s="850">
        <f>Dry_Matter_Content!O33</f>
        <v>0</v>
      </c>
      <c r="E46" s="851">
        <f>MCF!R45</f>
        <v>0.6</v>
      </c>
      <c r="F46" s="852">
        <f t="shared" si="0"/>
        <v>0</v>
      </c>
      <c r="G46" s="852">
        <f t="shared" si="1"/>
        <v>0</v>
      </c>
      <c r="H46" s="852">
        <f t="shared" si="2"/>
        <v>0</v>
      </c>
      <c r="I46" s="852">
        <f t="shared" si="3"/>
        <v>0</v>
      </c>
      <c r="J46" s="852">
        <f t="shared" si="4"/>
        <v>0</v>
      </c>
      <c r="K46" s="853">
        <f t="shared" si="6"/>
        <v>0</v>
      </c>
      <c r="O46" s="848">
        <f>Amnt_Deposited!B41</f>
        <v>2027</v>
      </c>
      <c r="P46" s="849">
        <f>Amnt_Deposited!O41</f>
        <v>0</v>
      </c>
      <c r="Q46" s="851">
        <f>MCF!R45</f>
        <v>0.6</v>
      </c>
      <c r="R46" s="852">
        <f t="shared" si="5"/>
        <v>0</v>
      </c>
      <c r="S46" s="852">
        <f t="shared" si="7"/>
        <v>0</v>
      </c>
      <c r="T46" s="852">
        <f t="shared" si="8"/>
        <v>0</v>
      </c>
      <c r="U46" s="852">
        <f t="shared" si="9"/>
        <v>0</v>
      </c>
      <c r="V46" s="852">
        <f t="shared" si="10"/>
        <v>0</v>
      </c>
      <c r="W46" s="853">
        <f t="shared" si="11"/>
        <v>0</v>
      </c>
    </row>
    <row r="47" spans="2:23">
      <c r="B47" s="848">
        <f>Amnt_Deposited!B42</f>
        <v>2028</v>
      </c>
      <c r="C47" s="849">
        <f>Amnt_Deposited!O42</f>
        <v>0</v>
      </c>
      <c r="D47" s="850">
        <f>Dry_Matter_Content!O34</f>
        <v>0</v>
      </c>
      <c r="E47" s="851">
        <f>MCF!R46</f>
        <v>0.6</v>
      </c>
      <c r="F47" s="852">
        <f t="shared" si="0"/>
        <v>0</v>
      </c>
      <c r="G47" s="852">
        <f t="shared" si="1"/>
        <v>0</v>
      </c>
      <c r="H47" s="852">
        <f t="shared" si="2"/>
        <v>0</v>
      </c>
      <c r="I47" s="852">
        <f t="shared" si="3"/>
        <v>0</v>
      </c>
      <c r="J47" s="852">
        <f t="shared" si="4"/>
        <v>0</v>
      </c>
      <c r="K47" s="853">
        <f t="shared" si="6"/>
        <v>0</v>
      </c>
      <c r="O47" s="848">
        <f>Amnt_Deposited!B42</f>
        <v>2028</v>
      </c>
      <c r="P47" s="849">
        <f>Amnt_Deposited!O42</f>
        <v>0</v>
      </c>
      <c r="Q47" s="851">
        <f>MCF!R46</f>
        <v>0.6</v>
      </c>
      <c r="R47" s="852">
        <f t="shared" si="5"/>
        <v>0</v>
      </c>
      <c r="S47" s="852">
        <f t="shared" si="7"/>
        <v>0</v>
      </c>
      <c r="T47" s="852">
        <f t="shared" si="8"/>
        <v>0</v>
      </c>
      <c r="U47" s="852">
        <f t="shared" si="9"/>
        <v>0</v>
      </c>
      <c r="V47" s="852">
        <f t="shared" si="10"/>
        <v>0</v>
      </c>
      <c r="W47" s="853">
        <f t="shared" si="11"/>
        <v>0</v>
      </c>
    </row>
    <row r="48" spans="2:23">
      <c r="B48" s="848">
        <f>Amnt_Deposited!B43</f>
        <v>2029</v>
      </c>
      <c r="C48" s="849">
        <f>Amnt_Deposited!O43</f>
        <v>0</v>
      </c>
      <c r="D48" s="850">
        <f>Dry_Matter_Content!O35</f>
        <v>0</v>
      </c>
      <c r="E48" s="851">
        <f>MCF!R47</f>
        <v>0.6</v>
      </c>
      <c r="F48" s="852">
        <f t="shared" si="0"/>
        <v>0</v>
      </c>
      <c r="G48" s="852">
        <f t="shared" si="1"/>
        <v>0</v>
      </c>
      <c r="H48" s="852">
        <f t="shared" si="2"/>
        <v>0</v>
      </c>
      <c r="I48" s="852">
        <f t="shared" si="3"/>
        <v>0</v>
      </c>
      <c r="J48" s="852">
        <f t="shared" si="4"/>
        <v>0</v>
      </c>
      <c r="K48" s="853">
        <f t="shared" si="6"/>
        <v>0</v>
      </c>
      <c r="O48" s="848">
        <f>Amnt_Deposited!B43</f>
        <v>2029</v>
      </c>
      <c r="P48" s="849">
        <f>Amnt_Deposited!O43</f>
        <v>0</v>
      </c>
      <c r="Q48" s="851">
        <f>MCF!R47</f>
        <v>0.6</v>
      </c>
      <c r="R48" s="852">
        <f t="shared" si="5"/>
        <v>0</v>
      </c>
      <c r="S48" s="852">
        <f t="shared" si="7"/>
        <v>0</v>
      </c>
      <c r="T48" s="852">
        <f t="shared" si="8"/>
        <v>0</v>
      </c>
      <c r="U48" s="852">
        <f t="shared" si="9"/>
        <v>0</v>
      </c>
      <c r="V48" s="852">
        <f t="shared" si="10"/>
        <v>0</v>
      </c>
      <c r="W48" s="853">
        <f t="shared" si="11"/>
        <v>0</v>
      </c>
    </row>
    <row r="49" spans="2:23">
      <c r="B49" s="848">
        <f>Amnt_Deposited!B44</f>
        <v>2030</v>
      </c>
      <c r="C49" s="849">
        <f>Amnt_Deposited!O44</f>
        <v>0</v>
      </c>
      <c r="D49" s="850">
        <f>Dry_Matter_Content!O36</f>
        <v>0</v>
      </c>
      <c r="E49" s="851">
        <f>MCF!R48</f>
        <v>0.6</v>
      </c>
      <c r="F49" s="852">
        <f t="shared" si="0"/>
        <v>0</v>
      </c>
      <c r="G49" s="852">
        <f t="shared" si="1"/>
        <v>0</v>
      </c>
      <c r="H49" s="852">
        <f t="shared" si="2"/>
        <v>0</v>
      </c>
      <c r="I49" s="852">
        <f t="shared" si="3"/>
        <v>0</v>
      </c>
      <c r="J49" s="852">
        <f t="shared" si="4"/>
        <v>0</v>
      </c>
      <c r="K49" s="853">
        <f t="shared" si="6"/>
        <v>0</v>
      </c>
      <c r="O49" s="848">
        <f>Amnt_Deposited!B44</f>
        <v>2030</v>
      </c>
      <c r="P49" s="849">
        <f>Amnt_Deposited!O44</f>
        <v>0</v>
      </c>
      <c r="Q49" s="851">
        <f>MCF!R48</f>
        <v>0.6</v>
      </c>
      <c r="R49" s="852">
        <f t="shared" si="5"/>
        <v>0</v>
      </c>
      <c r="S49" s="852">
        <f t="shared" si="7"/>
        <v>0</v>
      </c>
      <c r="T49" s="852">
        <f t="shared" si="8"/>
        <v>0</v>
      </c>
      <c r="U49" s="852">
        <f t="shared" si="9"/>
        <v>0</v>
      </c>
      <c r="V49" s="852">
        <f t="shared" si="10"/>
        <v>0</v>
      </c>
      <c r="W49" s="853">
        <f t="shared" si="11"/>
        <v>0</v>
      </c>
    </row>
    <row r="50" spans="2:23">
      <c r="B50" s="848">
        <f>Amnt_Deposited!B45</f>
        <v>2031</v>
      </c>
      <c r="C50" s="849">
        <f>Amnt_Deposited!O45</f>
        <v>0</v>
      </c>
      <c r="D50" s="850">
        <f>Dry_Matter_Content!O37</f>
        <v>0</v>
      </c>
      <c r="E50" s="851">
        <f>MCF!R49</f>
        <v>0.6</v>
      </c>
      <c r="F50" s="852">
        <f t="shared" si="0"/>
        <v>0</v>
      </c>
      <c r="G50" s="852">
        <f t="shared" si="1"/>
        <v>0</v>
      </c>
      <c r="H50" s="852">
        <f t="shared" si="2"/>
        <v>0</v>
      </c>
      <c r="I50" s="852">
        <f t="shared" si="3"/>
        <v>0</v>
      </c>
      <c r="J50" s="852">
        <f t="shared" si="4"/>
        <v>0</v>
      </c>
      <c r="K50" s="853">
        <f t="shared" si="6"/>
        <v>0</v>
      </c>
      <c r="O50" s="848">
        <f>Amnt_Deposited!B45</f>
        <v>2031</v>
      </c>
      <c r="P50" s="849">
        <f>Amnt_Deposited!O45</f>
        <v>0</v>
      </c>
      <c r="Q50" s="851">
        <f>MCF!R49</f>
        <v>0.6</v>
      </c>
      <c r="R50" s="852">
        <f t="shared" si="5"/>
        <v>0</v>
      </c>
      <c r="S50" s="852">
        <f t="shared" si="7"/>
        <v>0</v>
      </c>
      <c r="T50" s="852">
        <f t="shared" si="8"/>
        <v>0</v>
      </c>
      <c r="U50" s="852">
        <f t="shared" si="9"/>
        <v>0</v>
      </c>
      <c r="V50" s="852">
        <f t="shared" si="10"/>
        <v>0</v>
      </c>
      <c r="W50" s="853">
        <f t="shared" si="11"/>
        <v>0</v>
      </c>
    </row>
    <row r="51" spans="2:23">
      <c r="B51" s="848">
        <f>Amnt_Deposited!B46</f>
        <v>2032</v>
      </c>
      <c r="C51" s="849">
        <f>Amnt_Deposited!O46</f>
        <v>0</v>
      </c>
      <c r="D51" s="850">
        <f>Dry_Matter_Content!O38</f>
        <v>0</v>
      </c>
      <c r="E51" s="851">
        <f>MCF!R50</f>
        <v>0.6</v>
      </c>
      <c r="F51" s="852">
        <f t="shared" si="0"/>
        <v>0</v>
      </c>
      <c r="G51" s="852">
        <f t="shared" si="1"/>
        <v>0</v>
      </c>
      <c r="H51" s="852">
        <f t="shared" si="2"/>
        <v>0</v>
      </c>
      <c r="I51" s="852">
        <f t="shared" si="3"/>
        <v>0</v>
      </c>
      <c r="J51" s="852">
        <f t="shared" si="4"/>
        <v>0</v>
      </c>
      <c r="K51" s="853">
        <f t="shared" si="6"/>
        <v>0</v>
      </c>
      <c r="O51" s="848">
        <f>Amnt_Deposited!B46</f>
        <v>2032</v>
      </c>
      <c r="P51" s="849">
        <f>Amnt_Deposited!O46</f>
        <v>0</v>
      </c>
      <c r="Q51" s="851">
        <f>MCF!R50</f>
        <v>0.6</v>
      </c>
      <c r="R51" s="852">
        <f t="shared" si="5"/>
        <v>0</v>
      </c>
      <c r="S51" s="852">
        <f t="shared" si="7"/>
        <v>0</v>
      </c>
      <c r="T51" s="852">
        <f t="shared" si="8"/>
        <v>0</v>
      </c>
      <c r="U51" s="852">
        <f t="shared" si="9"/>
        <v>0</v>
      </c>
      <c r="V51" s="852">
        <f t="shared" si="10"/>
        <v>0</v>
      </c>
      <c r="W51" s="853">
        <f t="shared" si="11"/>
        <v>0</v>
      </c>
    </row>
    <row r="52" spans="2:23">
      <c r="B52" s="848">
        <f>Amnt_Deposited!B47</f>
        <v>2033</v>
      </c>
      <c r="C52" s="849">
        <f>Amnt_Deposited!O47</f>
        <v>0</v>
      </c>
      <c r="D52" s="850">
        <f>Dry_Matter_Content!O39</f>
        <v>0</v>
      </c>
      <c r="E52" s="851">
        <f>MCF!R51</f>
        <v>0.6</v>
      </c>
      <c r="F52" s="852">
        <f t="shared" si="0"/>
        <v>0</v>
      </c>
      <c r="G52" s="852">
        <f t="shared" si="1"/>
        <v>0</v>
      </c>
      <c r="H52" s="852">
        <f t="shared" si="2"/>
        <v>0</v>
      </c>
      <c r="I52" s="852">
        <f t="shared" si="3"/>
        <v>0</v>
      </c>
      <c r="J52" s="852">
        <f t="shared" si="4"/>
        <v>0</v>
      </c>
      <c r="K52" s="853">
        <f t="shared" si="6"/>
        <v>0</v>
      </c>
      <c r="O52" s="848">
        <f>Amnt_Deposited!B47</f>
        <v>2033</v>
      </c>
      <c r="P52" s="849">
        <f>Amnt_Deposited!O47</f>
        <v>0</v>
      </c>
      <c r="Q52" s="851">
        <f>MCF!R51</f>
        <v>0.6</v>
      </c>
      <c r="R52" s="852">
        <f t="shared" si="5"/>
        <v>0</v>
      </c>
      <c r="S52" s="852">
        <f t="shared" si="7"/>
        <v>0</v>
      </c>
      <c r="T52" s="852">
        <f t="shared" si="8"/>
        <v>0</v>
      </c>
      <c r="U52" s="852">
        <f t="shared" si="9"/>
        <v>0</v>
      </c>
      <c r="V52" s="852">
        <f t="shared" si="10"/>
        <v>0</v>
      </c>
      <c r="W52" s="853">
        <f t="shared" si="11"/>
        <v>0</v>
      </c>
    </row>
    <row r="53" spans="2:23">
      <c r="B53" s="848">
        <f>Amnt_Deposited!B48</f>
        <v>2034</v>
      </c>
      <c r="C53" s="849">
        <f>Amnt_Deposited!O48</f>
        <v>0</v>
      </c>
      <c r="D53" s="850">
        <f>Dry_Matter_Content!O40</f>
        <v>0</v>
      </c>
      <c r="E53" s="851">
        <f>MCF!R52</f>
        <v>0.6</v>
      </c>
      <c r="F53" s="852">
        <f t="shared" si="0"/>
        <v>0</v>
      </c>
      <c r="G53" s="852">
        <f t="shared" si="1"/>
        <v>0</v>
      </c>
      <c r="H53" s="852">
        <f t="shared" si="2"/>
        <v>0</v>
      </c>
      <c r="I53" s="852">
        <f t="shared" si="3"/>
        <v>0</v>
      </c>
      <c r="J53" s="852">
        <f t="shared" si="4"/>
        <v>0</v>
      </c>
      <c r="K53" s="853">
        <f t="shared" si="6"/>
        <v>0</v>
      </c>
      <c r="O53" s="848">
        <f>Amnt_Deposited!B48</f>
        <v>2034</v>
      </c>
      <c r="P53" s="849">
        <f>Amnt_Deposited!O48</f>
        <v>0</v>
      </c>
      <c r="Q53" s="851">
        <f>MCF!R52</f>
        <v>0.6</v>
      </c>
      <c r="R53" s="852">
        <f t="shared" si="5"/>
        <v>0</v>
      </c>
      <c r="S53" s="852">
        <f t="shared" si="7"/>
        <v>0</v>
      </c>
      <c r="T53" s="852">
        <f t="shared" si="8"/>
        <v>0</v>
      </c>
      <c r="U53" s="852">
        <f t="shared" si="9"/>
        <v>0</v>
      </c>
      <c r="V53" s="852">
        <f t="shared" si="10"/>
        <v>0</v>
      </c>
      <c r="W53" s="853">
        <f t="shared" si="11"/>
        <v>0</v>
      </c>
    </row>
    <row r="54" spans="2:23">
      <c r="B54" s="848">
        <f>Amnt_Deposited!B49</f>
        <v>2035</v>
      </c>
      <c r="C54" s="849">
        <f>Amnt_Deposited!O49</f>
        <v>0</v>
      </c>
      <c r="D54" s="850">
        <f>Dry_Matter_Content!O41</f>
        <v>0</v>
      </c>
      <c r="E54" s="851">
        <f>MCF!R53</f>
        <v>0.6</v>
      </c>
      <c r="F54" s="852">
        <f t="shared" si="0"/>
        <v>0</v>
      </c>
      <c r="G54" s="852">
        <f t="shared" si="1"/>
        <v>0</v>
      </c>
      <c r="H54" s="852">
        <f t="shared" si="2"/>
        <v>0</v>
      </c>
      <c r="I54" s="852">
        <f t="shared" si="3"/>
        <v>0</v>
      </c>
      <c r="J54" s="852">
        <f t="shared" si="4"/>
        <v>0</v>
      </c>
      <c r="K54" s="853">
        <f t="shared" si="6"/>
        <v>0</v>
      </c>
      <c r="O54" s="848">
        <f>Amnt_Deposited!B49</f>
        <v>2035</v>
      </c>
      <c r="P54" s="849">
        <f>Amnt_Deposited!O49</f>
        <v>0</v>
      </c>
      <c r="Q54" s="851">
        <f>MCF!R53</f>
        <v>0.6</v>
      </c>
      <c r="R54" s="852">
        <f t="shared" si="5"/>
        <v>0</v>
      </c>
      <c r="S54" s="852">
        <f t="shared" si="7"/>
        <v>0</v>
      </c>
      <c r="T54" s="852">
        <f t="shared" si="8"/>
        <v>0</v>
      </c>
      <c r="U54" s="852">
        <f t="shared" si="9"/>
        <v>0</v>
      </c>
      <c r="V54" s="852">
        <f t="shared" si="10"/>
        <v>0</v>
      </c>
      <c r="W54" s="853">
        <f t="shared" si="11"/>
        <v>0</v>
      </c>
    </row>
    <row r="55" spans="2:23">
      <c r="B55" s="848">
        <f>Amnt_Deposited!B50</f>
        <v>2036</v>
      </c>
      <c r="C55" s="849">
        <f>Amnt_Deposited!O50</f>
        <v>0</v>
      </c>
      <c r="D55" s="850">
        <f>Dry_Matter_Content!O42</f>
        <v>0</v>
      </c>
      <c r="E55" s="851">
        <f>MCF!R54</f>
        <v>0.6</v>
      </c>
      <c r="F55" s="852">
        <f t="shared" si="0"/>
        <v>0</v>
      </c>
      <c r="G55" s="852">
        <f t="shared" si="1"/>
        <v>0</v>
      </c>
      <c r="H55" s="852">
        <f t="shared" si="2"/>
        <v>0</v>
      </c>
      <c r="I55" s="852">
        <f t="shared" si="3"/>
        <v>0</v>
      </c>
      <c r="J55" s="852">
        <f t="shared" si="4"/>
        <v>0</v>
      </c>
      <c r="K55" s="853">
        <f t="shared" si="6"/>
        <v>0</v>
      </c>
      <c r="O55" s="848">
        <f>Amnt_Deposited!B50</f>
        <v>2036</v>
      </c>
      <c r="P55" s="849">
        <f>Amnt_Deposited!O50</f>
        <v>0</v>
      </c>
      <c r="Q55" s="851">
        <f>MCF!R54</f>
        <v>0.6</v>
      </c>
      <c r="R55" s="852">
        <f t="shared" si="5"/>
        <v>0</v>
      </c>
      <c r="S55" s="852">
        <f t="shared" si="7"/>
        <v>0</v>
      </c>
      <c r="T55" s="852">
        <f t="shared" si="8"/>
        <v>0</v>
      </c>
      <c r="U55" s="852">
        <f t="shared" si="9"/>
        <v>0</v>
      </c>
      <c r="V55" s="852">
        <f t="shared" si="10"/>
        <v>0</v>
      </c>
      <c r="W55" s="853">
        <f t="shared" si="11"/>
        <v>0</v>
      </c>
    </row>
    <row r="56" spans="2:23">
      <c r="B56" s="848">
        <f>Amnt_Deposited!B51</f>
        <v>2037</v>
      </c>
      <c r="C56" s="849">
        <f>Amnt_Deposited!O51</f>
        <v>0</v>
      </c>
      <c r="D56" s="850">
        <f>Dry_Matter_Content!O43</f>
        <v>0</v>
      </c>
      <c r="E56" s="851">
        <f>MCF!R55</f>
        <v>0.6</v>
      </c>
      <c r="F56" s="852">
        <f t="shared" si="0"/>
        <v>0</v>
      </c>
      <c r="G56" s="852">
        <f t="shared" si="1"/>
        <v>0</v>
      </c>
      <c r="H56" s="852">
        <f t="shared" si="2"/>
        <v>0</v>
      </c>
      <c r="I56" s="852">
        <f t="shared" si="3"/>
        <v>0</v>
      </c>
      <c r="J56" s="852">
        <f t="shared" si="4"/>
        <v>0</v>
      </c>
      <c r="K56" s="853">
        <f t="shared" si="6"/>
        <v>0</v>
      </c>
      <c r="O56" s="848">
        <f>Amnt_Deposited!B51</f>
        <v>2037</v>
      </c>
      <c r="P56" s="849">
        <f>Amnt_Deposited!O51</f>
        <v>0</v>
      </c>
      <c r="Q56" s="851">
        <f>MCF!R55</f>
        <v>0.6</v>
      </c>
      <c r="R56" s="852">
        <f t="shared" si="5"/>
        <v>0</v>
      </c>
      <c r="S56" s="852">
        <f t="shared" si="7"/>
        <v>0</v>
      </c>
      <c r="T56" s="852">
        <f t="shared" si="8"/>
        <v>0</v>
      </c>
      <c r="U56" s="852">
        <f t="shared" si="9"/>
        <v>0</v>
      </c>
      <c r="V56" s="852">
        <f t="shared" si="10"/>
        <v>0</v>
      </c>
      <c r="W56" s="853">
        <f t="shared" si="11"/>
        <v>0</v>
      </c>
    </row>
    <row r="57" spans="2:23">
      <c r="B57" s="848">
        <f>Amnt_Deposited!B52</f>
        <v>2038</v>
      </c>
      <c r="C57" s="849">
        <f>Amnt_Deposited!O52</f>
        <v>0</v>
      </c>
      <c r="D57" s="850">
        <f>Dry_Matter_Content!O44</f>
        <v>0</v>
      </c>
      <c r="E57" s="851">
        <f>MCF!R56</f>
        <v>0.6</v>
      </c>
      <c r="F57" s="852">
        <f t="shared" si="0"/>
        <v>0</v>
      </c>
      <c r="G57" s="852">
        <f t="shared" si="1"/>
        <v>0</v>
      </c>
      <c r="H57" s="852">
        <f t="shared" si="2"/>
        <v>0</v>
      </c>
      <c r="I57" s="852">
        <f t="shared" si="3"/>
        <v>0</v>
      </c>
      <c r="J57" s="852">
        <f t="shared" si="4"/>
        <v>0</v>
      </c>
      <c r="K57" s="853">
        <f t="shared" si="6"/>
        <v>0</v>
      </c>
      <c r="O57" s="848">
        <f>Amnt_Deposited!B52</f>
        <v>2038</v>
      </c>
      <c r="P57" s="849">
        <f>Amnt_Deposited!O52</f>
        <v>0</v>
      </c>
      <c r="Q57" s="851">
        <f>MCF!R56</f>
        <v>0.6</v>
      </c>
      <c r="R57" s="852">
        <f t="shared" si="5"/>
        <v>0</v>
      </c>
      <c r="S57" s="852">
        <f t="shared" si="7"/>
        <v>0</v>
      </c>
      <c r="T57" s="852">
        <f t="shared" si="8"/>
        <v>0</v>
      </c>
      <c r="U57" s="852">
        <f t="shared" si="9"/>
        <v>0</v>
      </c>
      <c r="V57" s="852">
        <f t="shared" si="10"/>
        <v>0</v>
      </c>
      <c r="W57" s="853">
        <f t="shared" si="11"/>
        <v>0</v>
      </c>
    </row>
    <row r="58" spans="2:23">
      <c r="B58" s="848">
        <f>Amnt_Deposited!B53</f>
        <v>2039</v>
      </c>
      <c r="C58" s="849">
        <f>Amnt_Deposited!O53</f>
        <v>0</v>
      </c>
      <c r="D58" s="850">
        <f>Dry_Matter_Content!O45</f>
        <v>0</v>
      </c>
      <c r="E58" s="851">
        <f>MCF!R57</f>
        <v>0.6</v>
      </c>
      <c r="F58" s="852">
        <f t="shared" si="0"/>
        <v>0</v>
      </c>
      <c r="G58" s="852">
        <f t="shared" si="1"/>
        <v>0</v>
      </c>
      <c r="H58" s="852">
        <f t="shared" si="2"/>
        <v>0</v>
      </c>
      <c r="I58" s="852">
        <f t="shared" si="3"/>
        <v>0</v>
      </c>
      <c r="J58" s="852">
        <f t="shared" si="4"/>
        <v>0</v>
      </c>
      <c r="K58" s="853">
        <f t="shared" si="6"/>
        <v>0</v>
      </c>
      <c r="O58" s="848">
        <f>Amnt_Deposited!B53</f>
        <v>2039</v>
      </c>
      <c r="P58" s="849">
        <f>Amnt_Deposited!O53</f>
        <v>0</v>
      </c>
      <c r="Q58" s="851">
        <f>MCF!R57</f>
        <v>0.6</v>
      </c>
      <c r="R58" s="852">
        <f t="shared" si="5"/>
        <v>0</v>
      </c>
      <c r="S58" s="852">
        <f t="shared" si="7"/>
        <v>0</v>
      </c>
      <c r="T58" s="852">
        <f t="shared" si="8"/>
        <v>0</v>
      </c>
      <c r="U58" s="852">
        <f t="shared" si="9"/>
        <v>0</v>
      </c>
      <c r="V58" s="852">
        <f t="shared" si="10"/>
        <v>0</v>
      </c>
      <c r="W58" s="853">
        <f t="shared" si="11"/>
        <v>0</v>
      </c>
    </row>
    <row r="59" spans="2:23">
      <c r="B59" s="848">
        <f>Amnt_Deposited!B54</f>
        <v>2040</v>
      </c>
      <c r="C59" s="849">
        <f>Amnt_Deposited!O54</f>
        <v>0</v>
      </c>
      <c r="D59" s="850">
        <f>Dry_Matter_Content!O46</f>
        <v>0</v>
      </c>
      <c r="E59" s="851">
        <f>MCF!R58</f>
        <v>0.6</v>
      </c>
      <c r="F59" s="852">
        <f t="shared" si="0"/>
        <v>0</v>
      </c>
      <c r="G59" s="852">
        <f t="shared" si="1"/>
        <v>0</v>
      </c>
      <c r="H59" s="852">
        <f t="shared" si="2"/>
        <v>0</v>
      </c>
      <c r="I59" s="852">
        <f t="shared" si="3"/>
        <v>0</v>
      </c>
      <c r="J59" s="852">
        <f t="shared" si="4"/>
        <v>0</v>
      </c>
      <c r="K59" s="853">
        <f t="shared" si="6"/>
        <v>0</v>
      </c>
      <c r="O59" s="848">
        <f>Amnt_Deposited!B54</f>
        <v>2040</v>
      </c>
      <c r="P59" s="849">
        <f>Amnt_Deposited!O54</f>
        <v>0</v>
      </c>
      <c r="Q59" s="851">
        <f>MCF!R58</f>
        <v>0.6</v>
      </c>
      <c r="R59" s="852">
        <f t="shared" si="5"/>
        <v>0</v>
      </c>
      <c r="S59" s="852">
        <f t="shared" si="7"/>
        <v>0</v>
      </c>
      <c r="T59" s="852">
        <f t="shared" si="8"/>
        <v>0</v>
      </c>
      <c r="U59" s="852">
        <f t="shared" si="9"/>
        <v>0</v>
      </c>
      <c r="V59" s="852">
        <f t="shared" si="10"/>
        <v>0</v>
      </c>
      <c r="W59" s="853">
        <f t="shared" si="11"/>
        <v>0</v>
      </c>
    </row>
    <row r="60" spans="2:23">
      <c r="B60" s="848">
        <f>Amnt_Deposited!B55</f>
        <v>2041</v>
      </c>
      <c r="C60" s="849">
        <f>Amnt_Deposited!O55</f>
        <v>0</v>
      </c>
      <c r="D60" s="850">
        <f>Dry_Matter_Content!O47</f>
        <v>0</v>
      </c>
      <c r="E60" s="851">
        <f>MCF!R59</f>
        <v>0.6</v>
      </c>
      <c r="F60" s="852">
        <f t="shared" si="0"/>
        <v>0</v>
      </c>
      <c r="G60" s="852">
        <f t="shared" si="1"/>
        <v>0</v>
      </c>
      <c r="H60" s="852">
        <f t="shared" si="2"/>
        <v>0</v>
      </c>
      <c r="I60" s="852">
        <f t="shared" si="3"/>
        <v>0</v>
      </c>
      <c r="J60" s="852">
        <f t="shared" si="4"/>
        <v>0</v>
      </c>
      <c r="K60" s="853">
        <f t="shared" si="6"/>
        <v>0</v>
      </c>
      <c r="O60" s="848">
        <f>Amnt_Deposited!B55</f>
        <v>2041</v>
      </c>
      <c r="P60" s="849">
        <f>Amnt_Deposited!O55</f>
        <v>0</v>
      </c>
      <c r="Q60" s="851">
        <f>MCF!R59</f>
        <v>0.6</v>
      </c>
      <c r="R60" s="852">
        <f t="shared" si="5"/>
        <v>0</v>
      </c>
      <c r="S60" s="852">
        <f t="shared" si="7"/>
        <v>0</v>
      </c>
      <c r="T60" s="852">
        <f t="shared" si="8"/>
        <v>0</v>
      </c>
      <c r="U60" s="852">
        <f t="shared" si="9"/>
        <v>0</v>
      </c>
      <c r="V60" s="852">
        <f t="shared" si="10"/>
        <v>0</v>
      </c>
      <c r="W60" s="853">
        <f t="shared" si="11"/>
        <v>0</v>
      </c>
    </row>
    <row r="61" spans="2:23">
      <c r="B61" s="848">
        <f>Amnt_Deposited!B56</f>
        <v>2042</v>
      </c>
      <c r="C61" s="849">
        <f>Amnt_Deposited!O56</f>
        <v>0</v>
      </c>
      <c r="D61" s="850">
        <f>Dry_Matter_Content!O48</f>
        <v>0</v>
      </c>
      <c r="E61" s="851">
        <f>MCF!R60</f>
        <v>0.6</v>
      </c>
      <c r="F61" s="852">
        <f t="shared" si="0"/>
        <v>0</v>
      </c>
      <c r="G61" s="852">
        <f t="shared" si="1"/>
        <v>0</v>
      </c>
      <c r="H61" s="852">
        <f t="shared" si="2"/>
        <v>0</v>
      </c>
      <c r="I61" s="852">
        <f t="shared" si="3"/>
        <v>0</v>
      </c>
      <c r="J61" s="852">
        <f t="shared" si="4"/>
        <v>0</v>
      </c>
      <c r="K61" s="853">
        <f t="shared" si="6"/>
        <v>0</v>
      </c>
      <c r="O61" s="848">
        <f>Amnt_Deposited!B56</f>
        <v>2042</v>
      </c>
      <c r="P61" s="849">
        <f>Amnt_Deposited!O56</f>
        <v>0</v>
      </c>
      <c r="Q61" s="851">
        <f>MCF!R60</f>
        <v>0.6</v>
      </c>
      <c r="R61" s="852">
        <f t="shared" si="5"/>
        <v>0</v>
      </c>
      <c r="S61" s="852">
        <f t="shared" si="7"/>
        <v>0</v>
      </c>
      <c r="T61" s="852">
        <f t="shared" si="8"/>
        <v>0</v>
      </c>
      <c r="U61" s="852">
        <f t="shared" si="9"/>
        <v>0</v>
      </c>
      <c r="V61" s="852">
        <f t="shared" si="10"/>
        <v>0</v>
      </c>
      <c r="W61" s="853">
        <f t="shared" si="11"/>
        <v>0</v>
      </c>
    </row>
    <row r="62" spans="2:23">
      <c r="B62" s="848">
        <f>Amnt_Deposited!B57</f>
        <v>2043</v>
      </c>
      <c r="C62" s="849">
        <f>Amnt_Deposited!O57</f>
        <v>0</v>
      </c>
      <c r="D62" s="850">
        <f>Dry_Matter_Content!O49</f>
        <v>0</v>
      </c>
      <c r="E62" s="851">
        <f>MCF!R61</f>
        <v>0.6</v>
      </c>
      <c r="F62" s="852">
        <f t="shared" si="0"/>
        <v>0</v>
      </c>
      <c r="G62" s="852">
        <f t="shared" si="1"/>
        <v>0</v>
      </c>
      <c r="H62" s="852">
        <f t="shared" si="2"/>
        <v>0</v>
      </c>
      <c r="I62" s="852">
        <f t="shared" si="3"/>
        <v>0</v>
      </c>
      <c r="J62" s="852">
        <f t="shared" si="4"/>
        <v>0</v>
      </c>
      <c r="K62" s="853">
        <f t="shared" si="6"/>
        <v>0</v>
      </c>
      <c r="O62" s="848">
        <f>Amnt_Deposited!B57</f>
        <v>2043</v>
      </c>
      <c r="P62" s="849">
        <f>Amnt_Deposited!O57</f>
        <v>0</v>
      </c>
      <c r="Q62" s="851">
        <f>MCF!R61</f>
        <v>0.6</v>
      </c>
      <c r="R62" s="852">
        <f t="shared" si="5"/>
        <v>0</v>
      </c>
      <c r="S62" s="852">
        <f t="shared" si="7"/>
        <v>0</v>
      </c>
      <c r="T62" s="852">
        <f t="shared" si="8"/>
        <v>0</v>
      </c>
      <c r="U62" s="852">
        <f t="shared" si="9"/>
        <v>0</v>
      </c>
      <c r="V62" s="852">
        <f t="shared" si="10"/>
        <v>0</v>
      </c>
      <c r="W62" s="853">
        <f t="shared" si="11"/>
        <v>0</v>
      </c>
    </row>
    <row r="63" spans="2:23">
      <c r="B63" s="848">
        <f>Amnt_Deposited!B58</f>
        <v>2044</v>
      </c>
      <c r="C63" s="849">
        <f>Amnt_Deposited!O58</f>
        <v>0</v>
      </c>
      <c r="D63" s="850">
        <f>Dry_Matter_Content!O50</f>
        <v>0</v>
      </c>
      <c r="E63" s="851">
        <f>MCF!R62</f>
        <v>0.6</v>
      </c>
      <c r="F63" s="852">
        <f t="shared" si="0"/>
        <v>0</v>
      </c>
      <c r="G63" s="852">
        <f t="shared" si="1"/>
        <v>0</v>
      </c>
      <c r="H63" s="852">
        <f t="shared" si="2"/>
        <v>0</v>
      </c>
      <c r="I63" s="852">
        <f t="shared" si="3"/>
        <v>0</v>
      </c>
      <c r="J63" s="852">
        <f t="shared" si="4"/>
        <v>0</v>
      </c>
      <c r="K63" s="853">
        <f t="shared" si="6"/>
        <v>0</v>
      </c>
      <c r="O63" s="848">
        <f>Amnt_Deposited!B58</f>
        <v>2044</v>
      </c>
      <c r="P63" s="849">
        <f>Amnt_Deposited!O58</f>
        <v>0</v>
      </c>
      <c r="Q63" s="851">
        <f>MCF!R62</f>
        <v>0.6</v>
      </c>
      <c r="R63" s="852">
        <f t="shared" si="5"/>
        <v>0</v>
      </c>
      <c r="S63" s="852">
        <f t="shared" si="7"/>
        <v>0</v>
      </c>
      <c r="T63" s="852">
        <f t="shared" si="8"/>
        <v>0</v>
      </c>
      <c r="U63" s="852">
        <f t="shared" si="9"/>
        <v>0</v>
      </c>
      <c r="V63" s="852">
        <f t="shared" si="10"/>
        <v>0</v>
      </c>
      <c r="W63" s="853">
        <f t="shared" si="11"/>
        <v>0</v>
      </c>
    </row>
    <row r="64" spans="2:23">
      <c r="B64" s="848">
        <f>Amnt_Deposited!B59</f>
        <v>2045</v>
      </c>
      <c r="C64" s="849">
        <f>Amnt_Deposited!O59</f>
        <v>0</v>
      </c>
      <c r="D64" s="850">
        <f>Dry_Matter_Content!O51</f>
        <v>0</v>
      </c>
      <c r="E64" s="851">
        <f>MCF!R63</f>
        <v>0.6</v>
      </c>
      <c r="F64" s="852">
        <f t="shared" si="0"/>
        <v>0</v>
      </c>
      <c r="G64" s="852">
        <f t="shared" si="1"/>
        <v>0</v>
      </c>
      <c r="H64" s="852">
        <f t="shared" si="2"/>
        <v>0</v>
      </c>
      <c r="I64" s="852">
        <f t="shared" si="3"/>
        <v>0</v>
      </c>
      <c r="J64" s="852">
        <f t="shared" si="4"/>
        <v>0</v>
      </c>
      <c r="K64" s="853">
        <f t="shared" si="6"/>
        <v>0</v>
      </c>
      <c r="O64" s="848">
        <f>Amnt_Deposited!B59</f>
        <v>2045</v>
      </c>
      <c r="P64" s="849">
        <f>Amnt_Deposited!O59</f>
        <v>0</v>
      </c>
      <c r="Q64" s="851">
        <f>MCF!R63</f>
        <v>0.6</v>
      </c>
      <c r="R64" s="852">
        <f t="shared" si="5"/>
        <v>0</v>
      </c>
      <c r="S64" s="852">
        <f t="shared" si="7"/>
        <v>0</v>
      </c>
      <c r="T64" s="852">
        <f t="shared" si="8"/>
        <v>0</v>
      </c>
      <c r="U64" s="852">
        <f t="shared" si="9"/>
        <v>0</v>
      </c>
      <c r="V64" s="852">
        <f t="shared" si="10"/>
        <v>0</v>
      </c>
      <c r="W64" s="853">
        <f t="shared" si="11"/>
        <v>0</v>
      </c>
    </row>
    <row r="65" spans="2:23">
      <c r="B65" s="848">
        <f>Amnt_Deposited!B60</f>
        <v>2046</v>
      </c>
      <c r="C65" s="849">
        <f>Amnt_Deposited!O60</f>
        <v>0</v>
      </c>
      <c r="D65" s="850">
        <f>Dry_Matter_Content!O52</f>
        <v>0</v>
      </c>
      <c r="E65" s="851">
        <f>MCF!R64</f>
        <v>0.6</v>
      </c>
      <c r="F65" s="852">
        <f t="shared" si="0"/>
        <v>0</v>
      </c>
      <c r="G65" s="852">
        <f t="shared" si="1"/>
        <v>0</v>
      </c>
      <c r="H65" s="852">
        <f t="shared" si="2"/>
        <v>0</v>
      </c>
      <c r="I65" s="852">
        <f t="shared" si="3"/>
        <v>0</v>
      </c>
      <c r="J65" s="852">
        <f t="shared" si="4"/>
        <v>0</v>
      </c>
      <c r="K65" s="853">
        <f t="shared" si="6"/>
        <v>0</v>
      </c>
      <c r="O65" s="848">
        <f>Amnt_Deposited!B60</f>
        <v>2046</v>
      </c>
      <c r="P65" s="849">
        <f>Amnt_Deposited!O60</f>
        <v>0</v>
      </c>
      <c r="Q65" s="851">
        <f>MCF!R64</f>
        <v>0.6</v>
      </c>
      <c r="R65" s="852">
        <f t="shared" si="5"/>
        <v>0</v>
      </c>
      <c r="S65" s="852">
        <f t="shared" si="7"/>
        <v>0</v>
      </c>
      <c r="T65" s="852">
        <f t="shared" si="8"/>
        <v>0</v>
      </c>
      <c r="U65" s="852">
        <f t="shared" si="9"/>
        <v>0</v>
      </c>
      <c r="V65" s="852">
        <f t="shared" si="10"/>
        <v>0</v>
      </c>
      <c r="W65" s="853">
        <f t="shared" si="11"/>
        <v>0</v>
      </c>
    </row>
    <row r="66" spans="2:23">
      <c r="B66" s="848">
        <f>Amnt_Deposited!B61</f>
        <v>2047</v>
      </c>
      <c r="C66" s="849">
        <f>Amnt_Deposited!O61</f>
        <v>0</v>
      </c>
      <c r="D66" s="850">
        <f>Dry_Matter_Content!O53</f>
        <v>0</v>
      </c>
      <c r="E66" s="851">
        <f>MCF!R65</f>
        <v>0.6</v>
      </c>
      <c r="F66" s="852">
        <f t="shared" si="0"/>
        <v>0</v>
      </c>
      <c r="G66" s="852">
        <f t="shared" si="1"/>
        <v>0</v>
      </c>
      <c r="H66" s="852">
        <f t="shared" si="2"/>
        <v>0</v>
      </c>
      <c r="I66" s="852">
        <f t="shared" si="3"/>
        <v>0</v>
      </c>
      <c r="J66" s="852">
        <f t="shared" si="4"/>
        <v>0</v>
      </c>
      <c r="K66" s="853">
        <f t="shared" si="6"/>
        <v>0</v>
      </c>
      <c r="O66" s="848">
        <f>Amnt_Deposited!B61</f>
        <v>2047</v>
      </c>
      <c r="P66" s="849">
        <f>Amnt_Deposited!O61</f>
        <v>0</v>
      </c>
      <c r="Q66" s="851">
        <f>MCF!R65</f>
        <v>0.6</v>
      </c>
      <c r="R66" s="852">
        <f t="shared" si="5"/>
        <v>0</v>
      </c>
      <c r="S66" s="852">
        <f t="shared" si="7"/>
        <v>0</v>
      </c>
      <c r="T66" s="852">
        <f t="shared" si="8"/>
        <v>0</v>
      </c>
      <c r="U66" s="852">
        <f t="shared" si="9"/>
        <v>0</v>
      </c>
      <c r="V66" s="852">
        <f t="shared" si="10"/>
        <v>0</v>
      </c>
      <c r="W66" s="853">
        <f t="shared" si="11"/>
        <v>0</v>
      </c>
    </row>
    <row r="67" spans="2:23">
      <c r="B67" s="848">
        <f>Amnt_Deposited!B62</f>
        <v>2048</v>
      </c>
      <c r="C67" s="849">
        <f>Amnt_Deposited!O62</f>
        <v>0</v>
      </c>
      <c r="D67" s="850">
        <f>Dry_Matter_Content!O54</f>
        <v>0</v>
      </c>
      <c r="E67" s="851">
        <f>MCF!R66</f>
        <v>0.6</v>
      </c>
      <c r="F67" s="852">
        <f t="shared" si="0"/>
        <v>0</v>
      </c>
      <c r="G67" s="852">
        <f t="shared" si="1"/>
        <v>0</v>
      </c>
      <c r="H67" s="852">
        <f t="shared" si="2"/>
        <v>0</v>
      </c>
      <c r="I67" s="852">
        <f t="shared" si="3"/>
        <v>0</v>
      </c>
      <c r="J67" s="852">
        <f t="shared" si="4"/>
        <v>0</v>
      </c>
      <c r="K67" s="853">
        <f t="shared" si="6"/>
        <v>0</v>
      </c>
      <c r="O67" s="848">
        <f>Amnt_Deposited!B62</f>
        <v>2048</v>
      </c>
      <c r="P67" s="849">
        <f>Amnt_Deposited!O62</f>
        <v>0</v>
      </c>
      <c r="Q67" s="851">
        <f>MCF!R66</f>
        <v>0.6</v>
      </c>
      <c r="R67" s="852">
        <f t="shared" si="5"/>
        <v>0</v>
      </c>
      <c r="S67" s="852">
        <f t="shared" si="7"/>
        <v>0</v>
      </c>
      <c r="T67" s="852">
        <f t="shared" si="8"/>
        <v>0</v>
      </c>
      <c r="U67" s="852">
        <f t="shared" si="9"/>
        <v>0</v>
      </c>
      <c r="V67" s="852">
        <f t="shared" si="10"/>
        <v>0</v>
      </c>
      <c r="W67" s="853">
        <f t="shared" si="11"/>
        <v>0</v>
      </c>
    </row>
    <row r="68" spans="2:23">
      <c r="B68" s="848">
        <f>Amnt_Deposited!B63</f>
        <v>2049</v>
      </c>
      <c r="C68" s="849">
        <f>Amnt_Deposited!O63</f>
        <v>0</v>
      </c>
      <c r="D68" s="850">
        <f>Dry_Matter_Content!O55</f>
        <v>0</v>
      </c>
      <c r="E68" s="851">
        <f>MCF!R67</f>
        <v>0.6</v>
      </c>
      <c r="F68" s="852">
        <f t="shared" si="0"/>
        <v>0</v>
      </c>
      <c r="G68" s="852">
        <f t="shared" si="1"/>
        <v>0</v>
      </c>
      <c r="H68" s="852">
        <f t="shared" si="2"/>
        <v>0</v>
      </c>
      <c r="I68" s="852">
        <f t="shared" si="3"/>
        <v>0</v>
      </c>
      <c r="J68" s="852">
        <f t="shared" si="4"/>
        <v>0</v>
      </c>
      <c r="K68" s="853">
        <f t="shared" si="6"/>
        <v>0</v>
      </c>
      <c r="O68" s="848">
        <f>Amnt_Deposited!B63</f>
        <v>2049</v>
      </c>
      <c r="P68" s="849">
        <f>Amnt_Deposited!O63</f>
        <v>0</v>
      </c>
      <c r="Q68" s="851">
        <f>MCF!R67</f>
        <v>0.6</v>
      </c>
      <c r="R68" s="852">
        <f t="shared" si="5"/>
        <v>0</v>
      </c>
      <c r="S68" s="852">
        <f t="shared" si="7"/>
        <v>0</v>
      </c>
      <c r="T68" s="852">
        <f t="shared" si="8"/>
        <v>0</v>
      </c>
      <c r="U68" s="852">
        <f t="shared" si="9"/>
        <v>0</v>
      </c>
      <c r="V68" s="852">
        <f t="shared" si="10"/>
        <v>0</v>
      </c>
      <c r="W68" s="853">
        <f t="shared" si="11"/>
        <v>0</v>
      </c>
    </row>
    <row r="69" spans="2:23">
      <c r="B69" s="848">
        <f>Amnt_Deposited!B64</f>
        <v>2050</v>
      </c>
      <c r="C69" s="849">
        <f>Amnt_Deposited!O64</f>
        <v>0</v>
      </c>
      <c r="D69" s="850">
        <f>Dry_Matter_Content!O56</f>
        <v>0</v>
      </c>
      <c r="E69" s="851">
        <f>MCF!R68</f>
        <v>0.6</v>
      </c>
      <c r="F69" s="852">
        <f t="shared" si="0"/>
        <v>0</v>
      </c>
      <c r="G69" s="852">
        <f t="shared" si="1"/>
        <v>0</v>
      </c>
      <c r="H69" s="852">
        <f t="shared" si="2"/>
        <v>0</v>
      </c>
      <c r="I69" s="852">
        <f t="shared" si="3"/>
        <v>0</v>
      </c>
      <c r="J69" s="852">
        <f t="shared" si="4"/>
        <v>0</v>
      </c>
      <c r="K69" s="853">
        <f t="shared" si="6"/>
        <v>0</v>
      </c>
      <c r="O69" s="848">
        <f>Amnt_Deposited!B64</f>
        <v>2050</v>
      </c>
      <c r="P69" s="849">
        <f>Amnt_Deposited!O64</f>
        <v>0</v>
      </c>
      <c r="Q69" s="851">
        <f>MCF!R68</f>
        <v>0.6</v>
      </c>
      <c r="R69" s="852">
        <f t="shared" si="5"/>
        <v>0</v>
      </c>
      <c r="S69" s="852">
        <f t="shared" si="7"/>
        <v>0</v>
      </c>
      <c r="T69" s="852">
        <f t="shared" si="8"/>
        <v>0</v>
      </c>
      <c r="U69" s="852">
        <f t="shared" si="9"/>
        <v>0</v>
      </c>
      <c r="V69" s="852">
        <f t="shared" si="10"/>
        <v>0</v>
      </c>
      <c r="W69" s="853">
        <f t="shared" si="11"/>
        <v>0</v>
      </c>
    </row>
    <row r="70" spans="2:23">
      <c r="B70" s="848">
        <f>Amnt_Deposited!B65</f>
        <v>2051</v>
      </c>
      <c r="C70" s="849">
        <f>Amnt_Deposited!O65</f>
        <v>0</v>
      </c>
      <c r="D70" s="850">
        <f>Dry_Matter_Content!O57</f>
        <v>0</v>
      </c>
      <c r="E70" s="851">
        <f>MCF!R69</f>
        <v>0.6</v>
      </c>
      <c r="F70" s="852">
        <f t="shared" si="0"/>
        <v>0</v>
      </c>
      <c r="G70" s="852">
        <f t="shared" si="1"/>
        <v>0</v>
      </c>
      <c r="H70" s="852">
        <f t="shared" si="2"/>
        <v>0</v>
      </c>
      <c r="I70" s="852">
        <f t="shared" si="3"/>
        <v>0</v>
      </c>
      <c r="J70" s="852">
        <f t="shared" si="4"/>
        <v>0</v>
      </c>
      <c r="K70" s="853">
        <f t="shared" si="6"/>
        <v>0</v>
      </c>
      <c r="O70" s="848">
        <f>Amnt_Deposited!B65</f>
        <v>2051</v>
      </c>
      <c r="P70" s="849">
        <f>Amnt_Deposited!O65</f>
        <v>0</v>
      </c>
      <c r="Q70" s="851">
        <f>MCF!R69</f>
        <v>0.6</v>
      </c>
      <c r="R70" s="852">
        <f t="shared" si="5"/>
        <v>0</v>
      </c>
      <c r="S70" s="852">
        <f t="shared" si="7"/>
        <v>0</v>
      </c>
      <c r="T70" s="852">
        <f t="shared" si="8"/>
        <v>0</v>
      </c>
      <c r="U70" s="852">
        <f t="shared" si="9"/>
        <v>0</v>
      </c>
      <c r="V70" s="852">
        <f t="shared" si="10"/>
        <v>0</v>
      </c>
      <c r="W70" s="853">
        <f t="shared" si="11"/>
        <v>0</v>
      </c>
    </row>
    <row r="71" spans="2:23">
      <c r="B71" s="848">
        <f>Amnt_Deposited!B66</f>
        <v>2052</v>
      </c>
      <c r="C71" s="849">
        <f>Amnt_Deposited!O66</f>
        <v>0</v>
      </c>
      <c r="D71" s="850">
        <f>Dry_Matter_Content!O58</f>
        <v>0</v>
      </c>
      <c r="E71" s="851">
        <f>MCF!R70</f>
        <v>0.6</v>
      </c>
      <c r="F71" s="852">
        <f t="shared" si="0"/>
        <v>0</v>
      </c>
      <c r="G71" s="852">
        <f t="shared" si="1"/>
        <v>0</v>
      </c>
      <c r="H71" s="852">
        <f t="shared" si="2"/>
        <v>0</v>
      </c>
      <c r="I71" s="852">
        <f t="shared" si="3"/>
        <v>0</v>
      </c>
      <c r="J71" s="852">
        <f t="shared" si="4"/>
        <v>0</v>
      </c>
      <c r="K71" s="853">
        <f t="shared" si="6"/>
        <v>0</v>
      </c>
      <c r="O71" s="848">
        <f>Amnt_Deposited!B66</f>
        <v>2052</v>
      </c>
      <c r="P71" s="849">
        <f>Amnt_Deposited!O66</f>
        <v>0</v>
      </c>
      <c r="Q71" s="851">
        <f>MCF!R70</f>
        <v>0.6</v>
      </c>
      <c r="R71" s="852">
        <f t="shared" si="5"/>
        <v>0</v>
      </c>
      <c r="S71" s="852">
        <f t="shared" si="7"/>
        <v>0</v>
      </c>
      <c r="T71" s="852">
        <f t="shared" si="8"/>
        <v>0</v>
      </c>
      <c r="U71" s="852">
        <f t="shared" si="9"/>
        <v>0</v>
      </c>
      <c r="V71" s="852">
        <f t="shared" si="10"/>
        <v>0</v>
      </c>
      <c r="W71" s="853">
        <f t="shared" si="11"/>
        <v>0</v>
      </c>
    </row>
    <row r="72" spans="2:23">
      <c r="B72" s="848">
        <f>Amnt_Deposited!B67</f>
        <v>2053</v>
      </c>
      <c r="C72" s="849">
        <f>Amnt_Deposited!O67</f>
        <v>0</v>
      </c>
      <c r="D72" s="850">
        <f>Dry_Matter_Content!O59</f>
        <v>0</v>
      </c>
      <c r="E72" s="851">
        <f>MCF!R71</f>
        <v>0.6</v>
      </c>
      <c r="F72" s="852">
        <f t="shared" si="0"/>
        <v>0</v>
      </c>
      <c r="G72" s="852">
        <f t="shared" si="1"/>
        <v>0</v>
      </c>
      <c r="H72" s="852">
        <f t="shared" si="2"/>
        <v>0</v>
      </c>
      <c r="I72" s="852">
        <f t="shared" si="3"/>
        <v>0</v>
      </c>
      <c r="J72" s="852">
        <f t="shared" si="4"/>
        <v>0</v>
      </c>
      <c r="K72" s="853">
        <f t="shared" si="6"/>
        <v>0</v>
      </c>
      <c r="O72" s="848">
        <f>Amnt_Deposited!B67</f>
        <v>2053</v>
      </c>
      <c r="P72" s="849">
        <f>Amnt_Deposited!O67</f>
        <v>0</v>
      </c>
      <c r="Q72" s="851">
        <f>MCF!R71</f>
        <v>0.6</v>
      </c>
      <c r="R72" s="852">
        <f t="shared" si="5"/>
        <v>0</v>
      </c>
      <c r="S72" s="852">
        <f t="shared" si="7"/>
        <v>0</v>
      </c>
      <c r="T72" s="852">
        <f t="shared" si="8"/>
        <v>0</v>
      </c>
      <c r="U72" s="852">
        <f t="shared" si="9"/>
        <v>0</v>
      </c>
      <c r="V72" s="852">
        <f t="shared" si="10"/>
        <v>0</v>
      </c>
      <c r="W72" s="853">
        <f t="shared" si="11"/>
        <v>0</v>
      </c>
    </row>
    <row r="73" spans="2:23">
      <c r="B73" s="848">
        <f>Amnt_Deposited!B68</f>
        <v>2054</v>
      </c>
      <c r="C73" s="849">
        <f>Amnt_Deposited!O68</f>
        <v>0</v>
      </c>
      <c r="D73" s="850">
        <f>Dry_Matter_Content!O60</f>
        <v>0</v>
      </c>
      <c r="E73" s="851">
        <f>MCF!R72</f>
        <v>0.6</v>
      </c>
      <c r="F73" s="852">
        <f t="shared" si="0"/>
        <v>0</v>
      </c>
      <c r="G73" s="852">
        <f t="shared" si="1"/>
        <v>0</v>
      </c>
      <c r="H73" s="852">
        <f t="shared" si="2"/>
        <v>0</v>
      </c>
      <c r="I73" s="852">
        <f t="shared" si="3"/>
        <v>0</v>
      </c>
      <c r="J73" s="852">
        <f t="shared" si="4"/>
        <v>0</v>
      </c>
      <c r="K73" s="853">
        <f t="shared" si="6"/>
        <v>0</v>
      </c>
      <c r="O73" s="848">
        <f>Amnt_Deposited!B68</f>
        <v>2054</v>
      </c>
      <c r="P73" s="849">
        <f>Amnt_Deposited!O68</f>
        <v>0</v>
      </c>
      <c r="Q73" s="851">
        <f>MCF!R72</f>
        <v>0.6</v>
      </c>
      <c r="R73" s="852">
        <f t="shared" si="5"/>
        <v>0</v>
      </c>
      <c r="S73" s="852">
        <f t="shared" si="7"/>
        <v>0</v>
      </c>
      <c r="T73" s="852">
        <f t="shared" si="8"/>
        <v>0</v>
      </c>
      <c r="U73" s="852">
        <f t="shared" si="9"/>
        <v>0</v>
      </c>
      <c r="V73" s="852">
        <f t="shared" si="10"/>
        <v>0</v>
      </c>
      <c r="W73" s="853">
        <f t="shared" si="11"/>
        <v>0</v>
      </c>
    </row>
    <row r="74" spans="2:23">
      <c r="B74" s="848">
        <f>Amnt_Deposited!B69</f>
        <v>2055</v>
      </c>
      <c r="C74" s="849">
        <f>Amnt_Deposited!O69</f>
        <v>0</v>
      </c>
      <c r="D74" s="850">
        <f>Dry_Matter_Content!O61</f>
        <v>0</v>
      </c>
      <c r="E74" s="851">
        <f>MCF!R73</f>
        <v>0.6</v>
      </c>
      <c r="F74" s="852">
        <f t="shared" si="0"/>
        <v>0</v>
      </c>
      <c r="G74" s="852">
        <f t="shared" si="1"/>
        <v>0</v>
      </c>
      <c r="H74" s="852">
        <f t="shared" si="2"/>
        <v>0</v>
      </c>
      <c r="I74" s="852">
        <f t="shared" si="3"/>
        <v>0</v>
      </c>
      <c r="J74" s="852">
        <f t="shared" si="4"/>
        <v>0</v>
      </c>
      <c r="K74" s="853">
        <f t="shared" si="6"/>
        <v>0</v>
      </c>
      <c r="O74" s="848">
        <f>Amnt_Deposited!B69</f>
        <v>2055</v>
      </c>
      <c r="P74" s="849">
        <f>Amnt_Deposited!O69</f>
        <v>0</v>
      </c>
      <c r="Q74" s="851">
        <f>MCF!R73</f>
        <v>0.6</v>
      </c>
      <c r="R74" s="852">
        <f t="shared" si="5"/>
        <v>0</v>
      </c>
      <c r="S74" s="852">
        <f t="shared" si="7"/>
        <v>0</v>
      </c>
      <c r="T74" s="852">
        <f t="shared" si="8"/>
        <v>0</v>
      </c>
      <c r="U74" s="852">
        <f t="shared" si="9"/>
        <v>0</v>
      </c>
      <c r="V74" s="852">
        <f t="shared" si="10"/>
        <v>0</v>
      </c>
      <c r="W74" s="853">
        <f t="shared" si="11"/>
        <v>0</v>
      </c>
    </row>
    <row r="75" spans="2:23">
      <c r="B75" s="848">
        <f>Amnt_Deposited!B70</f>
        <v>2056</v>
      </c>
      <c r="C75" s="849">
        <f>Amnt_Deposited!O70</f>
        <v>0</v>
      </c>
      <c r="D75" s="850">
        <f>Dry_Matter_Content!O62</f>
        <v>0</v>
      </c>
      <c r="E75" s="851">
        <f>MCF!R74</f>
        <v>0.6</v>
      </c>
      <c r="F75" s="852">
        <f t="shared" si="0"/>
        <v>0</v>
      </c>
      <c r="G75" s="852">
        <f t="shared" si="1"/>
        <v>0</v>
      </c>
      <c r="H75" s="852">
        <f t="shared" si="2"/>
        <v>0</v>
      </c>
      <c r="I75" s="852">
        <f t="shared" si="3"/>
        <v>0</v>
      </c>
      <c r="J75" s="852">
        <f t="shared" si="4"/>
        <v>0</v>
      </c>
      <c r="K75" s="853">
        <f t="shared" si="6"/>
        <v>0</v>
      </c>
      <c r="O75" s="848">
        <f>Amnt_Deposited!B70</f>
        <v>2056</v>
      </c>
      <c r="P75" s="849">
        <f>Amnt_Deposited!O70</f>
        <v>0</v>
      </c>
      <c r="Q75" s="851">
        <f>MCF!R74</f>
        <v>0.6</v>
      </c>
      <c r="R75" s="852">
        <f t="shared" si="5"/>
        <v>0</v>
      </c>
      <c r="S75" s="852">
        <f t="shared" si="7"/>
        <v>0</v>
      </c>
      <c r="T75" s="852">
        <f t="shared" si="8"/>
        <v>0</v>
      </c>
      <c r="U75" s="852">
        <f t="shared" si="9"/>
        <v>0</v>
      </c>
      <c r="V75" s="852">
        <f t="shared" si="10"/>
        <v>0</v>
      </c>
      <c r="W75" s="853">
        <f t="shared" si="11"/>
        <v>0</v>
      </c>
    </row>
    <row r="76" spans="2:23">
      <c r="B76" s="848">
        <f>Amnt_Deposited!B71</f>
        <v>2057</v>
      </c>
      <c r="C76" s="849">
        <f>Amnt_Deposited!O71</f>
        <v>0</v>
      </c>
      <c r="D76" s="850">
        <f>Dry_Matter_Content!O63</f>
        <v>0</v>
      </c>
      <c r="E76" s="851">
        <f>MCF!R75</f>
        <v>0.6</v>
      </c>
      <c r="F76" s="852">
        <f t="shared" si="0"/>
        <v>0</v>
      </c>
      <c r="G76" s="852">
        <f t="shared" si="1"/>
        <v>0</v>
      </c>
      <c r="H76" s="852">
        <f t="shared" si="2"/>
        <v>0</v>
      </c>
      <c r="I76" s="852">
        <f t="shared" si="3"/>
        <v>0</v>
      </c>
      <c r="J76" s="852">
        <f t="shared" si="4"/>
        <v>0</v>
      </c>
      <c r="K76" s="853">
        <f t="shared" si="6"/>
        <v>0</v>
      </c>
      <c r="O76" s="848">
        <f>Amnt_Deposited!B71</f>
        <v>2057</v>
      </c>
      <c r="P76" s="849">
        <f>Amnt_Deposited!O71</f>
        <v>0</v>
      </c>
      <c r="Q76" s="851">
        <f>MCF!R75</f>
        <v>0.6</v>
      </c>
      <c r="R76" s="852">
        <f t="shared" si="5"/>
        <v>0</v>
      </c>
      <c r="S76" s="852">
        <f t="shared" si="7"/>
        <v>0</v>
      </c>
      <c r="T76" s="852">
        <f t="shared" si="8"/>
        <v>0</v>
      </c>
      <c r="U76" s="852">
        <f t="shared" si="9"/>
        <v>0</v>
      </c>
      <c r="V76" s="852">
        <f t="shared" si="10"/>
        <v>0</v>
      </c>
      <c r="W76" s="853">
        <f t="shared" si="11"/>
        <v>0</v>
      </c>
    </row>
    <row r="77" spans="2:23">
      <c r="B77" s="848">
        <f>Amnt_Deposited!B72</f>
        <v>2058</v>
      </c>
      <c r="C77" s="849">
        <f>Amnt_Deposited!O72</f>
        <v>0</v>
      </c>
      <c r="D77" s="850">
        <f>Dry_Matter_Content!O64</f>
        <v>0</v>
      </c>
      <c r="E77" s="851">
        <f>MCF!R76</f>
        <v>0.6</v>
      </c>
      <c r="F77" s="852">
        <f t="shared" si="0"/>
        <v>0</v>
      </c>
      <c r="G77" s="852">
        <f t="shared" si="1"/>
        <v>0</v>
      </c>
      <c r="H77" s="852">
        <f t="shared" si="2"/>
        <v>0</v>
      </c>
      <c r="I77" s="852">
        <f t="shared" si="3"/>
        <v>0</v>
      </c>
      <c r="J77" s="852">
        <f t="shared" si="4"/>
        <v>0</v>
      </c>
      <c r="K77" s="853">
        <f t="shared" si="6"/>
        <v>0</v>
      </c>
      <c r="O77" s="848">
        <f>Amnt_Deposited!B72</f>
        <v>2058</v>
      </c>
      <c r="P77" s="849">
        <f>Amnt_Deposited!O72</f>
        <v>0</v>
      </c>
      <c r="Q77" s="851">
        <f>MCF!R76</f>
        <v>0.6</v>
      </c>
      <c r="R77" s="852">
        <f t="shared" si="5"/>
        <v>0</v>
      </c>
      <c r="S77" s="852">
        <f t="shared" si="7"/>
        <v>0</v>
      </c>
      <c r="T77" s="852">
        <f t="shared" si="8"/>
        <v>0</v>
      </c>
      <c r="U77" s="852">
        <f t="shared" si="9"/>
        <v>0</v>
      </c>
      <c r="V77" s="852">
        <f t="shared" si="10"/>
        <v>0</v>
      </c>
      <c r="W77" s="853">
        <f t="shared" si="11"/>
        <v>0</v>
      </c>
    </row>
    <row r="78" spans="2:23">
      <c r="B78" s="848">
        <f>Amnt_Deposited!B73</f>
        <v>2059</v>
      </c>
      <c r="C78" s="849">
        <f>Amnt_Deposited!O73</f>
        <v>0</v>
      </c>
      <c r="D78" s="850">
        <f>Dry_Matter_Content!O65</f>
        <v>0</v>
      </c>
      <c r="E78" s="851">
        <f>MCF!R77</f>
        <v>0.6</v>
      </c>
      <c r="F78" s="852">
        <f t="shared" si="0"/>
        <v>0</v>
      </c>
      <c r="G78" s="852">
        <f t="shared" si="1"/>
        <v>0</v>
      </c>
      <c r="H78" s="852">
        <f t="shared" si="2"/>
        <v>0</v>
      </c>
      <c r="I78" s="852">
        <f t="shared" si="3"/>
        <v>0</v>
      </c>
      <c r="J78" s="852">
        <f t="shared" si="4"/>
        <v>0</v>
      </c>
      <c r="K78" s="853">
        <f t="shared" si="6"/>
        <v>0</v>
      </c>
      <c r="O78" s="848">
        <f>Amnt_Deposited!B73</f>
        <v>2059</v>
      </c>
      <c r="P78" s="849">
        <f>Amnt_Deposited!O73</f>
        <v>0</v>
      </c>
      <c r="Q78" s="851">
        <f>MCF!R77</f>
        <v>0.6</v>
      </c>
      <c r="R78" s="852">
        <f t="shared" si="5"/>
        <v>0</v>
      </c>
      <c r="S78" s="852">
        <f t="shared" si="7"/>
        <v>0</v>
      </c>
      <c r="T78" s="852">
        <f t="shared" si="8"/>
        <v>0</v>
      </c>
      <c r="U78" s="852">
        <f t="shared" si="9"/>
        <v>0</v>
      </c>
      <c r="V78" s="852">
        <f t="shared" si="10"/>
        <v>0</v>
      </c>
      <c r="W78" s="853">
        <f t="shared" si="11"/>
        <v>0</v>
      </c>
    </row>
    <row r="79" spans="2:23">
      <c r="B79" s="848">
        <f>Amnt_Deposited!B74</f>
        <v>2060</v>
      </c>
      <c r="C79" s="849">
        <f>Amnt_Deposited!O74</f>
        <v>0</v>
      </c>
      <c r="D79" s="850">
        <f>Dry_Matter_Content!O66</f>
        <v>0</v>
      </c>
      <c r="E79" s="851">
        <f>MCF!R78</f>
        <v>0.6</v>
      </c>
      <c r="F79" s="852">
        <f t="shared" si="0"/>
        <v>0</v>
      </c>
      <c r="G79" s="852">
        <f t="shared" si="1"/>
        <v>0</v>
      </c>
      <c r="H79" s="852">
        <f t="shared" si="2"/>
        <v>0</v>
      </c>
      <c r="I79" s="852">
        <f t="shared" si="3"/>
        <v>0</v>
      </c>
      <c r="J79" s="852">
        <f t="shared" si="4"/>
        <v>0</v>
      </c>
      <c r="K79" s="853">
        <f t="shared" si="6"/>
        <v>0</v>
      </c>
      <c r="O79" s="848">
        <f>Amnt_Deposited!B74</f>
        <v>2060</v>
      </c>
      <c r="P79" s="849">
        <f>Amnt_Deposited!O74</f>
        <v>0</v>
      </c>
      <c r="Q79" s="851">
        <f>MCF!R78</f>
        <v>0.6</v>
      </c>
      <c r="R79" s="852">
        <f t="shared" si="5"/>
        <v>0</v>
      </c>
      <c r="S79" s="852">
        <f t="shared" si="7"/>
        <v>0</v>
      </c>
      <c r="T79" s="852">
        <f t="shared" si="8"/>
        <v>0</v>
      </c>
      <c r="U79" s="852">
        <f t="shared" si="9"/>
        <v>0</v>
      </c>
      <c r="V79" s="852">
        <f t="shared" si="10"/>
        <v>0</v>
      </c>
      <c r="W79" s="853">
        <f t="shared" si="11"/>
        <v>0</v>
      </c>
    </row>
    <row r="80" spans="2:23">
      <c r="B80" s="848">
        <f>Amnt_Deposited!B75</f>
        <v>2061</v>
      </c>
      <c r="C80" s="849">
        <f>Amnt_Deposited!O75</f>
        <v>0</v>
      </c>
      <c r="D80" s="850">
        <f>Dry_Matter_Content!O67</f>
        <v>0</v>
      </c>
      <c r="E80" s="851">
        <f>MCF!R79</f>
        <v>0.6</v>
      </c>
      <c r="F80" s="852">
        <f t="shared" si="0"/>
        <v>0</v>
      </c>
      <c r="G80" s="852">
        <f t="shared" si="1"/>
        <v>0</v>
      </c>
      <c r="H80" s="852">
        <f t="shared" si="2"/>
        <v>0</v>
      </c>
      <c r="I80" s="852">
        <f t="shared" si="3"/>
        <v>0</v>
      </c>
      <c r="J80" s="852">
        <f t="shared" si="4"/>
        <v>0</v>
      </c>
      <c r="K80" s="853">
        <f t="shared" si="6"/>
        <v>0</v>
      </c>
      <c r="O80" s="848">
        <f>Amnt_Deposited!B75</f>
        <v>2061</v>
      </c>
      <c r="P80" s="849">
        <f>Amnt_Deposited!O75</f>
        <v>0</v>
      </c>
      <c r="Q80" s="851">
        <f>MCF!R79</f>
        <v>0.6</v>
      </c>
      <c r="R80" s="852">
        <f t="shared" si="5"/>
        <v>0</v>
      </c>
      <c r="S80" s="852">
        <f t="shared" si="7"/>
        <v>0</v>
      </c>
      <c r="T80" s="852">
        <f t="shared" si="8"/>
        <v>0</v>
      </c>
      <c r="U80" s="852">
        <f t="shared" si="9"/>
        <v>0</v>
      </c>
      <c r="V80" s="852">
        <f t="shared" si="10"/>
        <v>0</v>
      </c>
      <c r="W80" s="853">
        <f t="shared" si="11"/>
        <v>0</v>
      </c>
    </row>
    <row r="81" spans="2:23">
      <c r="B81" s="848">
        <f>Amnt_Deposited!B76</f>
        <v>2062</v>
      </c>
      <c r="C81" s="849">
        <f>Amnt_Deposited!O76</f>
        <v>0</v>
      </c>
      <c r="D81" s="850">
        <f>Dry_Matter_Content!O68</f>
        <v>0</v>
      </c>
      <c r="E81" s="851">
        <f>MCF!R80</f>
        <v>0.6</v>
      </c>
      <c r="F81" s="852">
        <f t="shared" si="0"/>
        <v>0</v>
      </c>
      <c r="G81" s="852">
        <f t="shared" si="1"/>
        <v>0</v>
      </c>
      <c r="H81" s="852">
        <f t="shared" si="2"/>
        <v>0</v>
      </c>
      <c r="I81" s="852">
        <f t="shared" si="3"/>
        <v>0</v>
      </c>
      <c r="J81" s="852">
        <f t="shared" si="4"/>
        <v>0</v>
      </c>
      <c r="K81" s="853">
        <f t="shared" si="6"/>
        <v>0</v>
      </c>
      <c r="O81" s="848">
        <f>Amnt_Deposited!B76</f>
        <v>2062</v>
      </c>
      <c r="P81" s="849">
        <f>Amnt_Deposited!O76</f>
        <v>0</v>
      </c>
      <c r="Q81" s="851">
        <f>MCF!R80</f>
        <v>0.6</v>
      </c>
      <c r="R81" s="852">
        <f t="shared" si="5"/>
        <v>0</v>
      </c>
      <c r="S81" s="852">
        <f t="shared" si="7"/>
        <v>0</v>
      </c>
      <c r="T81" s="852">
        <f t="shared" si="8"/>
        <v>0</v>
      </c>
      <c r="U81" s="852">
        <f t="shared" si="9"/>
        <v>0</v>
      </c>
      <c r="V81" s="852">
        <f t="shared" si="10"/>
        <v>0</v>
      </c>
      <c r="W81" s="853">
        <f t="shared" si="11"/>
        <v>0</v>
      </c>
    </row>
    <row r="82" spans="2:23">
      <c r="B82" s="848">
        <f>Amnt_Deposited!B77</f>
        <v>2063</v>
      </c>
      <c r="C82" s="849">
        <f>Amnt_Deposited!O77</f>
        <v>0</v>
      </c>
      <c r="D82" s="850">
        <f>Dry_Matter_Content!O69</f>
        <v>0</v>
      </c>
      <c r="E82" s="851">
        <f>MCF!R81</f>
        <v>0.6</v>
      </c>
      <c r="F82" s="852">
        <f t="shared" si="0"/>
        <v>0</v>
      </c>
      <c r="G82" s="852">
        <f t="shared" si="1"/>
        <v>0</v>
      </c>
      <c r="H82" s="852">
        <f t="shared" si="2"/>
        <v>0</v>
      </c>
      <c r="I82" s="852">
        <f t="shared" si="3"/>
        <v>0</v>
      </c>
      <c r="J82" s="852">
        <f t="shared" si="4"/>
        <v>0</v>
      </c>
      <c r="K82" s="853">
        <f t="shared" si="6"/>
        <v>0</v>
      </c>
      <c r="O82" s="848">
        <f>Amnt_Deposited!B77</f>
        <v>2063</v>
      </c>
      <c r="P82" s="849">
        <f>Amnt_Deposited!O77</f>
        <v>0</v>
      </c>
      <c r="Q82" s="851">
        <f>MCF!R81</f>
        <v>0.6</v>
      </c>
      <c r="R82" s="852">
        <f t="shared" si="5"/>
        <v>0</v>
      </c>
      <c r="S82" s="852">
        <f t="shared" si="7"/>
        <v>0</v>
      </c>
      <c r="T82" s="852">
        <f t="shared" si="8"/>
        <v>0</v>
      </c>
      <c r="U82" s="852">
        <f t="shared" si="9"/>
        <v>0</v>
      </c>
      <c r="V82" s="852">
        <f t="shared" si="10"/>
        <v>0</v>
      </c>
      <c r="W82" s="853">
        <f t="shared" si="11"/>
        <v>0</v>
      </c>
    </row>
    <row r="83" spans="2:23">
      <c r="B83" s="848">
        <f>Amnt_Deposited!B78</f>
        <v>2064</v>
      </c>
      <c r="C83" s="849">
        <f>Amnt_Deposited!O78</f>
        <v>0</v>
      </c>
      <c r="D83" s="850">
        <f>Dry_Matter_Content!O70</f>
        <v>0</v>
      </c>
      <c r="E83" s="851">
        <f>MCF!R82</f>
        <v>0.6</v>
      </c>
      <c r="F83" s="852">
        <f t="shared" ref="F83:F99" si="12">C83*D83*$K$6*DOCF*E83</f>
        <v>0</v>
      </c>
      <c r="G83" s="852">
        <f t="shared" ref="G83:G99" si="13">F83*$K$12</f>
        <v>0</v>
      </c>
      <c r="H83" s="852">
        <f t="shared" ref="H83:H99" si="14">F83*(1-$K$12)</f>
        <v>0</v>
      </c>
      <c r="I83" s="852">
        <f t="shared" ref="I83:I99" si="15">G83+I82*$K$10</f>
        <v>0</v>
      </c>
      <c r="J83" s="852">
        <f t="shared" ref="J83:J99" si="16">I82*(1-$K$10)+H83</f>
        <v>0</v>
      </c>
      <c r="K83" s="853">
        <f t="shared" si="6"/>
        <v>0</v>
      </c>
      <c r="O83" s="848">
        <f>Amnt_Deposited!B78</f>
        <v>2064</v>
      </c>
      <c r="P83" s="849">
        <f>Amnt_Deposited!O78</f>
        <v>0</v>
      </c>
      <c r="Q83" s="851">
        <f>MCF!R82</f>
        <v>0.6</v>
      </c>
      <c r="R83" s="852">
        <f t="shared" ref="R83:R99" si="17">P83*$W$6*DOCF*Q83</f>
        <v>0</v>
      </c>
      <c r="S83" s="852">
        <f t="shared" si="7"/>
        <v>0</v>
      </c>
      <c r="T83" s="852">
        <f t="shared" si="8"/>
        <v>0</v>
      </c>
      <c r="U83" s="852">
        <f t="shared" si="9"/>
        <v>0</v>
      </c>
      <c r="V83" s="852">
        <f t="shared" si="10"/>
        <v>0</v>
      </c>
      <c r="W83" s="853">
        <f t="shared" si="11"/>
        <v>0</v>
      </c>
    </row>
    <row r="84" spans="2:23">
      <c r="B84" s="848">
        <f>Amnt_Deposited!B79</f>
        <v>2065</v>
      </c>
      <c r="C84" s="849">
        <f>Amnt_Deposited!O79</f>
        <v>0</v>
      </c>
      <c r="D84" s="850">
        <f>Dry_Matter_Content!O71</f>
        <v>0</v>
      </c>
      <c r="E84" s="851">
        <f>MCF!R83</f>
        <v>0.6</v>
      </c>
      <c r="F84" s="852">
        <f t="shared" si="12"/>
        <v>0</v>
      </c>
      <c r="G84" s="852">
        <f t="shared" si="13"/>
        <v>0</v>
      </c>
      <c r="H84" s="852">
        <f t="shared" si="14"/>
        <v>0</v>
      </c>
      <c r="I84" s="852">
        <f t="shared" si="15"/>
        <v>0</v>
      </c>
      <c r="J84" s="852">
        <f t="shared" si="16"/>
        <v>0</v>
      </c>
      <c r="K84" s="853">
        <f t="shared" si="6"/>
        <v>0</v>
      </c>
      <c r="O84" s="848">
        <f>Amnt_Deposited!B79</f>
        <v>2065</v>
      </c>
      <c r="P84" s="849">
        <f>Amnt_Deposited!O79</f>
        <v>0</v>
      </c>
      <c r="Q84" s="851">
        <f>MCF!R83</f>
        <v>0.6</v>
      </c>
      <c r="R84" s="852">
        <f t="shared" si="17"/>
        <v>0</v>
      </c>
      <c r="S84" s="852">
        <f t="shared" si="7"/>
        <v>0</v>
      </c>
      <c r="T84" s="852">
        <f t="shared" si="8"/>
        <v>0</v>
      </c>
      <c r="U84" s="852">
        <f t="shared" si="9"/>
        <v>0</v>
      </c>
      <c r="V84" s="852">
        <f t="shared" si="10"/>
        <v>0</v>
      </c>
      <c r="W84" s="853">
        <f t="shared" si="11"/>
        <v>0</v>
      </c>
    </row>
    <row r="85" spans="2:23">
      <c r="B85" s="848">
        <f>Amnt_Deposited!B80</f>
        <v>2066</v>
      </c>
      <c r="C85" s="849">
        <f>Amnt_Deposited!O80</f>
        <v>0</v>
      </c>
      <c r="D85" s="850">
        <f>Dry_Matter_Content!O72</f>
        <v>0</v>
      </c>
      <c r="E85" s="851">
        <f>MCF!R84</f>
        <v>0.6</v>
      </c>
      <c r="F85" s="852">
        <f t="shared" si="12"/>
        <v>0</v>
      </c>
      <c r="G85" s="852">
        <f t="shared" si="13"/>
        <v>0</v>
      </c>
      <c r="H85" s="852">
        <f t="shared" si="14"/>
        <v>0</v>
      </c>
      <c r="I85" s="852">
        <f t="shared" si="15"/>
        <v>0</v>
      </c>
      <c r="J85" s="852">
        <f t="shared" si="16"/>
        <v>0</v>
      </c>
      <c r="K85" s="853">
        <f t="shared" ref="K85:K99" si="18">J85*CH4_fraction*conv</f>
        <v>0</v>
      </c>
      <c r="O85" s="848">
        <f>Amnt_Deposited!B80</f>
        <v>2066</v>
      </c>
      <c r="P85" s="849">
        <f>Amnt_Deposited!O80</f>
        <v>0</v>
      </c>
      <c r="Q85" s="851">
        <f>MCF!R84</f>
        <v>0.6</v>
      </c>
      <c r="R85" s="852">
        <f t="shared" si="17"/>
        <v>0</v>
      </c>
      <c r="S85" s="852">
        <f t="shared" ref="S85:S98" si="19">R85*$W$12</f>
        <v>0</v>
      </c>
      <c r="T85" s="852">
        <f t="shared" ref="T85:T98" si="20">R85*(1-$W$12)</f>
        <v>0</v>
      </c>
      <c r="U85" s="852">
        <f t="shared" ref="U85:U98" si="21">S85+U84*$W$10</f>
        <v>0</v>
      </c>
      <c r="V85" s="852">
        <f t="shared" ref="V85:V98" si="22">U84*(1-$W$10)+T85</f>
        <v>0</v>
      </c>
      <c r="W85" s="853">
        <f t="shared" ref="W85:W99" si="23">V85*CH4_fraction*conv</f>
        <v>0</v>
      </c>
    </row>
    <row r="86" spans="2:23">
      <c r="B86" s="848">
        <f>Amnt_Deposited!B81</f>
        <v>2067</v>
      </c>
      <c r="C86" s="849">
        <f>Amnt_Deposited!O81</f>
        <v>0</v>
      </c>
      <c r="D86" s="850">
        <f>Dry_Matter_Content!O73</f>
        <v>0</v>
      </c>
      <c r="E86" s="851">
        <f>MCF!R85</f>
        <v>0.6</v>
      </c>
      <c r="F86" s="852">
        <f t="shared" si="12"/>
        <v>0</v>
      </c>
      <c r="G86" s="852">
        <f t="shared" si="13"/>
        <v>0</v>
      </c>
      <c r="H86" s="852">
        <f t="shared" si="14"/>
        <v>0</v>
      </c>
      <c r="I86" s="852">
        <f t="shared" si="15"/>
        <v>0</v>
      </c>
      <c r="J86" s="852">
        <f t="shared" si="16"/>
        <v>0</v>
      </c>
      <c r="K86" s="853">
        <f t="shared" si="18"/>
        <v>0</v>
      </c>
      <c r="O86" s="848">
        <f>Amnt_Deposited!B81</f>
        <v>2067</v>
      </c>
      <c r="P86" s="849">
        <f>Amnt_Deposited!O81</f>
        <v>0</v>
      </c>
      <c r="Q86" s="851">
        <f>MCF!R85</f>
        <v>0.6</v>
      </c>
      <c r="R86" s="852">
        <f t="shared" si="17"/>
        <v>0</v>
      </c>
      <c r="S86" s="852">
        <f t="shared" si="19"/>
        <v>0</v>
      </c>
      <c r="T86" s="852">
        <f t="shared" si="20"/>
        <v>0</v>
      </c>
      <c r="U86" s="852">
        <f t="shared" si="21"/>
        <v>0</v>
      </c>
      <c r="V86" s="852">
        <f t="shared" si="22"/>
        <v>0</v>
      </c>
      <c r="W86" s="853">
        <f t="shared" si="23"/>
        <v>0</v>
      </c>
    </row>
    <row r="87" spans="2:23">
      <c r="B87" s="848">
        <f>Amnt_Deposited!B82</f>
        <v>2068</v>
      </c>
      <c r="C87" s="849">
        <f>Amnt_Deposited!O82</f>
        <v>0</v>
      </c>
      <c r="D87" s="850">
        <f>Dry_Matter_Content!O74</f>
        <v>0</v>
      </c>
      <c r="E87" s="851">
        <f>MCF!R86</f>
        <v>0.6</v>
      </c>
      <c r="F87" s="852">
        <f t="shared" si="12"/>
        <v>0</v>
      </c>
      <c r="G87" s="852">
        <f t="shared" si="13"/>
        <v>0</v>
      </c>
      <c r="H87" s="852">
        <f t="shared" si="14"/>
        <v>0</v>
      </c>
      <c r="I87" s="852">
        <f t="shared" si="15"/>
        <v>0</v>
      </c>
      <c r="J87" s="852">
        <f t="shared" si="16"/>
        <v>0</v>
      </c>
      <c r="K87" s="853">
        <f t="shared" si="18"/>
        <v>0</v>
      </c>
      <c r="O87" s="848">
        <f>Amnt_Deposited!B82</f>
        <v>2068</v>
      </c>
      <c r="P87" s="849">
        <f>Amnt_Deposited!O82</f>
        <v>0</v>
      </c>
      <c r="Q87" s="851">
        <f>MCF!R86</f>
        <v>0.6</v>
      </c>
      <c r="R87" s="852">
        <f t="shared" si="17"/>
        <v>0</v>
      </c>
      <c r="S87" s="852">
        <f t="shared" si="19"/>
        <v>0</v>
      </c>
      <c r="T87" s="852">
        <f t="shared" si="20"/>
        <v>0</v>
      </c>
      <c r="U87" s="852">
        <f t="shared" si="21"/>
        <v>0</v>
      </c>
      <c r="V87" s="852">
        <f t="shared" si="22"/>
        <v>0</v>
      </c>
      <c r="W87" s="853">
        <f t="shared" si="23"/>
        <v>0</v>
      </c>
    </row>
    <row r="88" spans="2:23">
      <c r="B88" s="848">
        <f>Amnt_Deposited!B83</f>
        <v>2069</v>
      </c>
      <c r="C88" s="849">
        <f>Amnt_Deposited!O83</f>
        <v>0</v>
      </c>
      <c r="D88" s="850">
        <f>Dry_Matter_Content!O75</f>
        <v>0</v>
      </c>
      <c r="E88" s="851">
        <f>MCF!R87</f>
        <v>0.6</v>
      </c>
      <c r="F88" s="852">
        <f t="shared" si="12"/>
        <v>0</v>
      </c>
      <c r="G88" s="852">
        <f t="shared" si="13"/>
        <v>0</v>
      </c>
      <c r="H88" s="852">
        <f t="shared" si="14"/>
        <v>0</v>
      </c>
      <c r="I88" s="852">
        <f t="shared" si="15"/>
        <v>0</v>
      </c>
      <c r="J88" s="852">
        <f t="shared" si="16"/>
        <v>0</v>
      </c>
      <c r="K88" s="853">
        <f t="shared" si="18"/>
        <v>0</v>
      </c>
      <c r="O88" s="848">
        <f>Amnt_Deposited!B83</f>
        <v>2069</v>
      </c>
      <c r="P88" s="849">
        <f>Amnt_Deposited!O83</f>
        <v>0</v>
      </c>
      <c r="Q88" s="851">
        <f>MCF!R87</f>
        <v>0.6</v>
      </c>
      <c r="R88" s="852">
        <f t="shared" si="17"/>
        <v>0</v>
      </c>
      <c r="S88" s="852">
        <f t="shared" si="19"/>
        <v>0</v>
      </c>
      <c r="T88" s="852">
        <f t="shared" si="20"/>
        <v>0</v>
      </c>
      <c r="U88" s="852">
        <f t="shared" si="21"/>
        <v>0</v>
      </c>
      <c r="V88" s="852">
        <f t="shared" si="22"/>
        <v>0</v>
      </c>
      <c r="W88" s="853">
        <f t="shared" si="23"/>
        <v>0</v>
      </c>
    </row>
    <row r="89" spans="2:23">
      <c r="B89" s="848">
        <f>Amnt_Deposited!B84</f>
        <v>2070</v>
      </c>
      <c r="C89" s="849">
        <f>Amnt_Deposited!O84</f>
        <v>0</v>
      </c>
      <c r="D89" s="850">
        <f>Dry_Matter_Content!O76</f>
        <v>0</v>
      </c>
      <c r="E89" s="851">
        <f>MCF!R88</f>
        <v>0.6</v>
      </c>
      <c r="F89" s="852">
        <f t="shared" si="12"/>
        <v>0</v>
      </c>
      <c r="G89" s="852">
        <f t="shared" si="13"/>
        <v>0</v>
      </c>
      <c r="H89" s="852">
        <f t="shared" si="14"/>
        <v>0</v>
      </c>
      <c r="I89" s="852">
        <f t="shared" si="15"/>
        <v>0</v>
      </c>
      <c r="J89" s="852">
        <f t="shared" si="16"/>
        <v>0</v>
      </c>
      <c r="K89" s="853">
        <f t="shared" si="18"/>
        <v>0</v>
      </c>
      <c r="O89" s="848">
        <f>Amnt_Deposited!B84</f>
        <v>2070</v>
      </c>
      <c r="P89" s="849">
        <f>Amnt_Deposited!O84</f>
        <v>0</v>
      </c>
      <c r="Q89" s="851">
        <f>MCF!R88</f>
        <v>0.6</v>
      </c>
      <c r="R89" s="852">
        <f t="shared" si="17"/>
        <v>0</v>
      </c>
      <c r="S89" s="852">
        <f t="shared" si="19"/>
        <v>0</v>
      </c>
      <c r="T89" s="852">
        <f t="shared" si="20"/>
        <v>0</v>
      </c>
      <c r="U89" s="852">
        <f t="shared" si="21"/>
        <v>0</v>
      </c>
      <c r="V89" s="852">
        <f t="shared" si="22"/>
        <v>0</v>
      </c>
      <c r="W89" s="853">
        <f t="shared" si="23"/>
        <v>0</v>
      </c>
    </row>
    <row r="90" spans="2:23">
      <c r="B90" s="848">
        <f>Amnt_Deposited!B85</f>
        <v>2071</v>
      </c>
      <c r="C90" s="849">
        <f>Amnt_Deposited!O85</f>
        <v>0</v>
      </c>
      <c r="D90" s="850">
        <f>Dry_Matter_Content!O77</f>
        <v>0</v>
      </c>
      <c r="E90" s="851">
        <f>MCF!R89</f>
        <v>0.6</v>
      </c>
      <c r="F90" s="852">
        <f t="shared" si="12"/>
        <v>0</v>
      </c>
      <c r="G90" s="852">
        <f t="shared" si="13"/>
        <v>0</v>
      </c>
      <c r="H90" s="852">
        <f t="shared" si="14"/>
        <v>0</v>
      </c>
      <c r="I90" s="852">
        <f t="shared" si="15"/>
        <v>0</v>
      </c>
      <c r="J90" s="852">
        <f t="shared" si="16"/>
        <v>0</v>
      </c>
      <c r="K90" s="853">
        <f t="shared" si="18"/>
        <v>0</v>
      </c>
      <c r="O90" s="848">
        <f>Amnt_Deposited!B85</f>
        <v>2071</v>
      </c>
      <c r="P90" s="849">
        <f>Amnt_Deposited!O85</f>
        <v>0</v>
      </c>
      <c r="Q90" s="851">
        <f>MCF!R89</f>
        <v>0.6</v>
      </c>
      <c r="R90" s="852">
        <f t="shared" si="17"/>
        <v>0</v>
      </c>
      <c r="S90" s="852">
        <f t="shared" si="19"/>
        <v>0</v>
      </c>
      <c r="T90" s="852">
        <f t="shared" si="20"/>
        <v>0</v>
      </c>
      <c r="U90" s="852">
        <f t="shared" si="21"/>
        <v>0</v>
      </c>
      <c r="V90" s="852">
        <f t="shared" si="22"/>
        <v>0</v>
      </c>
      <c r="W90" s="853">
        <f t="shared" si="23"/>
        <v>0</v>
      </c>
    </row>
    <row r="91" spans="2:23">
      <c r="B91" s="848">
        <f>Amnt_Deposited!B86</f>
        <v>2072</v>
      </c>
      <c r="C91" s="849">
        <f>Amnt_Deposited!O86</f>
        <v>0</v>
      </c>
      <c r="D91" s="850">
        <f>Dry_Matter_Content!O78</f>
        <v>0</v>
      </c>
      <c r="E91" s="851">
        <f>MCF!R90</f>
        <v>0.6</v>
      </c>
      <c r="F91" s="852">
        <f t="shared" si="12"/>
        <v>0</v>
      </c>
      <c r="G91" s="852">
        <f t="shared" si="13"/>
        <v>0</v>
      </c>
      <c r="H91" s="852">
        <f t="shared" si="14"/>
        <v>0</v>
      </c>
      <c r="I91" s="852">
        <f t="shared" si="15"/>
        <v>0</v>
      </c>
      <c r="J91" s="852">
        <f t="shared" si="16"/>
        <v>0</v>
      </c>
      <c r="K91" s="853">
        <f t="shared" si="18"/>
        <v>0</v>
      </c>
      <c r="O91" s="848">
        <f>Amnt_Deposited!B86</f>
        <v>2072</v>
      </c>
      <c r="P91" s="849">
        <f>Amnt_Deposited!O86</f>
        <v>0</v>
      </c>
      <c r="Q91" s="851">
        <f>MCF!R90</f>
        <v>0.6</v>
      </c>
      <c r="R91" s="852">
        <f t="shared" si="17"/>
        <v>0</v>
      </c>
      <c r="S91" s="852">
        <f t="shared" si="19"/>
        <v>0</v>
      </c>
      <c r="T91" s="852">
        <f t="shared" si="20"/>
        <v>0</v>
      </c>
      <c r="U91" s="852">
        <f t="shared" si="21"/>
        <v>0</v>
      </c>
      <c r="V91" s="852">
        <f t="shared" si="22"/>
        <v>0</v>
      </c>
      <c r="W91" s="853">
        <f t="shared" si="23"/>
        <v>0</v>
      </c>
    </row>
    <row r="92" spans="2:23">
      <c r="B92" s="848">
        <f>Amnt_Deposited!B87</f>
        <v>2073</v>
      </c>
      <c r="C92" s="849">
        <f>Amnt_Deposited!O87</f>
        <v>0</v>
      </c>
      <c r="D92" s="850">
        <f>Dry_Matter_Content!O79</f>
        <v>0</v>
      </c>
      <c r="E92" s="851">
        <f>MCF!R91</f>
        <v>0.6</v>
      </c>
      <c r="F92" s="852">
        <f t="shared" si="12"/>
        <v>0</v>
      </c>
      <c r="G92" s="852">
        <f t="shared" si="13"/>
        <v>0</v>
      </c>
      <c r="H92" s="852">
        <f t="shared" si="14"/>
        <v>0</v>
      </c>
      <c r="I92" s="852">
        <f t="shared" si="15"/>
        <v>0</v>
      </c>
      <c r="J92" s="852">
        <f t="shared" si="16"/>
        <v>0</v>
      </c>
      <c r="K92" s="853">
        <f t="shared" si="18"/>
        <v>0</v>
      </c>
      <c r="O92" s="848">
        <f>Amnt_Deposited!B87</f>
        <v>2073</v>
      </c>
      <c r="P92" s="849">
        <f>Amnt_Deposited!O87</f>
        <v>0</v>
      </c>
      <c r="Q92" s="851">
        <f>MCF!R91</f>
        <v>0.6</v>
      </c>
      <c r="R92" s="852">
        <f t="shared" si="17"/>
        <v>0</v>
      </c>
      <c r="S92" s="852">
        <f t="shared" si="19"/>
        <v>0</v>
      </c>
      <c r="T92" s="852">
        <f t="shared" si="20"/>
        <v>0</v>
      </c>
      <c r="U92" s="852">
        <f t="shared" si="21"/>
        <v>0</v>
      </c>
      <c r="V92" s="852">
        <f t="shared" si="22"/>
        <v>0</v>
      </c>
      <c r="W92" s="853">
        <f t="shared" si="23"/>
        <v>0</v>
      </c>
    </row>
    <row r="93" spans="2:23">
      <c r="B93" s="848">
        <f>Amnt_Deposited!B88</f>
        <v>2074</v>
      </c>
      <c r="C93" s="849">
        <f>Amnt_Deposited!O88</f>
        <v>0</v>
      </c>
      <c r="D93" s="850">
        <f>Dry_Matter_Content!O80</f>
        <v>0</v>
      </c>
      <c r="E93" s="851">
        <f>MCF!R92</f>
        <v>0.6</v>
      </c>
      <c r="F93" s="852">
        <f t="shared" si="12"/>
        <v>0</v>
      </c>
      <c r="G93" s="852">
        <f t="shared" si="13"/>
        <v>0</v>
      </c>
      <c r="H93" s="852">
        <f t="shared" si="14"/>
        <v>0</v>
      </c>
      <c r="I93" s="852">
        <f t="shared" si="15"/>
        <v>0</v>
      </c>
      <c r="J93" s="852">
        <f t="shared" si="16"/>
        <v>0</v>
      </c>
      <c r="K93" s="853">
        <f t="shared" si="18"/>
        <v>0</v>
      </c>
      <c r="O93" s="848">
        <f>Amnt_Deposited!B88</f>
        <v>2074</v>
      </c>
      <c r="P93" s="849">
        <f>Amnt_Deposited!O88</f>
        <v>0</v>
      </c>
      <c r="Q93" s="851">
        <f>MCF!R92</f>
        <v>0.6</v>
      </c>
      <c r="R93" s="852">
        <f t="shared" si="17"/>
        <v>0</v>
      </c>
      <c r="S93" s="852">
        <f t="shared" si="19"/>
        <v>0</v>
      </c>
      <c r="T93" s="852">
        <f t="shared" si="20"/>
        <v>0</v>
      </c>
      <c r="U93" s="852">
        <f t="shared" si="21"/>
        <v>0</v>
      </c>
      <c r="V93" s="852">
        <f t="shared" si="22"/>
        <v>0</v>
      </c>
      <c r="W93" s="853">
        <f t="shared" si="23"/>
        <v>0</v>
      </c>
    </row>
    <row r="94" spans="2:23">
      <c r="B94" s="848">
        <f>Amnt_Deposited!B89</f>
        <v>2075</v>
      </c>
      <c r="C94" s="849">
        <f>Amnt_Deposited!O89</f>
        <v>0</v>
      </c>
      <c r="D94" s="850">
        <f>Dry_Matter_Content!O81</f>
        <v>0</v>
      </c>
      <c r="E94" s="851">
        <f>MCF!R93</f>
        <v>0.6</v>
      </c>
      <c r="F94" s="852">
        <f t="shared" si="12"/>
        <v>0</v>
      </c>
      <c r="G94" s="852">
        <f t="shared" si="13"/>
        <v>0</v>
      </c>
      <c r="H94" s="852">
        <f t="shared" si="14"/>
        <v>0</v>
      </c>
      <c r="I94" s="852">
        <f t="shared" si="15"/>
        <v>0</v>
      </c>
      <c r="J94" s="852">
        <f t="shared" si="16"/>
        <v>0</v>
      </c>
      <c r="K94" s="853">
        <f t="shared" si="18"/>
        <v>0</v>
      </c>
      <c r="O94" s="848">
        <f>Amnt_Deposited!B89</f>
        <v>2075</v>
      </c>
      <c r="P94" s="849">
        <f>Amnt_Deposited!O89</f>
        <v>0</v>
      </c>
      <c r="Q94" s="851">
        <f>MCF!R93</f>
        <v>0.6</v>
      </c>
      <c r="R94" s="852">
        <f t="shared" si="17"/>
        <v>0</v>
      </c>
      <c r="S94" s="852">
        <f t="shared" si="19"/>
        <v>0</v>
      </c>
      <c r="T94" s="852">
        <f t="shared" si="20"/>
        <v>0</v>
      </c>
      <c r="U94" s="852">
        <f t="shared" si="21"/>
        <v>0</v>
      </c>
      <c r="V94" s="852">
        <f t="shared" si="22"/>
        <v>0</v>
      </c>
      <c r="W94" s="853">
        <f t="shared" si="23"/>
        <v>0</v>
      </c>
    </row>
    <row r="95" spans="2:23">
      <c r="B95" s="848">
        <f>Amnt_Deposited!B90</f>
        <v>2076</v>
      </c>
      <c r="C95" s="849">
        <f>Amnt_Deposited!O90</f>
        <v>0</v>
      </c>
      <c r="D95" s="850">
        <f>Dry_Matter_Content!O82</f>
        <v>0</v>
      </c>
      <c r="E95" s="851">
        <f>MCF!R94</f>
        <v>0.6</v>
      </c>
      <c r="F95" s="852">
        <f t="shared" si="12"/>
        <v>0</v>
      </c>
      <c r="G95" s="852">
        <f t="shared" si="13"/>
        <v>0</v>
      </c>
      <c r="H95" s="852">
        <f t="shared" si="14"/>
        <v>0</v>
      </c>
      <c r="I95" s="852">
        <f t="shared" si="15"/>
        <v>0</v>
      </c>
      <c r="J95" s="852">
        <f t="shared" si="16"/>
        <v>0</v>
      </c>
      <c r="K95" s="853">
        <f t="shared" si="18"/>
        <v>0</v>
      </c>
      <c r="O95" s="848">
        <f>Amnt_Deposited!B90</f>
        <v>2076</v>
      </c>
      <c r="P95" s="849">
        <f>Amnt_Deposited!O90</f>
        <v>0</v>
      </c>
      <c r="Q95" s="851">
        <f>MCF!R94</f>
        <v>0.6</v>
      </c>
      <c r="R95" s="852">
        <f t="shared" si="17"/>
        <v>0</v>
      </c>
      <c r="S95" s="852">
        <f t="shared" si="19"/>
        <v>0</v>
      </c>
      <c r="T95" s="852">
        <f t="shared" si="20"/>
        <v>0</v>
      </c>
      <c r="U95" s="852">
        <f t="shared" si="21"/>
        <v>0</v>
      </c>
      <c r="V95" s="852">
        <f t="shared" si="22"/>
        <v>0</v>
      </c>
      <c r="W95" s="853">
        <f t="shared" si="23"/>
        <v>0</v>
      </c>
    </row>
    <row r="96" spans="2:23">
      <c r="B96" s="848">
        <f>Amnt_Deposited!B91</f>
        <v>2077</v>
      </c>
      <c r="C96" s="849">
        <f>Amnt_Deposited!O91</f>
        <v>0</v>
      </c>
      <c r="D96" s="850">
        <f>Dry_Matter_Content!O83</f>
        <v>0</v>
      </c>
      <c r="E96" s="851">
        <f>MCF!R95</f>
        <v>0.6</v>
      </c>
      <c r="F96" s="852">
        <f t="shared" si="12"/>
        <v>0</v>
      </c>
      <c r="G96" s="852">
        <f t="shared" si="13"/>
        <v>0</v>
      </c>
      <c r="H96" s="852">
        <f t="shared" si="14"/>
        <v>0</v>
      </c>
      <c r="I96" s="852">
        <f t="shared" si="15"/>
        <v>0</v>
      </c>
      <c r="J96" s="852">
        <f t="shared" si="16"/>
        <v>0</v>
      </c>
      <c r="K96" s="853">
        <f t="shared" si="18"/>
        <v>0</v>
      </c>
      <c r="O96" s="848">
        <f>Amnt_Deposited!B91</f>
        <v>2077</v>
      </c>
      <c r="P96" s="849">
        <f>Amnt_Deposited!O91</f>
        <v>0</v>
      </c>
      <c r="Q96" s="851">
        <f>MCF!R95</f>
        <v>0.6</v>
      </c>
      <c r="R96" s="852">
        <f t="shared" si="17"/>
        <v>0</v>
      </c>
      <c r="S96" s="852">
        <f t="shared" si="19"/>
        <v>0</v>
      </c>
      <c r="T96" s="852">
        <f t="shared" si="20"/>
        <v>0</v>
      </c>
      <c r="U96" s="852">
        <f t="shared" si="21"/>
        <v>0</v>
      </c>
      <c r="V96" s="852">
        <f t="shared" si="22"/>
        <v>0</v>
      </c>
      <c r="W96" s="853">
        <f t="shared" si="23"/>
        <v>0</v>
      </c>
    </row>
    <row r="97" spans="2:23">
      <c r="B97" s="848">
        <f>Amnt_Deposited!B92</f>
        <v>2078</v>
      </c>
      <c r="C97" s="849">
        <f>Amnt_Deposited!O92</f>
        <v>0</v>
      </c>
      <c r="D97" s="850">
        <f>Dry_Matter_Content!O84</f>
        <v>0</v>
      </c>
      <c r="E97" s="851">
        <f>MCF!R96</f>
        <v>0.6</v>
      </c>
      <c r="F97" s="852">
        <f t="shared" si="12"/>
        <v>0</v>
      </c>
      <c r="G97" s="852">
        <f t="shared" si="13"/>
        <v>0</v>
      </c>
      <c r="H97" s="852">
        <f t="shared" si="14"/>
        <v>0</v>
      </c>
      <c r="I97" s="852">
        <f t="shared" si="15"/>
        <v>0</v>
      </c>
      <c r="J97" s="852">
        <f t="shared" si="16"/>
        <v>0</v>
      </c>
      <c r="K97" s="853">
        <f t="shared" si="18"/>
        <v>0</v>
      </c>
      <c r="O97" s="848">
        <f>Amnt_Deposited!B92</f>
        <v>2078</v>
      </c>
      <c r="P97" s="849">
        <f>Amnt_Deposited!O92</f>
        <v>0</v>
      </c>
      <c r="Q97" s="851">
        <f>MCF!R96</f>
        <v>0.6</v>
      </c>
      <c r="R97" s="852">
        <f t="shared" si="17"/>
        <v>0</v>
      </c>
      <c r="S97" s="852">
        <f t="shared" si="19"/>
        <v>0</v>
      </c>
      <c r="T97" s="852">
        <f t="shared" si="20"/>
        <v>0</v>
      </c>
      <c r="U97" s="852">
        <f t="shared" si="21"/>
        <v>0</v>
      </c>
      <c r="V97" s="852">
        <f t="shared" si="22"/>
        <v>0</v>
      </c>
      <c r="W97" s="853">
        <f t="shared" si="23"/>
        <v>0</v>
      </c>
    </row>
    <row r="98" spans="2:23">
      <c r="B98" s="848">
        <f>Amnt_Deposited!B93</f>
        <v>2079</v>
      </c>
      <c r="C98" s="849">
        <f>Amnt_Deposited!O93</f>
        <v>0</v>
      </c>
      <c r="D98" s="850">
        <f>Dry_Matter_Content!O85</f>
        <v>0</v>
      </c>
      <c r="E98" s="851">
        <f>MCF!R97</f>
        <v>0.6</v>
      </c>
      <c r="F98" s="852">
        <f t="shared" si="12"/>
        <v>0</v>
      </c>
      <c r="G98" s="852">
        <f t="shared" si="13"/>
        <v>0</v>
      </c>
      <c r="H98" s="852">
        <f t="shared" si="14"/>
        <v>0</v>
      </c>
      <c r="I98" s="852">
        <f t="shared" si="15"/>
        <v>0</v>
      </c>
      <c r="J98" s="852">
        <f t="shared" si="16"/>
        <v>0</v>
      </c>
      <c r="K98" s="853">
        <f t="shared" si="18"/>
        <v>0</v>
      </c>
      <c r="O98" s="848">
        <f>Amnt_Deposited!B93</f>
        <v>2079</v>
      </c>
      <c r="P98" s="849">
        <f>Amnt_Deposited!O93</f>
        <v>0</v>
      </c>
      <c r="Q98" s="851">
        <f>MCF!R97</f>
        <v>0.6</v>
      </c>
      <c r="R98" s="852">
        <f t="shared" si="17"/>
        <v>0</v>
      </c>
      <c r="S98" s="852">
        <f t="shared" si="19"/>
        <v>0</v>
      </c>
      <c r="T98" s="852">
        <f t="shared" si="20"/>
        <v>0</v>
      </c>
      <c r="U98" s="852">
        <f t="shared" si="21"/>
        <v>0</v>
      </c>
      <c r="V98" s="852">
        <f t="shared" si="22"/>
        <v>0</v>
      </c>
      <c r="W98" s="853">
        <f t="shared" si="23"/>
        <v>0</v>
      </c>
    </row>
    <row r="99" spans="2:23" ht="13.5" thickBot="1">
      <c r="B99" s="856">
        <f>Amnt_Deposited!B94</f>
        <v>2080</v>
      </c>
      <c r="C99" s="849">
        <f>Amnt_Deposited!O94</f>
        <v>0</v>
      </c>
      <c r="D99" s="857">
        <f>Dry_Matter_Content!O86</f>
        <v>0</v>
      </c>
      <c r="E99" s="858">
        <f>MCF!R98</f>
        <v>0.6</v>
      </c>
      <c r="F99" s="859">
        <f t="shared" si="12"/>
        <v>0</v>
      </c>
      <c r="G99" s="859">
        <f t="shared" si="13"/>
        <v>0</v>
      </c>
      <c r="H99" s="859">
        <f t="shared" si="14"/>
        <v>0</v>
      </c>
      <c r="I99" s="859">
        <f t="shared" si="15"/>
        <v>0</v>
      </c>
      <c r="J99" s="859">
        <f t="shared" si="16"/>
        <v>0</v>
      </c>
      <c r="K99" s="860">
        <f t="shared" si="18"/>
        <v>0</v>
      </c>
      <c r="O99" s="856">
        <f>Amnt_Deposited!B94</f>
        <v>2080</v>
      </c>
      <c r="P99" s="849">
        <f>Amnt_Deposited!O94</f>
        <v>0</v>
      </c>
      <c r="Q99" s="858">
        <f>MCF!R98</f>
        <v>0.6</v>
      </c>
      <c r="R99" s="859">
        <f t="shared" si="17"/>
        <v>0</v>
      </c>
      <c r="S99" s="859">
        <f>R99*$W$12</f>
        <v>0</v>
      </c>
      <c r="T99" s="859">
        <f>R99*(1-$W$12)</f>
        <v>0</v>
      </c>
      <c r="U99" s="859">
        <f>S99+U98*$W$10</f>
        <v>0</v>
      </c>
      <c r="V99" s="859">
        <f>U98*(1-$W$10)+T99</f>
        <v>0</v>
      </c>
      <c r="W99" s="860">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tabSelected="1"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H16" sqref="H16:H17"/>
    </sheetView>
  </sheetViews>
  <sheetFormatPr defaultColWidth="11.42578125" defaultRowHeight="12.75"/>
  <cols>
    <col min="1" max="1" width="3.42578125" style="659" customWidth="1"/>
    <col min="2" max="2" width="15.28515625" style="659" customWidth="1"/>
    <col min="3" max="4" width="10.140625" style="659" bestFit="1" customWidth="1"/>
    <col min="5" max="5" width="9.42578125" style="659" customWidth="1"/>
    <col min="6" max="6" width="11.28515625" style="659" customWidth="1"/>
    <col min="7" max="7" width="9.42578125" style="659" customWidth="1"/>
    <col min="8" max="8" width="8.42578125" style="659" customWidth="1"/>
    <col min="9" max="10" width="10.85546875" style="659" customWidth="1"/>
    <col min="11" max="11" width="9.42578125" style="659" bestFit="1" customWidth="1"/>
    <col min="12" max="12" width="10.28515625" style="659" customWidth="1"/>
    <col min="13" max="13" width="10.140625" style="659" customWidth="1"/>
    <col min="14" max="14" width="8.42578125" style="659" customWidth="1"/>
    <col min="15" max="15" width="23.7109375" style="659" customWidth="1"/>
    <col min="16" max="16" width="9.28515625" style="659" customWidth="1"/>
    <col min="17" max="17" width="3.85546875" style="659" customWidth="1"/>
    <col min="18" max="19" width="13" style="659" customWidth="1"/>
    <col min="20" max="20" width="9.42578125" style="659" customWidth="1"/>
    <col min="21" max="16384" width="11.42578125" style="659"/>
  </cols>
  <sheetData>
    <row r="2" spans="2:20" ht="15.75">
      <c r="C2" s="660" t="s">
        <v>106</v>
      </c>
      <c r="Q2" s="892" t="s">
        <v>107</v>
      </c>
      <c r="R2" s="892"/>
      <c r="S2" s="892"/>
      <c r="T2" s="892"/>
    </row>
    <row r="4" spans="2:20">
      <c r="C4" s="659" t="s">
        <v>26</v>
      </c>
    </row>
    <row r="5" spans="2:20">
      <c r="C5" s="659" t="s">
        <v>281</v>
      </c>
    </row>
    <row r="6" spans="2:20">
      <c r="C6" s="659" t="s">
        <v>29</v>
      </c>
    </row>
    <row r="7" spans="2:20">
      <c r="C7" s="659" t="s">
        <v>109</v>
      </c>
    </row>
    <row r="8" spans="2:20" ht="13.5" thickBot="1"/>
    <row r="9" spans="2:20" ht="13.5" thickBot="1">
      <c r="C9" s="893" t="s">
        <v>95</v>
      </c>
      <c r="D9" s="894"/>
      <c r="E9" s="894"/>
      <c r="F9" s="894"/>
      <c r="G9" s="894"/>
      <c r="H9" s="895"/>
      <c r="I9" s="901" t="s">
        <v>308</v>
      </c>
      <c r="J9" s="902"/>
      <c r="K9" s="902"/>
      <c r="L9" s="902"/>
      <c r="M9" s="902"/>
      <c r="N9" s="903"/>
      <c r="R9" s="661" t="s">
        <v>95</v>
      </c>
      <c r="S9" s="662" t="s">
        <v>308</v>
      </c>
    </row>
    <row r="10" spans="2:20" s="669" customFormat="1" ht="38.25" customHeight="1">
      <c r="B10" s="663"/>
      <c r="C10" s="663" t="s">
        <v>104</v>
      </c>
      <c r="D10" s="664" t="s">
        <v>105</v>
      </c>
      <c r="E10" s="664" t="s">
        <v>0</v>
      </c>
      <c r="F10" s="664" t="s">
        <v>206</v>
      </c>
      <c r="G10" s="664" t="s">
        <v>103</v>
      </c>
      <c r="H10" s="665" t="s">
        <v>161</v>
      </c>
      <c r="I10" s="666" t="s">
        <v>104</v>
      </c>
      <c r="J10" s="667" t="s">
        <v>105</v>
      </c>
      <c r="K10" s="667" t="s">
        <v>0</v>
      </c>
      <c r="L10" s="667" t="s">
        <v>206</v>
      </c>
      <c r="M10" s="667" t="s">
        <v>103</v>
      </c>
      <c r="N10" s="668" t="s">
        <v>161</v>
      </c>
      <c r="O10" s="369" t="s">
        <v>28</v>
      </c>
      <c r="R10" s="896" t="s">
        <v>147</v>
      </c>
      <c r="S10" s="896" t="s">
        <v>315</v>
      </c>
    </row>
    <row r="11" spans="2:20" s="674" customFormat="1" ht="13.5" thickBot="1">
      <c r="B11" s="670"/>
      <c r="C11" s="670" t="s">
        <v>11</v>
      </c>
      <c r="D11" s="671" t="s">
        <v>11</v>
      </c>
      <c r="E11" s="671" t="s">
        <v>11</v>
      </c>
      <c r="F11" s="671" t="s">
        <v>11</v>
      </c>
      <c r="G11" s="671" t="s">
        <v>11</v>
      </c>
      <c r="H11" s="672"/>
      <c r="I11" s="670" t="s">
        <v>11</v>
      </c>
      <c r="J11" s="671" t="s">
        <v>11</v>
      </c>
      <c r="K11" s="671" t="s">
        <v>11</v>
      </c>
      <c r="L11" s="671" t="s">
        <v>11</v>
      </c>
      <c r="M11" s="671" t="s">
        <v>11</v>
      </c>
      <c r="N11" s="672"/>
      <c r="O11" s="673"/>
      <c r="R11" s="897"/>
      <c r="S11" s="897"/>
    </row>
    <row r="12" spans="2:20" s="674" customFormat="1" ht="13.5" thickBot="1">
      <c r="B12" s="675" t="s">
        <v>25</v>
      </c>
      <c r="C12" s="676">
        <v>0.4</v>
      </c>
      <c r="D12" s="677">
        <v>0.8</v>
      </c>
      <c r="E12" s="677">
        <v>1</v>
      </c>
      <c r="F12" s="677">
        <v>0.5</v>
      </c>
      <c r="G12" s="677">
        <v>0.6</v>
      </c>
      <c r="H12" s="678"/>
      <c r="I12" s="676">
        <v>0.4</v>
      </c>
      <c r="J12" s="677">
        <v>0.8</v>
      </c>
      <c r="K12" s="677">
        <v>1</v>
      </c>
      <c r="L12" s="677">
        <v>0.5</v>
      </c>
      <c r="M12" s="677">
        <v>0.6</v>
      </c>
      <c r="N12" s="678"/>
      <c r="O12" s="679"/>
      <c r="R12" s="897"/>
      <c r="S12" s="897"/>
    </row>
    <row r="13" spans="2:20" s="674" customFormat="1" ht="26.25" thickBot="1">
      <c r="B13" s="675" t="s">
        <v>159</v>
      </c>
      <c r="C13" s="680">
        <f>C12</f>
        <v>0.4</v>
      </c>
      <c r="D13" s="681">
        <f>D12</f>
        <v>0.8</v>
      </c>
      <c r="E13" s="681">
        <f>E12</f>
        <v>1</v>
      </c>
      <c r="F13" s="681">
        <f>F12</f>
        <v>0.5</v>
      </c>
      <c r="G13" s="681">
        <f>G12</f>
        <v>0.6</v>
      </c>
      <c r="H13" s="682"/>
      <c r="I13" s="680">
        <v>0.4</v>
      </c>
      <c r="J13" s="681">
        <v>0.8</v>
      </c>
      <c r="K13" s="681">
        <v>1</v>
      </c>
      <c r="L13" s="681">
        <v>0.5</v>
      </c>
      <c r="M13" s="681">
        <v>0.6</v>
      </c>
      <c r="N13" s="682"/>
      <c r="O13" s="683"/>
      <c r="R13" s="897"/>
      <c r="S13" s="897"/>
    </row>
    <row r="14" spans="2:20" s="674" customFormat="1" ht="13.5" thickBot="1">
      <c r="B14" s="684"/>
      <c r="C14" s="684"/>
      <c r="D14" s="685"/>
      <c r="E14" s="685"/>
      <c r="F14" s="685"/>
      <c r="G14" s="685"/>
      <c r="H14" s="686"/>
      <c r="I14" s="684"/>
      <c r="J14" s="685"/>
      <c r="K14" s="685"/>
      <c r="L14" s="685"/>
      <c r="M14" s="685"/>
      <c r="N14" s="686"/>
      <c r="O14" s="687"/>
      <c r="R14" s="897"/>
      <c r="S14" s="897"/>
    </row>
    <row r="15" spans="2:20" s="674" customFormat="1" ht="12.75" customHeight="1" thickBot="1">
      <c r="B15" s="688"/>
      <c r="C15" s="889" t="s">
        <v>158</v>
      </c>
      <c r="D15" s="890"/>
      <c r="E15" s="890"/>
      <c r="F15" s="890"/>
      <c r="G15" s="890"/>
      <c r="H15" s="891"/>
      <c r="I15" s="889" t="s">
        <v>158</v>
      </c>
      <c r="J15" s="890"/>
      <c r="K15" s="890"/>
      <c r="L15" s="890"/>
      <c r="M15" s="890"/>
      <c r="N15" s="891"/>
      <c r="O15" s="689"/>
      <c r="R15" s="897"/>
      <c r="S15" s="897"/>
    </row>
    <row r="16" spans="2:20" s="674" customFormat="1" ht="26.25" thickBot="1">
      <c r="B16" s="675" t="s">
        <v>160</v>
      </c>
      <c r="C16" s="690">
        <v>0</v>
      </c>
      <c r="D16" s="691">
        <v>0</v>
      </c>
      <c r="E16" s="691">
        <v>0</v>
      </c>
      <c r="F16" s="691">
        <v>0</v>
      </c>
      <c r="G16" s="691">
        <v>1</v>
      </c>
      <c r="H16" s="899" t="s">
        <v>36</v>
      </c>
      <c r="I16" s="692">
        <v>0.2</v>
      </c>
      <c r="J16" s="693">
        <v>0.3</v>
      </c>
      <c r="K16" s="693">
        <v>0.25</v>
      </c>
      <c r="L16" s="693">
        <v>0.05</v>
      </c>
      <c r="M16" s="693">
        <v>0.2</v>
      </c>
      <c r="N16" s="899" t="s">
        <v>36</v>
      </c>
      <c r="O16" s="694"/>
      <c r="R16" s="898"/>
      <c r="S16" s="898"/>
    </row>
    <row r="17" spans="2:19" s="674" customFormat="1" ht="13.5" thickBot="1">
      <c r="B17" s="695" t="s">
        <v>1</v>
      </c>
      <c r="C17" s="695" t="s">
        <v>24</v>
      </c>
      <c r="D17" s="696" t="s">
        <v>24</v>
      </c>
      <c r="E17" s="696" t="s">
        <v>24</v>
      </c>
      <c r="F17" s="696" t="s">
        <v>24</v>
      </c>
      <c r="G17" s="696" t="s">
        <v>24</v>
      </c>
      <c r="H17" s="900"/>
      <c r="I17" s="695" t="s">
        <v>24</v>
      </c>
      <c r="J17" s="696" t="s">
        <v>24</v>
      </c>
      <c r="K17" s="696" t="s">
        <v>24</v>
      </c>
      <c r="L17" s="696" t="s">
        <v>24</v>
      </c>
      <c r="M17" s="696" t="s">
        <v>24</v>
      </c>
      <c r="N17" s="900"/>
      <c r="O17" s="673"/>
      <c r="R17" s="675" t="s">
        <v>157</v>
      </c>
      <c r="S17" s="697" t="s">
        <v>157</v>
      </c>
    </row>
    <row r="18" spans="2:19">
      <c r="B18" s="698">
        <f>year</f>
        <v>2000</v>
      </c>
      <c r="C18" s="699">
        <f>C$16</f>
        <v>0</v>
      </c>
      <c r="D18" s="700">
        <f t="shared" ref="D18:G33" si="0">D$16</f>
        <v>0</v>
      </c>
      <c r="E18" s="700">
        <f t="shared" si="0"/>
        <v>0</v>
      </c>
      <c r="F18" s="700">
        <f t="shared" si="0"/>
        <v>0</v>
      </c>
      <c r="G18" s="700">
        <f t="shared" si="0"/>
        <v>1</v>
      </c>
      <c r="H18" s="701">
        <f>SUM(C18:G18)</f>
        <v>1</v>
      </c>
      <c r="I18" s="699">
        <f>I$16</f>
        <v>0.2</v>
      </c>
      <c r="J18" s="700">
        <f t="shared" ref="J18:M33" si="1">J$16</f>
        <v>0.3</v>
      </c>
      <c r="K18" s="700">
        <f t="shared" si="1"/>
        <v>0.25</v>
      </c>
      <c r="L18" s="700">
        <f t="shared" si="1"/>
        <v>0.05</v>
      </c>
      <c r="M18" s="700">
        <f t="shared" si="1"/>
        <v>0.2</v>
      </c>
      <c r="N18" s="701">
        <f>SUM(I18:M18)</f>
        <v>1</v>
      </c>
      <c r="O18" s="702"/>
      <c r="R18" s="703">
        <f>C18*C$13+D18*D$13+E18*E$13+F18*F$13+G18*G$13</f>
        <v>0.6</v>
      </c>
      <c r="S18" s="704">
        <f>I18*I$13+J18*J$13+K18*K$13+L18*L$13+M18*M$13</f>
        <v>0.71500000000000008</v>
      </c>
    </row>
    <row r="19" spans="2:19">
      <c r="B19" s="705">
        <f t="shared" ref="B19:B50" si="2">B18+1</f>
        <v>2001</v>
      </c>
      <c r="C19" s="706">
        <f t="shared" ref="C19:G50" si="3">C$16</f>
        <v>0</v>
      </c>
      <c r="D19" s="707">
        <f t="shared" si="0"/>
        <v>0</v>
      </c>
      <c r="E19" s="707">
        <f t="shared" si="0"/>
        <v>0</v>
      </c>
      <c r="F19" s="707">
        <f t="shared" si="0"/>
        <v>0</v>
      </c>
      <c r="G19" s="707">
        <f t="shared" si="0"/>
        <v>1</v>
      </c>
      <c r="H19" s="708">
        <f t="shared" ref="H19:H82" si="4">SUM(C19:G19)</f>
        <v>1</v>
      </c>
      <c r="I19" s="706">
        <f t="shared" ref="I19:M50" si="5">I$16</f>
        <v>0.2</v>
      </c>
      <c r="J19" s="707">
        <f t="shared" si="1"/>
        <v>0.3</v>
      </c>
      <c r="K19" s="707">
        <f t="shared" si="1"/>
        <v>0.25</v>
      </c>
      <c r="L19" s="707">
        <f t="shared" si="1"/>
        <v>0.05</v>
      </c>
      <c r="M19" s="707">
        <f t="shared" si="1"/>
        <v>0.2</v>
      </c>
      <c r="N19" s="708">
        <f t="shared" ref="N19:N82" si="6">SUM(I19:M19)</f>
        <v>1</v>
      </c>
      <c r="O19" s="709"/>
      <c r="R19" s="703">
        <f t="shared" ref="R19:R82" si="7">C19*C$13+D19*D$13+E19*E$13+F19*F$13+G19*G$13</f>
        <v>0.6</v>
      </c>
      <c r="S19" s="704">
        <f t="shared" ref="S19:S82" si="8">I19*I$13+J19*J$13+K19*K$13+L19*L$13+M19*M$13</f>
        <v>0.71500000000000008</v>
      </c>
    </row>
    <row r="20" spans="2:19">
      <c r="B20" s="705">
        <f t="shared" si="2"/>
        <v>2002</v>
      </c>
      <c r="C20" s="706">
        <f t="shared" si="3"/>
        <v>0</v>
      </c>
      <c r="D20" s="707">
        <f t="shared" si="0"/>
        <v>0</v>
      </c>
      <c r="E20" s="707">
        <f t="shared" si="0"/>
        <v>0</v>
      </c>
      <c r="F20" s="707">
        <f t="shared" si="0"/>
        <v>0</v>
      </c>
      <c r="G20" s="707">
        <f t="shared" si="0"/>
        <v>1</v>
      </c>
      <c r="H20" s="708">
        <f t="shared" si="4"/>
        <v>1</v>
      </c>
      <c r="I20" s="706">
        <f t="shared" si="5"/>
        <v>0.2</v>
      </c>
      <c r="J20" s="707">
        <f t="shared" si="1"/>
        <v>0.3</v>
      </c>
      <c r="K20" s="707">
        <f t="shared" si="1"/>
        <v>0.25</v>
      </c>
      <c r="L20" s="707">
        <f t="shared" si="1"/>
        <v>0.05</v>
      </c>
      <c r="M20" s="707">
        <f t="shared" si="1"/>
        <v>0.2</v>
      </c>
      <c r="N20" s="708">
        <f t="shared" si="6"/>
        <v>1</v>
      </c>
      <c r="O20" s="709"/>
      <c r="R20" s="703">
        <f t="shared" si="7"/>
        <v>0.6</v>
      </c>
      <c r="S20" s="704">
        <f t="shared" si="8"/>
        <v>0.71500000000000008</v>
      </c>
    </row>
    <row r="21" spans="2:19">
      <c r="B21" s="705">
        <f t="shared" si="2"/>
        <v>2003</v>
      </c>
      <c r="C21" s="706">
        <f t="shared" si="3"/>
        <v>0</v>
      </c>
      <c r="D21" s="707">
        <f t="shared" si="0"/>
        <v>0</v>
      </c>
      <c r="E21" s="707">
        <f t="shared" si="0"/>
        <v>0</v>
      </c>
      <c r="F21" s="707">
        <f t="shared" si="0"/>
        <v>0</v>
      </c>
      <c r="G21" s="707">
        <f t="shared" si="0"/>
        <v>1</v>
      </c>
      <c r="H21" s="708">
        <f t="shared" si="4"/>
        <v>1</v>
      </c>
      <c r="I21" s="706">
        <f t="shared" si="5"/>
        <v>0.2</v>
      </c>
      <c r="J21" s="707">
        <f t="shared" si="1"/>
        <v>0.3</v>
      </c>
      <c r="K21" s="707">
        <f t="shared" si="1"/>
        <v>0.25</v>
      </c>
      <c r="L21" s="707">
        <f t="shared" si="1"/>
        <v>0.05</v>
      </c>
      <c r="M21" s="707">
        <f t="shared" si="1"/>
        <v>0.2</v>
      </c>
      <c r="N21" s="708">
        <f t="shared" si="6"/>
        <v>1</v>
      </c>
      <c r="O21" s="709"/>
      <c r="R21" s="703">
        <f t="shared" si="7"/>
        <v>0.6</v>
      </c>
      <c r="S21" s="704">
        <f t="shared" si="8"/>
        <v>0.71500000000000008</v>
      </c>
    </row>
    <row r="22" spans="2:19">
      <c r="B22" s="705">
        <f t="shared" si="2"/>
        <v>2004</v>
      </c>
      <c r="C22" s="706">
        <f t="shared" si="3"/>
        <v>0</v>
      </c>
      <c r="D22" s="707">
        <f t="shared" si="0"/>
        <v>0</v>
      </c>
      <c r="E22" s="707">
        <f t="shared" si="0"/>
        <v>0</v>
      </c>
      <c r="F22" s="707">
        <f t="shared" si="0"/>
        <v>0</v>
      </c>
      <c r="G22" s="707">
        <f t="shared" si="0"/>
        <v>1</v>
      </c>
      <c r="H22" s="708">
        <f t="shared" si="4"/>
        <v>1</v>
      </c>
      <c r="I22" s="706">
        <f t="shared" si="5"/>
        <v>0.2</v>
      </c>
      <c r="J22" s="707">
        <f t="shared" si="1"/>
        <v>0.3</v>
      </c>
      <c r="K22" s="707">
        <f t="shared" si="1"/>
        <v>0.25</v>
      </c>
      <c r="L22" s="707">
        <f t="shared" si="1"/>
        <v>0.05</v>
      </c>
      <c r="M22" s="707">
        <f t="shared" si="1"/>
        <v>0.2</v>
      </c>
      <c r="N22" s="708">
        <f t="shared" si="6"/>
        <v>1</v>
      </c>
      <c r="O22" s="709"/>
      <c r="R22" s="703">
        <f t="shared" si="7"/>
        <v>0.6</v>
      </c>
      <c r="S22" s="704">
        <f t="shared" si="8"/>
        <v>0.71500000000000008</v>
      </c>
    </row>
    <row r="23" spans="2:19">
      <c r="B23" s="705">
        <f t="shared" si="2"/>
        <v>2005</v>
      </c>
      <c r="C23" s="706">
        <f t="shared" si="3"/>
        <v>0</v>
      </c>
      <c r="D23" s="707">
        <f t="shared" si="0"/>
        <v>0</v>
      </c>
      <c r="E23" s="707">
        <f t="shared" si="0"/>
        <v>0</v>
      </c>
      <c r="F23" s="707">
        <f t="shared" si="0"/>
        <v>0</v>
      </c>
      <c r="G23" s="707">
        <f t="shared" si="0"/>
        <v>1</v>
      </c>
      <c r="H23" s="708">
        <f t="shared" si="4"/>
        <v>1</v>
      </c>
      <c r="I23" s="706">
        <f t="shared" si="5"/>
        <v>0.2</v>
      </c>
      <c r="J23" s="707">
        <f t="shared" si="1"/>
        <v>0.3</v>
      </c>
      <c r="K23" s="707">
        <f t="shared" si="1"/>
        <v>0.25</v>
      </c>
      <c r="L23" s="707">
        <f t="shared" si="1"/>
        <v>0.05</v>
      </c>
      <c r="M23" s="707">
        <f t="shared" si="1"/>
        <v>0.2</v>
      </c>
      <c r="N23" s="708">
        <f t="shared" si="6"/>
        <v>1</v>
      </c>
      <c r="O23" s="709"/>
      <c r="R23" s="703">
        <f t="shared" si="7"/>
        <v>0.6</v>
      </c>
      <c r="S23" s="704">
        <f t="shared" si="8"/>
        <v>0.71500000000000008</v>
      </c>
    </row>
    <row r="24" spans="2:19">
      <c r="B24" s="705">
        <f t="shared" si="2"/>
        <v>2006</v>
      </c>
      <c r="C24" s="706">
        <f t="shared" si="3"/>
        <v>0</v>
      </c>
      <c r="D24" s="707">
        <f t="shared" si="0"/>
        <v>0</v>
      </c>
      <c r="E24" s="707">
        <f t="shared" si="0"/>
        <v>0</v>
      </c>
      <c r="F24" s="707">
        <f t="shared" si="0"/>
        <v>0</v>
      </c>
      <c r="G24" s="707">
        <f t="shared" si="0"/>
        <v>1</v>
      </c>
      <c r="H24" s="708">
        <f t="shared" si="4"/>
        <v>1</v>
      </c>
      <c r="I24" s="706">
        <f t="shared" si="5"/>
        <v>0.2</v>
      </c>
      <c r="J24" s="707">
        <f t="shared" si="1"/>
        <v>0.3</v>
      </c>
      <c r="K24" s="707">
        <f t="shared" si="1"/>
        <v>0.25</v>
      </c>
      <c r="L24" s="707">
        <f t="shared" si="1"/>
        <v>0.05</v>
      </c>
      <c r="M24" s="707">
        <f t="shared" si="1"/>
        <v>0.2</v>
      </c>
      <c r="N24" s="708">
        <f t="shared" si="6"/>
        <v>1</v>
      </c>
      <c r="O24" s="709"/>
      <c r="R24" s="703">
        <f t="shared" si="7"/>
        <v>0.6</v>
      </c>
      <c r="S24" s="704">
        <f t="shared" si="8"/>
        <v>0.71500000000000008</v>
      </c>
    </row>
    <row r="25" spans="2:19">
      <c r="B25" s="705">
        <f t="shared" si="2"/>
        <v>2007</v>
      </c>
      <c r="C25" s="706">
        <f t="shared" si="3"/>
        <v>0</v>
      </c>
      <c r="D25" s="707">
        <f t="shared" si="0"/>
        <v>0</v>
      </c>
      <c r="E25" s="707">
        <f t="shared" si="0"/>
        <v>0</v>
      </c>
      <c r="F25" s="707">
        <f t="shared" si="0"/>
        <v>0</v>
      </c>
      <c r="G25" s="707">
        <f t="shared" si="0"/>
        <v>1</v>
      </c>
      <c r="H25" s="708">
        <f t="shared" si="4"/>
        <v>1</v>
      </c>
      <c r="I25" s="706">
        <f t="shared" si="5"/>
        <v>0.2</v>
      </c>
      <c r="J25" s="707">
        <f t="shared" si="1"/>
        <v>0.3</v>
      </c>
      <c r="K25" s="707">
        <f t="shared" si="1"/>
        <v>0.25</v>
      </c>
      <c r="L25" s="707">
        <f t="shared" si="1"/>
        <v>0.05</v>
      </c>
      <c r="M25" s="707">
        <f t="shared" si="1"/>
        <v>0.2</v>
      </c>
      <c r="N25" s="708">
        <f t="shared" si="6"/>
        <v>1</v>
      </c>
      <c r="O25" s="709"/>
      <c r="R25" s="703">
        <f t="shared" si="7"/>
        <v>0.6</v>
      </c>
      <c r="S25" s="704">
        <f t="shared" si="8"/>
        <v>0.71500000000000008</v>
      </c>
    </row>
    <row r="26" spans="2:19">
      <c r="B26" s="705">
        <f t="shared" si="2"/>
        <v>2008</v>
      </c>
      <c r="C26" s="706">
        <f t="shared" si="3"/>
        <v>0</v>
      </c>
      <c r="D26" s="707">
        <f t="shared" si="0"/>
        <v>0</v>
      </c>
      <c r="E26" s="707">
        <f t="shared" si="0"/>
        <v>0</v>
      </c>
      <c r="F26" s="707">
        <f t="shared" si="0"/>
        <v>0</v>
      </c>
      <c r="G26" s="707">
        <f t="shared" si="0"/>
        <v>1</v>
      </c>
      <c r="H26" s="708">
        <f t="shared" si="4"/>
        <v>1</v>
      </c>
      <c r="I26" s="706">
        <f t="shared" si="5"/>
        <v>0.2</v>
      </c>
      <c r="J26" s="707">
        <f t="shared" si="1"/>
        <v>0.3</v>
      </c>
      <c r="K26" s="707">
        <f t="shared" si="1"/>
        <v>0.25</v>
      </c>
      <c r="L26" s="707">
        <f t="shared" si="1"/>
        <v>0.05</v>
      </c>
      <c r="M26" s="707">
        <f t="shared" si="1"/>
        <v>0.2</v>
      </c>
      <c r="N26" s="708">
        <f t="shared" si="6"/>
        <v>1</v>
      </c>
      <c r="O26" s="709"/>
      <c r="R26" s="703">
        <f t="shared" si="7"/>
        <v>0.6</v>
      </c>
      <c r="S26" s="704">
        <f t="shared" si="8"/>
        <v>0.71500000000000008</v>
      </c>
    </row>
    <row r="27" spans="2:19">
      <c r="B27" s="705">
        <f t="shared" si="2"/>
        <v>2009</v>
      </c>
      <c r="C27" s="706">
        <f t="shared" si="3"/>
        <v>0</v>
      </c>
      <c r="D27" s="707">
        <f t="shared" si="0"/>
        <v>0</v>
      </c>
      <c r="E27" s="707">
        <f t="shared" si="0"/>
        <v>0</v>
      </c>
      <c r="F27" s="707">
        <f t="shared" si="0"/>
        <v>0</v>
      </c>
      <c r="G27" s="707">
        <f t="shared" si="0"/>
        <v>1</v>
      </c>
      <c r="H27" s="708">
        <f t="shared" si="4"/>
        <v>1</v>
      </c>
      <c r="I27" s="706">
        <f t="shared" si="5"/>
        <v>0.2</v>
      </c>
      <c r="J27" s="707">
        <f t="shared" si="1"/>
        <v>0.3</v>
      </c>
      <c r="K27" s="707">
        <f t="shared" si="1"/>
        <v>0.25</v>
      </c>
      <c r="L27" s="707">
        <f t="shared" si="1"/>
        <v>0.05</v>
      </c>
      <c r="M27" s="707">
        <f t="shared" si="1"/>
        <v>0.2</v>
      </c>
      <c r="N27" s="708">
        <f t="shared" si="6"/>
        <v>1</v>
      </c>
      <c r="O27" s="709"/>
      <c r="R27" s="703">
        <f t="shared" si="7"/>
        <v>0.6</v>
      </c>
      <c r="S27" s="704">
        <f t="shared" si="8"/>
        <v>0.71500000000000008</v>
      </c>
    </row>
    <row r="28" spans="2:19">
      <c r="B28" s="705">
        <f t="shared" si="2"/>
        <v>2010</v>
      </c>
      <c r="C28" s="706">
        <f t="shared" si="3"/>
        <v>0</v>
      </c>
      <c r="D28" s="707">
        <f t="shared" si="0"/>
        <v>0</v>
      </c>
      <c r="E28" s="707">
        <f t="shared" si="0"/>
        <v>0</v>
      </c>
      <c r="F28" s="707">
        <f t="shared" si="0"/>
        <v>0</v>
      </c>
      <c r="G28" s="707">
        <f t="shared" si="0"/>
        <v>1</v>
      </c>
      <c r="H28" s="708">
        <f t="shared" si="4"/>
        <v>1</v>
      </c>
      <c r="I28" s="706">
        <f t="shared" si="5"/>
        <v>0.2</v>
      </c>
      <c r="J28" s="707">
        <f t="shared" si="1"/>
        <v>0.3</v>
      </c>
      <c r="K28" s="707">
        <f t="shared" si="1"/>
        <v>0.25</v>
      </c>
      <c r="L28" s="707">
        <f t="shared" si="1"/>
        <v>0.05</v>
      </c>
      <c r="M28" s="707">
        <f t="shared" si="1"/>
        <v>0.2</v>
      </c>
      <c r="N28" s="708">
        <f t="shared" si="6"/>
        <v>1</v>
      </c>
      <c r="O28" s="709"/>
      <c r="R28" s="703">
        <f t="shared" si="7"/>
        <v>0.6</v>
      </c>
      <c r="S28" s="704">
        <f t="shared" si="8"/>
        <v>0.71500000000000008</v>
      </c>
    </row>
    <row r="29" spans="2:19">
      <c r="B29" s="705">
        <f t="shared" si="2"/>
        <v>2011</v>
      </c>
      <c r="C29" s="706">
        <f t="shared" si="3"/>
        <v>0</v>
      </c>
      <c r="D29" s="707">
        <f t="shared" si="0"/>
        <v>0</v>
      </c>
      <c r="E29" s="707">
        <f t="shared" si="0"/>
        <v>0</v>
      </c>
      <c r="F29" s="707">
        <f t="shared" si="0"/>
        <v>0</v>
      </c>
      <c r="G29" s="707">
        <f t="shared" si="0"/>
        <v>1</v>
      </c>
      <c r="H29" s="708">
        <f t="shared" si="4"/>
        <v>1</v>
      </c>
      <c r="I29" s="706">
        <f t="shared" si="5"/>
        <v>0.2</v>
      </c>
      <c r="J29" s="707">
        <f t="shared" si="1"/>
        <v>0.3</v>
      </c>
      <c r="K29" s="707">
        <f t="shared" si="1"/>
        <v>0.25</v>
      </c>
      <c r="L29" s="707">
        <f t="shared" si="1"/>
        <v>0.05</v>
      </c>
      <c r="M29" s="707">
        <f t="shared" si="1"/>
        <v>0.2</v>
      </c>
      <c r="N29" s="708">
        <f t="shared" si="6"/>
        <v>1</v>
      </c>
      <c r="O29" s="709"/>
      <c r="R29" s="703">
        <f t="shared" si="7"/>
        <v>0.6</v>
      </c>
      <c r="S29" s="704">
        <f t="shared" si="8"/>
        <v>0.71500000000000008</v>
      </c>
    </row>
    <row r="30" spans="2:19">
      <c r="B30" s="705">
        <f t="shared" si="2"/>
        <v>2012</v>
      </c>
      <c r="C30" s="706">
        <f t="shared" si="3"/>
        <v>0</v>
      </c>
      <c r="D30" s="707">
        <f t="shared" si="0"/>
        <v>0</v>
      </c>
      <c r="E30" s="707">
        <f t="shared" si="0"/>
        <v>0</v>
      </c>
      <c r="F30" s="707">
        <f t="shared" si="0"/>
        <v>0</v>
      </c>
      <c r="G30" s="707">
        <f t="shared" si="0"/>
        <v>1</v>
      </c>
      <c r="H30" s="708">
        <f t="shared" si="4"/>
        <v>1</v>
      </c>
      <c r="I30" s="706">
        <f t="shared" si="5"/>
        <v>0.2</v>
      </c>
      <c r="J30" s="707">
        <f t="shared" si="1"/>
        <v>0.3</v>
      </c>
      <c r="K30" s="707">
        <f t="shared" si="1"/>
        <v>0.25</v>
      </c>
      <c r="L30" s="707">
        <f t="shared" si="1"/>
        <v>0.05</v>
      </c>
      <c r="M30" s="707">
        <f t="shared" si="1"/>
        <v>0.2</v>
      </c>
      <c r="N30" s="708">
        <f t="shared" si="6"/>
        <v>1</v>
      </c>
      <c r="O30" s="709"/>
      <c r="R30" s="703">
        <f t="shared" si="7"/>
        <v>0.6</v>
      </c>
      <c r="S30" s="704">
        <f t="shared" si="8"/>
        <v>0.71500000000000008</v>
      </c>
    </row>
    <row r="31" spans="2:19">
      <c r="B31" s="705">
        <f t="shared" si="2"/>
        <v>2013</v>
      </c>
      <c r="C31" s="706">
        <f t="shared" si="3"/>
        <v>0</v>
      </c>
      <c r="D31" s="707">
        <f t="shared" si="0"/>
        <v>0</v>
      </c>
      <c r="E31" s="707">
        <f t="shared" si="0"/>
        <v>0</v>
      </c>
      <c r="F31" s="707">
        <f t="shared" si="0"/>
        <v>0</v>
      </c>
      <c r="G31" s="707">
        <f t="shared" si="0"/>
        <v>1</v>
      </c>
      <c r="H31" s="708">
        <f t="shared" si="4"/>
        <v>1</v>
      </c>
      <c r="I31" s="706">
        <f t="shared" si="5"/>
        <v>0.2</v>
      </c>
      <c r="J31" s="707">
        <f t="shared" si="1"/>
        <v>0.3</v>
      </c>
      <c r="K31" s="707">
        <f t="shared" si="1"/>
        <v>0.25</v>
      </c>
      <c r="L31" s="707">
        <f t="shared" si="1"/>
        <v>0.05</v>
      </c>
      <c r="M31" s="707">
        <f t="shared" si="1"/>
        <v>0.2</v>
      </c>
      <c r="N31" s="708">
        <f t="shared" si="6"/>
        <v>1</v>
      </c>
      <c r="O31" s="709"/>
      <c r="R31" s="703">
        <f t="shared" si="7"/>
        <v>0.6</v>
      </c>
      <c r="S31" s="704">
        <f t="shared" si="8"/>
        <v>0.71500000000000008</v>
      </c>
    </row>
    <row r="32" spans="2:19">
      <c r="B32" s="705">
        <f t="shared" si="2"/>
        <v>2014</v>
      </c>
      <c r="C32" s="706">
        <f t="shared" si="3"/>
        <v>0</v>
      </c>
      <c r="D32" s="707">
        <f t="shared" si="0"/>
        <v>0</v>
      </c>
      <c r="E32" s="707">
        <f t="shared" si="0"/>
        <v>0</v>
      </c>
      <c r="F32" s="707">
        <f t="shared" si="0"/>
        <v>0</v>
      </c>
      <c r="G32" s="707">
        <f t="shared" si="0"/>
        <v>1</v>
      </c>
      <c r="H32" s="708">
        <f t="shared" si="4"/>
        <v>1</v>
      </c>
      <c r="I32" s="706">
        <f t="shared" si="5"/>
        <v>0.2</v>
      </c>
      <c r="J32" s="707">
        <f t="shared" si="1"/>
        <v>0.3</v>
      </c>
      <c r="K32" s="707">
        <f t="shared" si="1"/>
        <v>0.25</v>
      </c>
      <c r="L32" s="707">
        <f t="shared" si="1"/>
        <v>0.05</v>
      </c>
      <c r="M32" s="707">
        <f t="shared" si="1"/>
        <v>0.2</v>
      </c>
      <c r="N32" s="708">
        <f t="shared" si="6"/>
        <v>1</v>
      </c>
      <c r="O32" s="709"/>
      <c r="R32" s="703">
        <f t="shared" si="7"/>
        <v>0.6</v>
      </c>
      <c r="S32" s="704">
        <f t="shared" si="8"/>
        <v>0.71500000000000008</v>
      </c>
    </row>
    <row r="33" spans="2:19">
      <c r="B33" s="705">
        <f t="shared" si="2"/>
        <v>2015</v>
      </c>
      <c r="C33" s="706">
        <f t="shared" si="3"/>
        <v>0</v>
      </c>
      <c r="D33" s="707">
        <f t="shared" si="0"/>
        <v>0</v>
      </c>
      <c r="E33" s="707">
        <f t="shared" si="0"/>
        <v>0</v>
      </c>
      <c r="F33" s="707">
        <f t="shared" si="0"/>
        <v>0</v>
      </c>
      <c r="G33" s="707">
        <f t="shared" si="0"/>
        <v>1</v>
      </c>
      <c r="H33" s="708">
        <f t="shared" si="4"/>
        <v>1</v>
      </c>
      <c r="I33" s="706">
        <f t="shared" si="5"/>
        <v>0.2</v>
      </c>
      <c r="J33" s="707">
        <f t="shared" si="1"/>
        <v>0.3</v>
      </c>
      <c r="K33" s="707">
        <f t="shared" si="1"/>
        <v>0.25</v>
      </c>
      <c r="L33" s="707">
        <f t="shared" si="1"/>
        <v>0.05</v>
      </c>
      <c r="M33" s="707">
        <f t="shared" si="1"/>
        <v>0.2</v>
      </c>
      <c r="N33" s="708">
        <f t="shared" si="6"/>
        <v>1</v>
      </c>
      <c r="O33" s="709"/>
      <c r="R33" s="703">
        <f t="shared" si="7"/>
        <v>0.6</v>
      </c>
      <c r="S33" s="704">
        <f t="shared" si="8"/>
        <v>0.71500000000000008</v>
      </c>
    </row>
    <row r="34" spans="2:19">
      <c r="B34" s="705">
        <f t="shared" si="2"/>
        <v>2016</v>
      </c>
      <c r="C34" s="706">
        <f t="shared" si="3"/>
        <v>0</v>
      </c>
      <c r="D34" s="707">
        <f t="shared" si="3"/>
        <v>0</v>
      </c>
      <c r="E34" s="707">
        <f t="shared" si="3"/>
        <v>0</v>
      </c>
      <c r="F34" s="707">
        <f t="shared" si="3"/>
        <v>0</v>
      </c>
      <c r="G34" s="707">
        <f t="shared" si="3"/>
        <v>1</v>
      </c>
      <c r="H34" s="708">
        <f t="shared" si="4"/>
        <v>1</v>
      </c>
      <c r="I34" s="706">
        <f t="shared" si="5"/>
        <v>0.2</v>
      </c>
      <c r="J34" s="707">
        <f t="shared" si="5"/>
        <v>0.3</v>
      </c>
      <c r="K34" s="707">
        <f t="shared" si="5"/>
        <v>0.25</v>
      </c>
      <c r="L34" s="707">
        <f t="shared" si="5"/>
        <v>0.05</v>
      </c>
      <c r="M34" s="707">
        <f t="shared" si="5"/>
        <v>0.2</v>
      </c>
      <c r="N34" s="708">
        <f t="shared" si="6"/>
        <v>1</v>
      </c>
      <c r="O34" s="709"/>
      <c r="R34" s="703">
        <f t="shared" si="7"/>
        <v>0.6</v>
      </c>
      <c r="S34" s="704">
        <f t="shared" si="8"/>
        <v>0.71500000000000008</v>
      </c>
    </row>
    <row r="35" spans="2:19">
      <c r="B35" s="705">
        <f t="shared" si="2"/>
        <v>2017</v>
      </c>
      <c r="C35" s="706">
        <f t="shared" si="3"/>
        <v>0</v>
      </c>
      <c r="D35" s="707">
        <f t="shared" si="3"/>
        <v>0</v>
      </c>
      <c r="E35" s="707">
        <f t="shared" si="3"/>
        <v>0</v>
      </c>
      <c r="F35" s="707">
        <f t="shared" si="3"/>
        <v>0</v>
      </c>
      <c r="G35" s="707">
        <f t="shared" si="3"/>
        <v>1</v>
      </c>
      <c r="H35" s="708">
        <f t="shared" si="4"/>
        <v>1</v>
      </c>
      <c r="I35" s="706">
        <f t="shared" si="5"/>
        <v>0.2</v>
      </c>
      <c r="J35" s="707">
        <f t="shared" si="5"/>
        <v>0.3</v>
      </c>
      <c r="K35" s="707">
        <f t="shared" si="5"/>
        <v>0.25</v>
      </c>
      <c r="L35" s="707">
        <f t="shared" si="5"/>
        <v>0.05</v>
      </c>
      <c r="M35" s="707">
        <f t="shared" si="5"/>
        <v>0.2</v>
      </c>
      <c r="N35" s="708">
        <f t="shared" si="6"/>
        <v>1</v>
      </c>
      <c r="O35" s="709"/>
      <c r="R35" s="703">
        <f t="shared" si="7"/>
        <v>0.6</v>
      </c>
      <c r="S35" s="704">
        <f t="shared" si="8"/>
        <v>0.71500000000000008</v>
      </c>
    </row>
    <row r="36" spans="2:19">
      <c r="B36" s="705">
        <f t="shared" si="2"/>
        <v>2018</v>
      </c>
      <c r="C36" s="706">
        <f t="shared" si="3"/>
        <v>0</v>
      </c>
      <c r="D36" s="707">
        <f t="shared" si="3"/>
        <v>0</v>
      </c>
      <c r="E36" s="707">
        <f t="shared" si="3"/>
        <v>0</v>
      </c>
      <c r="F36" s="707">
        <f t="shared" si="3"/>
        <v>0</v>
      </c>
      <c r="G36" s="707">
        <f t="shared" si="3"/>
        <v>1</v>
      </c>
      <c r="H36" s="708">
        <f t="shared" si="4"/>
        <v>1</v>
      </c>
      <c r="I36" s="706">
        <f t="shared" si="5"/>
        <v>0.2</v>
      </c>
      <c r="J36" s="707">
        <f t="shared" si="5"/>
        <v>0.3</v>
      </c>
      <c r="K36" s="707">
        <f t="shared" si="5"/>
        <v>0.25</v>
      </c>
      <c r="L36" s="707">
        <f t="shared" si="5"/>
        <v>0.05</v>
      </c>
      <c r="M36" s="707">
        <f t="shared" si="5"/>
        <v>0.2</v>
      </c>
      <c r="N36" s="708">
        <f t="shared" si="6"/>
        <v>1</v>
      </c>
      <c r="O36" s="709"/>
      <c r="R36" s="703">
        <f t="shared" si="7"/>
        <v>0.6</v>
      </c>
      <c r="S36" s="704">
        <f t="shared" si="8"/>
        <v>0.71500000000000008</v>
      </c>
    </row>
    <row r="37" spans="2:19">
      <c r="B37" s="705">
        <f t="shared" si="2"/>
        <v>2019</v>
      </c>
      <c r="C37" s="706">
        <f t="shared" si="3"/>
        <v>0</v>
      </c>
      <c r="D37" s="707">
        <f t="shared" si="3"/>
        <v>0</v>
      </c>
      <c r="E37" s="707">
        <f t="shared" si="3"/>
        <v>0</v>
      </c>
      <c r="F37" s="707">
        <f t="shared" si="3"/>
        <v>0</v>
      </c>
      <c r="G37" s="707">
        <f t="shared" si="3"/>
        <v>1</v>
      </c>
      <c r="H37" s="708">
        <f t="shared" si="4"/>
        <v>1</v>
      </c>
      <c r="I37" s="706">
        <f t="shared" si="5"/>
        <v>0.2</v>
      </c>
      <c r="J37" s="707">
        <f t="shared" si="5"/>
        <v>0.3</v>
      </c>
      <c r="K37" s="707">
        <f t="shared" si="5"/>
        <v>0.25</v>
      </c>
      <c r="L37" s="707">
        <f t="shared" si="5"/>
        <v>0.05</v>
      </c>
      <c r="M37" s="707">
        <f t="shared" si="5"/>
        <v>0.2</v>
      </c>
      <c r="N37" s="708">
        <f t="shared" si="6"/>
        <v>1</v>
      </c>
      <c r="O37" s="709"/>
      <c r="R37" s="703">
        <f t="shared" si="7"/>
        <v>0.6</v>
      </c>
      <c r="S37" s="704">
        <f t="shared" si="8"/>
        <v>0.71500000000000008</v>
      </c>
    </row>
    <row r="38" spans="2:19">
      <c r="B38" s="705">
        <f t="shared" si="2"/>
        <v>2020</v>
      </c>
      <c r="C38" s="706">
        <f t="shared" si="3"/>
        <v>0</v>
      </c>
      <c r="D38" s="707">
        <f t="shared" si="3"/>
        <v>0</v>
      </c>
      <c r="E38" s="707">
        <f t="shared" si="3"/>
        <v>0</v>
      </c>
      <c r="F38" s="707">
        <f t="shared" si="3"/>
        <v>0</v>
      </c>
      <c r="G38" s="707">
        <f t="shared" si="3"/>
        <v>1</v>
      </c>
      <c r="H38" s="708">
        <f t="shared" si="4"/>
        <v>1</v>
      </c>
      <c r="I38" s="706">
        <f t="shared" si="5"/>
        <v>0.2</v>
      </c>
      <c r="J38" s="707">
        <f t="shared" si="5"/>
        <v>0.3</v>
      </c>
      <c r="K38" s="707">
        <f t="shared" si="5"/>
        <v>0.25</v>
      </c>
      <c r="L38" s="707">
        <f t="shared" si="5"/>
        <v>0.05</v>
      </c>
      <c r="M38" s="707">
        <f t="shared" si="5"/>
        <v>0.2</v>
      </c>
      <c r="N38" s="708">
        <f t="shared" si="6"/>
        <v>1</v>
      </c>
      <c r="O38" s="709"/>
      <c r="R38" s="703">
        <f t="shared" si="7"/>
        <v>0.6</v>
      </c>
      <c r="S38" s="704">
        <f t="shared" si="8"/>
        <v>0.71500000000000008</v>
      </c>
    </row>
    <row r="39" spans="2:19">
      <c r="B39" s="705">
        <f t="shared" si="2"/>
        <v>2021</v>
      </c>
      <c r="C39" s="706">
        <f t="shared" si="3"/>
        <v>0</v>
      </c>
      <c r="D39" s="707">
        <f t="shared" si="3"/>
        <v>0</v>
      </c>
      <c r="E39" s="707">
        <f t="shared" si="3"/>
        <v>0</v>
      </c>
      <c r="F39" s="707">
        <f t="shared" si="3"/>
        <v>0</v>
      </c>
      <c r="G39" s="707">
        <f t="shared" si="3"/>
        <v>1</v>
      </c>
      <c r="H39" s="708">
        <f t="shared" si="4"/>
        <v>1</v>
      </c>
      <c r="I39" s="706">
        <f t="shared" si="5"/>
        <v>0.2</v>
      </c>
      <c r="J39" s="707">
        <f t="shared" si="5"/>
        <v>0.3</v>
      </c>
      <c r="K39" s="707">
        <f t="shared" si="5"/>
        <v>0.25</v>
      </c>
      <c r="L39" s="707">
        <f t="shared" si="5"/>
        <v>0.05</v>
      </c>
      <c r="M39" s="707">
        <f t="shared" si="5"/>
        <v>0.2</v>
      </c>
      <c r="N39" s="708">
        <f t="shared" si="6"/>
        <v>1</v>
      </c>
      <c r="O39" s="709"/>
      <c r="R39" s="703">
        <f t="shared" si="7"/>
        <v>0.6</v>
      </c>
      <c r="S39" s="704">
        <f t="shared" si="8"/>
        <v>0.71500000000000008</v>
      </c>
    </row>
    <row r="40" spans="2:19">
      <c r="B40" s="705">
        <f t="shared" si="2"/>
        <v>2022</v>
      </c>
      <c r="C40" s="706">
        <f t="shared" si="3"/>
        <v>0</v>
      </c>
      <c r="D40" s="707">
        <f t="shared" si="3"/>
        <v>0</v>
      </c>
      <c r="E40" s="707">
        <f t="shared" si="3"/>
        <v>0</v>
      </c>
      <c r="F40" s="707">
        <f t="shared" si="3"/>
        <v>0</v>
      </c>
      <c r="G40" s="707">
        <f t="shared" si="3"/>
        <v>1</v>
      </c>
      <c r="H40" s="708">
        <f t="shared" si="4"/>
        <v>1</v>
      </c>
      <c r="I40" s="706">
        <f t="shared" si="5"/>
        <v>0.2</v>
      </c>
      <c r="J40" s="707">
        <f t="shared" si="5"/>
        <v>0.3</v>
      </c>
      <c r="K40" s="707">
        <f t="shared" si="5"/>
        <v>0.25</v>
      </c>
      <c r="L40" s="707">
        <f t="shared" si="5"/>
        <v>0.05</v>
      </c>
      <c r="M40" s="707">
        <f t="shared" si="5"/>
        <v>0.2</v>
      </c>
      <c r="N40" s="708">
        <f t="shared" si="6"/>
        <v>1</v>
      </c>
      <c r="O40" s="709"/>
      <c r="R40" s="703">
        <f t="shared" si="7"/>
        <v>0.6</v>
      </c>
      <c r="S40" s="704">
        <f t="shared" si="8"/>
        <v>0.71500000000000008</v>
      </c>
    </row>
    <row r="41" spans="2:19">
      <c r="B41" s="705">
        <f t="shared" si="2"/>
        <v>2023</v>
      </c>
      <c r="C41" s="706">
        <f t="shared" si="3"/>
        <v>0</v>
      </c>
      <c r="D41" s="707">
        <f t="shared" si="3"/>
        <v>0</v>
      </c>
      <c r="E41" s="707">
        <f t="shared" si="3"/>
        <v>0</v>
      </c>
      <c r="F41" s="707">
        <f t="shared" si="3"/>
        <v>0</v>
      </c>
      <c r="G41" s="707">
        <f t="shared" si="3"/>
        <v>1</v>
      </c>
      <c r="H41" s="708">
        <f t="shared" si="4"/>
        <v>1</v>
      </c>
      <c r="I41" s="706">
        <f t="shared" si="5"/>
        <v>0.2</v>
      </c>
      <c r="J41" s="707">
        <f t="shared" si="5"/>
        <v>0.3</v>
      </c>
      <c r="K41" s="707">
        <f t="shared" si="5"/>
        <v>0.25</v>
      </c>
      <c r="L41" s="707">
        <f t="shared" si="5"/>
        <v>0.05</v>
      </c>
      <c r="M41" s="707">
        <f t="shared" si="5"/>
        <v>0.2</v>
      </c>
      <c r="N41" s="708">
        <f t="shared" si="6"/>
        <v>1</v>
      </c>
      <c r="O41" s="709"/>
      <c r="R41" s="703">
        <f t="shared" si="7"/>
        <v>0.6</v>
      </c>
      <c r="S41" s="704">
        <f t="shared" si="8"/>
        <v>0.71500000000000008</v>
      </c>
    </row>
    <row r="42" spans="2:19">
      <c r="B42" s="705">
        <f t="shared" si="2"/>
        <v>2024</v>
      </c>
      <c r="C42" s="706">
        <f t="shared" si="3"/>
        <v>0</v>
      </c>
      <c r="D42" s="707">
        <f t="shared" si="3"/>
        <v>0</v>
      </c>
      <c r="E42" s="707">
        <f t="shared" si="3"/>
        <v>0</v>
      </c>
      <c r="F42" s="707">
        <f t="shared" si="3"/>
        <v>0</v>
      </c>
      <c r="G42" s="707">
        <f t="shared" si="3"/>
        <v>1</v>
      </c>
      <c r="H42" s="708">
        <f t="shared" si="4"/>
        <v>1</v>
      </c>
      <c r="I42" s="706">
        <f t="shared" si="5"/>
        <v>0.2</v>
      </c>
      <c r="J42" s="707">
        <f t="shared" si="5"/>
        <v>0.3</v>
      </c>
      <c r="K42" s="707">
        <f t="shared" si="5"/>
        <v>0.25</v>
      </c>
      <c r="L42" s="707">
        <f t="shared" si="5"/>
        <v>0.05</v>
      </c>
      <c r="M42" s="707">
        <f t="shared" si="5"/>
        <v>0.2</v>
      </c>
      <c r="N42" s="708">
        <f t="shared" si="6"/>
        <v>1</v>
      </c>
      <c r="O42" s="709"/>
      <c r="R42" s="703">
        <f t="shared" si="7"/>
        <v>0.6</v>
      </c>
      <c r="S42" s="704">
        <f t="shared" si="8"/>
        <v>0.71500000000000008</v>
      </c>
    </row>
    <row r="43" spans="2:19">
      <c r="B43" s="705">
        <f t="shared" si="2"/>
        <v>2025</v>
      </c>
      <c r="C43" s="706">
        <f t="shared" si="3"/>
        <v>0</v>
      </c>
      <c r="D43" s="707">
        <f t="shared" si="3"/>
        <v>0</v>
      </c>
      <c r="E43" s="707">
        <f t="shared" si="3"/>
        <v>0</v>
      </c>
      <c r="F43" s="707">
        <f t="shared" si="3"/>
        <v>0</v>
      </c>
      <c r="G43" s="707">
        <f t="shared" si="3"/>
        <v>1</v>
      </c>
      <c r="H43" s="708">
        <f t="shared" si="4"/>
        <v>1</v>
      </c>
      <c r="I43" s="706">
        <f t="shared" si="5"/>
        <v>0.2</v>
      </c>
      <c r="J43" s="707">
        <f t="shared" si="5"/>
        <v>0.3</v>
      </c>
      <c r="K43" s="707">
        <f t="shared" si="5"/>
        <v>0.25</v>
      </c>
      <c r="L43" s="707">
        <f t="shared" si="5"/>
        <v>0.05</v>
      </c>
      <c r="M43" s="707">
        <f t="shared" si="5"/>
        <v>0.2</v>
      </c>
      <c r="N43" s="708">
        <f t="shared" si="6"/>
        <v>1</v>
      </c>
      <c r="O43" s="709"/>
      <c r="R43" s="703">
        <f t="shared" si="7"/>
        <v>0.6</v>
      </c>
      <c r="S43" s="704">
        <f t="shared" si="8"/>
        <v>0.71500000000000008</v>
      </c>
    </row>
    <row r="44" spans="2:19">
      <c r="B44" s="705">
        <f t="shared" si="2"/>
        <v>2026</v>
      </c>
      <c r="C44" s="706">
        <f t="shared" si="3"/>
        <v>0</v>
      </c>
      <c r="D44" s="707">
        <f t="shared" si="3"/>
        <v>0</v>
      </c>
      <c r="E44" s="707">
        <f t="shared" si="3"/>
        <v>0</v>
      </c>
      <c r="F44" s="707">
        <f t="shared" si="3"/>
        <v>0</v>
      </c>
      <c r="G44" s="707">
        <f t="shared" si="3"/>
        <v>1</v>
      </c>
      <c r="H44" s="708">
        <f t="shared" si="4"/>
        <v>1</v>
      </c>
      <c r="I44" s="706">
        <f t="shared" si="5"/>
        <v>0.2</v>
      </c>
      <c r="J44" s="707">
        <f t="shared" si="5"/>
        <v>0.3</v>
      </c>
      <c r="K44" s="707">
        <f t="shared" si="5"/>
        <v>0.25</v>
      </c>
      <c r="L44" s="707">
        <f t="shared" si="5"/>
        <v>0.05</v>
      </c>
      <c r="M44" s="707">
        <f t="shared" si="5"/>
        <v>0.2</v>
      </c>
      <c r="N44" s="708">
        <f t="shared" si="6"/>
        <v>1</v>
      </c>
      <c r="O44" s="709"/>
      <c r="R44" s="703">
        <f t="shared" si="7"/>
        <v>0.6</v>
      </c>
      <c r="S44" s="704">
        <f t="shared" si="8"/>
        <v>0.71500000000000008</v>
      </c>
    </row>
    <row r="45" spans="2:19">
      <c r="B45" s="705">
        <f t="shared" si="2"/>
        <v>2027</v>
      </c>
      <c r="C45" s="706">
        <f t="shared" si="3"/>
        <v>0</v>
      </c>
      <c r="D45" s="707">
        <f t="shared" si="3"/>
        <v>0</v>
      </c>
      <c r="E45" s="707">
        <f t="shared" si="3"/>
        <v>0</v>
      </c>
      <c r="F45" s="707">
        <f t="shared" si="3"/>
        <v>0</v>
      </c>
      <c r="G45" s="707">
        <f t="shared" si="3"/>
        <v>1</v>
      </c>
      <c r="H45" s="708">
        <f t="shared" si="4"/>
        <v>1</v>
      </c>
      <c r="I45" s="706">
        <f t="shared" si="5"/>
        <v>0.2</v>
      </c>
      <c r="J45" s="707">
        <f t="shared" si="5"/>
        <v>0.3</v>
      </c>
      <c r="K45" s="707">
        <f t="shared" si="5"/>
        <v>0.25</v>
      </c>
      <c r="L45" s="707">
        <f t="shared" si="5"/>
        <v>0.05</v>
      </c>
      <c r="M45" s="707">
        <f t="shared" si="5"/>
        <v>0.2</v>
      </c>
      <c r="N45" s="708">
        <f t="shared" si="6"/>
        <v>1</v>
      </c>
      <c r="O45" s="709"/>
      <c r="R45" s="703">
        <f t="shared" si="7"/>
        <v>0.6</v>
      </c>
      <c r="S45" s="704">
        <f t="shared" si="8"/>
        <v>0.71500000000000008</v>
      </c>
    </row>
    <row r="46" spans="2:19">
      <c r="B46" s="705">
        <f t="shared" si="2"/>
        <v>2028</v>
      </c>
      <c r="C46" s="706">
        <f t="shared" si="3"/>
        <v>0</v>
      </c>
      <c r="D46" s="707">
        <f t="shared" si="3"/>
        <v>0</v>
      </c>
      <c r="E46" s="707">
        <f t="shared" si="3"/>
        <v>0</v>
      </c>
      <c r="F46" s="707">
        <f t="shared" si="3"/>
        <v>0</v>
      </c>
      <c r="G46" s="707">
        <f t="shared" si="3"/>
        <v>1</v>
      </c>
      <c r="H46" s="708">
        <f t="shared" si="4"/>
        <v>1</v>
      </c>
      <c r="I46" s="706">
        <f t="shared" si="5"/>
        <v>0.2</v>
      </c>
      <c r="J46" s="707">
        <f t="shared" si="5"/>
        <v>0.3</v>
      </c>
      <c r="K46" s="707">
        <f t="shared" si="5"/>
        <v>0.25</v>
      </c>
      <c r="L46" s="707">
        <f t="shared" si="5"/>
        <v>0.05</v>
      </c>
      <c r="M46" s="707">
        <f t="shared" si="5"/>
        <v>0.2</v>
      </c>
      <c r="N46" s="708">
        <f t="shared" si="6"/>
        <v>1</v>
      </c>
      <c r="O46" s="709"/>
      <c r="R46" s="703">
        <f t="shared" si="7"/>
        <v>0.6</v>
      </c>
      <c r="S46" s="704">
        <f t="shared" si="8"/>
        <v>0.71500000000000008</v>
      </c>
    </row>
    <row r="47" spans="2:19">
      <c r="B47" s="705">
        <f t="shared" si="2"/>
        <v>2029</v>
      </c>
      <c r="C47" s="706">
        <f t="shared" si="3"/>
        <v>0</v>
      </c>
      <c r="D47" s="707">
        <f t="shared" si="3"/>
        <v>0</v>
      </c>
      <c r="E47" s="707">
        <f t="shared" si="3"/>
        <v>0</v>
      </c>
      <c r="F47" s="707">
        <f t="shared" si="3"/>
        <v>0</v>
      </c>
      <c r="G47" s="707">
        <f t="shared" si="3"/>
        <v>1</v>
      </c>
      <c r="H47" s="708">
        <f t="shared" si="4"/>
        <v>1</v>
      </c>
      <c r="I47" s="706">
        <f t="shared" si="5"/>
        <v>0.2</v>
      </c>
      <c r="J47" s="707">
        <f t="shared" si="5"/>
        <v>0.3</v>
      </c>
      <c r="K47" s="707">
        <f t="shared" si="5"/>
        <v>0.25</v>
      </c>
      <c r="L47" s="707">
        <f t="shared" si="5"/>
        <v>0.05</v>
      </c>
      <c r="M47" s="707">
        <f t="shared" si="5"/>
        <v>0.2</v>
      </c>
      <c r="N47" s="708">
        <f t="shared" si="6"/>
        <v>1</v>
      </c>
      <c r="O47" s="709"/>
      <c r="R47" s="703">
        <f t="shared" si="7"/>
        <v>0.6</v>
      </c>
      <c r="S47" s="704">
        <f t="shared" si="8"/>
        <v>0.71500000000000008</v>
      </c>
    </row>
    <row r="48" spans="2:19">
      <c r="B48" s="705">
        <f t="shared" si="2"/>
        <v>2030</v>
      </c>
      <c r="C48" s="706">
        <f t="shared" si="3"/>
        <v>0</v>
      </c>
      <c r="D48" s="707">
        <f t="shared" si="3"/>
        <v>0</v>
      </c>
      <c r="E48" s="707">
        <f t="shared" si="3"/>
        <v>0</v>
      </c>
      <c r="F48" s="707">
        <f t="shared" si="3"/>
        <v>0</v>
      </c>
      <c r="G48" s="707">
        <f t="shared" si="3"/>
        <v>1</v>
      </c>
      <c r="H48" s="708">
        <f t="shared" si="4"/>
        <v>1</v>
      </c>
      <c r="I48" s="706">
        <f t="shared" si="5"/>
        <v>0.2</v>
      </c>
      <c r="J48" s="707">
        <f t="shared" si="5"/>
        <v>0.3</v>
      </c>
      <c r="K48" s="707">
        <f t="shared" si="5"/>
        <v>0.25</v>
      </c>
      <c r="L48" s="707">
        <f t="shared" si="5"/>
        <v>0.05</v>
      </c>
      <c r="M48" s="707">
        <f t="shared" si="5"/>
        <v>0.2</v>
      </c>
      <c r="N48" s="708">
        <f t="shared" si="6"/>
        <v>1</v>
      </c>
      <c r="O48" s="709"/>
      <c r="R48" s="703">
        <f t="shared" si="7"/>
        <v>0.6</v>
      </c>
      <c r="S48" s="704">
        <f t="shared" si="8"/>
        <v>0.71500000000000008</v>
      </c>
    </row>
    <row r="49" spans="2:19">
      <c r="B49" s="705">
        <f t="shared" si="2"/>
        <v>2031</v>
      </c>
      <c r="C49" s="706">
        <f t="shared" si="3"/>
        <v>0</v>
      </c>
      <c r="D49" s="707">
        <f t="shared" si="3"/>
        <v>0</v>
      </c>
      <c r="E49" s="707">
        <f t="shared" si="3"/>
        <v>0</v>
      </c>
      <c r="F49" s="707">
        <f t="shared" si="3"/>
        <v>0</v>
      </c>
      <c r="G49" s="707">
        <f t="shared" si="3"/>
        <v>1</v>
      </c>
      <c r="H49" s="708">
        <f t="shared" si="4"/>
        <v>1</v>
      </c>
      <c r="I49" s="706">
        <f t="shared" si="5"/>
        <v>0.2</v>
      </c>
      <c r="J49" s="707">
        <f t="shared" si="5"/>
        <v>0.3</v>
      </c>
      <c r="K49" s="707">
        <f t="shared" si="5"/>
        <v>0.25</v>
      </c>
      <c r="L49" s="707">
        <f t="shared" si="5"/>
        <v>0.05</v>
      </c>
      <c r="M49" s="707">
        <f t="shared" si="5"/>
        <v>0.2</v>
      </c>
      <c r="N49" s="708">
        <f t="shared" si="6"/>
        <v>1</v>
      </c>
      <c r="O49" s="709"/>
      <c r="R49" s="703">
        <f t="shared" si="7"/>
        <v>0.6</v>
      </c>
      <c r="S49" s="704">
        <f t="shared" si="8"/>
        <v>0.71500000000000008</v>
      </c>
    </row>
    <row r="50" spans="2:19">
      <c r="B50" s="705">
        <f t="shared" si="2"/>
        <v>2032</v>
      </c>
      <c r="C50" s="706">
        <f t="shared" si="3"/>
        <v>0</v>
      </c>
      <c r="D50" s="707">
        <f t="shared" si="3"/>
        <v>0</v>
      </c>
      <c r="E50" s="707">
        <f t="shared" si="3"/>
        <v>0</v>
      </c>
      <c r="F50" s="707">
        <f t="shared" si="3"/>
        <v>0</v>
      </c>
      <c r="G50" s="707">
        <f t="shared" si="3"/>
        <v>1</v>
      </c>
      <c r="H50" s="708">
        <f t="shared" si="4"/>
        <v>1</v>
      </c>
      <c r="I50" s="706">
        <f t="shared" si="5"/>
        <v>0.2</v>
      </c>
      <c r="J50" s="707">
        <f t="shared" si="5"/>
        <v>0.3</v>
      </c>
      <c r="K50" s="707">
        <f t="shared" si="5"/>
        <v>0.25</v>
      </c>
      <c r="L50" s="707">
        <f t="shared" si="5"/>
        <v>0.05</v>
      </c>
      <c r="M50" s="707">
        <f t="shared" si="5"/>
        <v>0.2</v>
      </c>
      <c r="N50" s="708">
        <f t="shared" si="6"/>
        <v>1</v>
      </c>
      <c r="O50" s="709"/>
      <c r="R50" s="703">
        <f t="shared" si="7"/>
        <v>0.6</v>
      </c>
      <c r="S50" s="704">
        <f t="shared" si="8"/>
        <v>0.71500000000000008</v>
      </c>
    </row>
    <row r="51" spans="2:19">
      <c r="B51" s="705">
        <f t="shared" ref="B51:B82" si="9">B50+1</f>
        <v>2033</v>
      </c>
      <c r="C51" s="706">
        <f t="shared" ref="C51:G98" si="10">C$16</f>
        <v>0</v>
      </c>
      <c r="D51" s="707">
        <f t="shared" si="10"/>
        <v>0</v>
      </c>
      <c r="E51" s="707">
        <f t="shared" si="10"/>
        <v>0</v>
      </c>
      <c r="F51" s="707">
        <f t="shared" si="10"/>
        <v>0</v>
      </c>
      <c r="G51" s="707">
        <f t="shared" si="10"/>
        <v>1</v>
      </c>
      <c r="H51" s="708">
        <f t="shared" si="4"/>
        <v>1</v>
      </c>
      <c r="I51" s="706">
        <f t="shared" ref="I51:M98" si="11">I$16</f>
        <v>0.2</v>
      </c>
      <c r="J51" s="707">
        <f t="shared" si="11"/>
        <v>0.3</v>
      </c>
      <c r="K51" s="707">
        <f t="shared" si="11"/>
        <v>0.25</v>
      </c>
      <c r="L51" s="707">
        <f t="shared" si="11"/>
        <v>0.05</v>
      </c>
      <c r="M51" s="707">
        <f t="shared" si="11"/>
        <v>0.2</v>
      </c>
      <c r="N51" s="708">
        <f t="shared" si="6"/>
        <v>1</v>
      </c>
      <c r="O51" s="709"/>
      <c r="R51" s="703">
        <f t="shared" si="7"/>
        <v>0.6</v>
      </c>
      <c r="S51" s="704">
        <f t="shared" si="8"/>
        <v>0.71500000000000008</v>
      </c>
    </row>
    <row r="52" spans="2:19">
      <c r="B52" s="705">
        <f t="shared" si="9"/>
        <v>2034</v>
      </c>
      <c r="C52" s="706">
        <f t="shared" si="10"/>
        <v>0</v>
      </c>
      <c r="D52" s="707">
        <f t="shared" si="10"/>
        <v>0</v>
      </c>
      <c r="E52" s="707">
        <f t="shared" si="10"/>
        <v>0</v>
      </c>
      <c r="F52" s="707">
        <f t="shared" si="10"/>
        <v>0</v>
      </c>
      <c r="G52" s="707">
        <f t="shared" si="10"/>
        <v>1</v>
      </c>
      <c r="H52" s="708">
        <f t="shared" si="4"/>
        <v>1</v>
      </c>
      <c r="I52" s="706">
        <f t="shared" si="11"/>
        <v>0.2</v>
      </c>
      <c r="J52" s="707">
        <f t="shared" si="11"/>
        <v>0.3</v>
      </c>
      <c r="K52" s="707">
        <f t="shared" si="11"/>
        <v>0.25</v>
      </c>
      <c r="L52" s="707">
        <f t="shared" si="11"/>
        <v>0.05</v>
      </c>
      <c r="M52" s="707">
        <f t="shared" si="11"/>
        <v>0.2</v>
      </c>
      <c r="N52" s="708">
        <f t="shared" si="6"/>
        <v>1</v>
      </c>
      <c r="O52" s="709"/>
      <c r="R52" s="703">
        <f t="shared" si="7"/>
        <v>0.6</v>
      </c>
      <c r="S52" s="704">
        <f t="shared" si="8"/>
        <v>0.71500000000000008</v>
      </c>
    </row>
    <row r="53" spans="2:19">
      <c r="B53" s="705">
        <f t="shared" si="9"/>
        <v>2035</v>
      </c>
      <c r="C53" s="706">
        <f t="shared" si="10"/>
        <v>0</v>
      </c>
      <c r="D53" s="707">
        <f t="shared" si="10"/>
        <v>0</v>
      </c>
      <c r="E53" s="707">
        <f t="shared" si="10"/>
        <v>0</v>
      </c>
      <c r="F53" s="707">
        <f t="shared" si="10"/>
        <v>0</v>
      </c>
      <c r="G53" s="707">
        <f t="shared" si="10"/>
        <v>1</v>
      </c>
      <c r="H53" s="708">
        <f t="shared" si="4"/>
        <v>1</v>
      </c>
      <c r="I53" s="706">
        <f t="shared" si="11"/>
        <v>0.2</v>
      </c>
      <c r="J53" s="707">
        <f t="shared" si="11"/>
        <v>0.3</v>
      </c>
      <c r="K53" s="707">
        <f t="shared" si="11"/>
        <v>0.25</v>
      </c>
      <c r="L53" s="707">
        <f t="shared" si="11"/>
        <v>0.05</v>
      </c>
      <c r="M53" s="707">
        <f t="shared" si="11"/>
        <v>0.2</v>
      </c>
      <c r="N53" s="708">
        <f t="shared" si="6"/>
        <v>1</v>
      </c>
      <c r="O53" s="709"/>
      <c r="R53" s="703">
        <f t="shared" si="7"/>
        <v>0.6</v>
      </c>
      <c r="S53" s="704">
        <f t="shared" si="8"/>
        <v>0.71500000000000008</v>
      </c>
    </row>
    <row r="54" spans="2:19">
      <c r="B54" s="705">
        <f t="shared" si="9"/>
        <v>2036</v>
      </c>
      <c r="C54" s="706">
        <f t="shared" si="10"/>
        <v>0</v>
      </c>
      <c r="D54" s="707">
        <f t="shared" si="10"/>
        <v>0</v>
      </c>
      <c r="E54" s="707">
        <f t="shared" si="10"/>
        <v>0</v>
      </c>
      <c r="F54" s="707">
        <f t="shared" si="10"/>
        <v>0</v>
      </c>
      <c r="G54" s="707">
        <f t="shared" si="10"/>
        <v>1</v>
      </c>
      <c r="H54" s="708">
        <f t="shared" si="4"/>
        <v>1</v>
      </c>
      <c r="I54" s="706">
        <f t="shared" si="11"/>
        <v>0.2</v>
      </c>
      <c r="J54" s="707">
        <f t="shared" si="11"/>
        <v>0.3</v>
      </c>
      <c r="K54" s="707">
        <f t="shared" si="11"/>
        <v>0.25</v>
      </c>
      <c r="L54" s="707">
        <f t="shared" si="11"/>
        <v>0.05</v>
      </c>
      <c r="M54" s="707">
        <f t="shared" si="11"/>
        <v>0.2</v>
      </c>
      <c r="N54" s="708">
        <f t="shared" si="6"/>
        <v>1</v>
      </c>
      <c r="O54" s="709"/>
      <c r="R54" s="703">
        <f t="shared" si="7"/>
        <v>0.6</v>
      </c>
      <c r="S54" s="704">
        <f t="shared" si="8"/>
        <v>0.71500000000000008</v>
      </c>
    </row>
    <row r="55" spans="2:19">
      <c r="B55" s="705">
        <f t="shared" si="9"/>
        <v>2037</v>
      </c>
      <c r="C55" s="706">
        <f t="shared" si="10"/>
        <v>0</v>
      </c>
      <c r="D55" s="707">
        <f t="shared" si="10"/>
        <v>0</v>
      </c>
      <c r="E55" s="707">
        <f t="shared" si="10"/>
        <v>0</v>
      </c>
      <c r="F55" s="707">
        <f t="shared" si="10"/>
        <v>0</v>
      </c>
      <c r="G55" s="707">
        <f t="shared" si="10"/>
        <v>1</v>
      </c>
      <c r="H55" s="708">
        <f t="shared" si="4"/>
        <v>1</v>
      </c>
      <c r="I55" s="706">
        <f t="shared" si="11"/>
        <v>0.2</v>
      </c>
      <c r="J55" s="707">
        <f t="shared" si="11"/>
        <v>0.3</v>
      </c>
      <c r="K55" s="707">
        <f t="shared" si="11"/>
        <v>0.25</v>
      </c>
      <c r="L55" s="707">
        <f t="shared" si="11"/>
        <v>0.05</v>
      </c>
      <c r="M55" s="707">
        <f t="shared" si="11"/>
        <v>0.2</v>
      </c>
      <c r="N55" s="708">
        <f t="shared" si="6"/>
        <v>1</v>
      </c>
      <c r="O55" s="709"/>
      <c r="R55" s="703">
        <f t="shared" si="7"/>
        <v>0.6</v>
      </c>
      <c r="S55" s="704">
        <f t="shared" si="8"/>
        <v>0.71500000000000008</v>
      </c>
    </row>
    <row r="56" spans="2:19">
      <c r="B56" s="705">
        <f t="shared" si="9"/>
        <v>2038</v>
      </c>
      <c r="C56" s="706">
        <f t="shared" si="10"/>
        <v>0</v>
      </c>
      <c r="D56" s="707">
        <f t="shared" si="10"/>
        <v>0</v>
      </c>
      <c r="E56" s="707">
        <f t="shared" si="10"/>
        <v>0</v>
      </c>
      <c r="F56" s="707">
        <f t="shared" si="10"/>
        <v>0</v>
      </c>
      <c r="G56" s="707">
        <f t="shared" si="10"/>
        <v>1</v>
      </c>
      <c r="H56" s="708">
        <f t="shared" si="4"/>
        <v>1</v>
      </c>
      <c r="I56" s="706">
        <f t="shared" si="11"/>
        <v>0.2</v>
      </c>
      <c r="J56" s="707">
        <f t="shared" si="11"/>
        <v>0.3</v>
      </c>
      <c r="K56" s="707">
        <f t="shared" si="11"/>
        <v>0.25</v>
      </c>
      <c r="L56" s="707">
        <f t="shared" si="11"/>
        <v>0.05</v>
      </c>
      <c r="M56" s="707">
        <f t="shared" si="11"/>
        <v>0.2</v>
      </c>
      <c r="N56" s="708">
        <f t="shared" si="6"/>
        <v>1</v>
      </c>
      <c r="O56" s="709"/>
      <c r="R56" s="703">
        <f t="shared" si="7"/>
        <v>0.6</v>
      </c>
      <c r="S56" s="704">
        <f t="shared" si="8"/>
        <v>0.71500000000000008</v>
      </c>
    </row>
    <row r="57" spans="2:19">
      <c r="B57" s="705">
        <f t="shared" si="9"/>
        <v>2039</v>
      </c>
      <c r="C57" s="706">
        <f t="shared" si="10"/>
        <v>0</v>
      </c>
      <c r="D57" s="707">
        <f t="shared" si="10"/>
        <v>0</v>
      </c>
      <c r="E57" s="707">
        <f t="shared" si="10"/>
        <v>0</v>
      </c>
      <c r="F57" s="707">
        <f t="shared" si="10"/>
        <v>0</v>
      </c>
      <c r="G57" s="707">
        <f t="shared" si="10"/>
        <v>1</v>
      </c>
      <c r="H57" s="708">
        <f t="shared" si="4"/>
        <v>1</v>
      </c>
      <c r="I57" s="706">
        <f t="shared" si="11"/>
        <v>0.2</v>
      </c>
      <c r="J57" s="707">
        <f t="shared" si="11"/>
        <v>0.3</v>
      </c>
      <c r="K57" s="707">
        <f t="shared" si="11"/>
        <v>0.25</v>
      </c>
      <c r="L57" s="707">
        <f t="shared" si="11"/>
        <v>0.05</v>
      </c>
      <c r="M57" s="707">
        <f t="shared" si="11"/>
        <v>0.2</v>
      </c>
      <c r="N57" s="708">
        <f t="shared" si="6"/>
        <v>1</v>
      </c>
      <c r="O57" s="709"/>
      <c r="R57" s="703">
        <f t="shared" si="7"/>
        <v>0.6</v>
      </c>
      <c r="S57" s="704">
        <f t="shared" si="8"/>
        <v>0.71500000000000008</v>
      </c>
    </row>
    <row r="58" spans="2:19">
      <c r="B58" s="705">
        <f t="shared" si="9"/>
        <v>2040</v>
      </c>
      <c r="C58" s="706">
        <f t="shared" si="10"/>
        <v>0</v>
      </c>
      <c r="D58" s="707">
        <f t="shared" si="10"/>
        <v>0</v>
      </c>
      <c r="E58" s="707">
        <f t="shared" si="10"/>
        <v>0</v>
      </c>
      <c r="F58" s="707">
        <f t="shared" si="10"/>
        <v>0</v>
      </c>
      <c r="G58" s="707">
        <f t="shared" si="10"/>
        <v>1</v>
      </c>
      <c r="H58" s="708">
        <f t="shared" si="4"/>
        <v>1</v>
      </c>
      <c r="I58" s="706">
        <f t="shared" si="11"/>
        <v>0.2</v>
      </c>
      <c r="J58" s="707">
        <f t="shared" si="11"/>
        <v>0.3</v>
      </c>
      <c r="K58" s="707">
        <f t="shared" si="11"/>
        <v>0.25</v>
      </c>
      <c r="L58" s="707">
        <f t="shared" si="11"/>
        <v>0.05</v>
      </c>
      <c r="M58" s="707">
        <f t="shared" si="11"/>
        <v>0.2</v>
      </c>
      <c r="N58" s="708">
        <f t="shared" si="6"/>
        <v>1</v>
      </c>
      <c r="O58" s="709"/>
      <c r="R58" s="703">
        <f t="shared" si="7"/>
        <v>0.6</v>
      </c>
      <c r="S58" s="704">
        <f t="shared" si="8"/>
        <v>0.71500000000000008</v>
      </c>
    </row>
    <row r="59" spans="2:19">
      <c r="B59" s="705">
        <f t="shared" si="9"/>
        <v>2041</v>
      </c>
      <c r="C59" s="706">
        <f t="shared" si="10"/>
        <v>0</v>
      </c>
      <c r="D59" s="707">
        <f t="shared" si="10"/>
        <v>0</v>
      </c>
      <c r="E59" s="707">
        <f t="shared" si="10"/>
        <v>0</v>
      </c>
      <c r="F59" s="707">
        <f t="shared" si="10"/>
        <v>0</v>
      </c>
      <c r="G59" s="707">
        <f t="shared" si="10"/>
        <v>1</v>
      </c>
      <c r="H59" s="708">
        <f t="shared" si="4"/>
        <v>1</v>
      </c>
      <c r="I59" s="706">
        <f t="shared" si="11"/>
        <v>0.2</v>
      </c>
      <c r="J59" s="707">
        <f t="shared" si="11"/>
        <v>0.3</v>
      </c>
      <c r="K59" s="707">
        <f t="shared" si="11"/>
        <v>0.25</v>
      </c>
      <c r="L59" s="707">
        <f t="shared" si="11"/>
        <v>0.05</v>
      </c>
      <c r="M59" s="707">
        <f t="shared" si="11"/>
        <v>0.2</v>
      </c>
      <c r="N59" s="708">
        <f t="shared" si="6"/>
        <v>1</v>
      </c>
      <c r="O59" s="709"/>
      <c r="R59" s="703">
        <f t="shared" si="7"/>
        <v>0.6</v>
      </c>
      <c r="S59" s="704">
        <f t="shared" si="8"/>
        <v>0.71500000000000008</v>
      </c>
    </row>
    <row r="60" spans="2:19">
      <c r="B60" s="705">
        <f t="shared" si="9"/>
        <v>2042</v>
      </c>
      <c r="C60" s="706">
        <f t="shared" si="10"/>
        <v>0</v>
      </c>
      <c r="D60" s="707">
        <f t="shared" si="10"/>
        <v>0</v>
      </c>
      <c r="E60" s="707">
        <f t="shared" si="10"/>
        <v>0</v>
      </c>
      <c r="F60" s="707">
        <f t="shared" si="10"/>
        <v>0</v>
      </c>
      <c r="G60" s="707">
        <f t="shared" si="10"/>
        <v>1</v>
      </c>
      <c r="H60" s="708">
        <f t="shared" si="4"/>
        <v>1</v>
      </c>
      <c r="I60" s="706">
        <f t="shared" si="11"/>
        <v>0.2</v>
      </c>
      <c r="J60" s="707">
        <f t="shared" si="11"/>
        <v>0.3</v>
      </c>
      <c r="K60" s="707">
        <f t="shared" si="11"/>
        <v>0.25</v>
      </c>
      <c r="L60" s="707">
        <f t="shared" si="11"/>
        <v>0.05</v>
      </c>
      <c r="M60" s="707">
        <f t="shared" si="11"/>
        <v>0.2</v>
      </c>
      <c r="N60" s="708">
        <f t="shared" si="6"/>
        <v>1</v>
      </c>
      <c r="O60" s="709"/>
      <c r="R60" s="703">
        <f t="shared" si="7"/>
        <v>0.6</v>
      </c>
      <c r="S60" s="704">
        <f t="shared" si="8"/>
        <v>0.71500000000000008</v>
      </c>
    </row>
    <row r="61" spans="2:19">
      <c r="B61" s="705">
        <f t="shared" si="9"/>
        <v>2043</v>
      </c>
      <c r="C61" s="706">
        <f t="shared" si="10"/>
        <v>0</v>
      </c>
      <c r="D61" s="707">
        <f t="shared" si="10"/>
        <v>0</v>
      </c>
      <c r="E61" s="707">
        <f t="shared" si="10"/>
        <v>0</v>
      </c>
      <c r="F61" s="707">
        <f t="shared" si="10"/>
        <v>0</v>
      </c>
      <c r="G61" s="707">
        <f t="shared" si="10"/>
        <v>1</v>
      </c>
      <c r="H61" s="708">
        <f t="shared" si="4"/>
        <v>1</v>
      </c>
      <c r="I61" s="706">
        <f t="shared" si="11"/>
        <v>0.2</v>
      </c>
      <c r="J61" s="707">
        <f t="shared" si="11"/>
        <v>0.3</v>
      </c>
      <c r="K61" s="707">
        <f t="shared" si="11"/>
        <v>0.25</v>
      </c>
      <c r="L61" s="707">
        <f t="shared" si="11"/>
        <v>0.05</v>
      </c>
      <c r="M61" s="707">
        <f t="shared" si="11"/>
        <v>0.2</v>
      </c>
      <c r="N61" s="708">
        <f t="shared" si="6"/>
        <v>1</v>
      </c>
      <c r="O61" s="709"/>
      <c r="R61" s="703">
        <f t="shared" si="7"/>
        <v>0.6</v>
      </c>
      <c r="S61" s="704">
        <f t="shared" si="8"/>
        <v>0.71500000000000008</v>
      </c>
    </row>
    <row r="62" spans="2:19">
      <c r="B62" s="705">
        <f t="shared" si="9"/>
        <v>2044</v>
      </c>
      <c r="C62" s="706">
        <f t="shared" si="10"/>
        <v>0</v>
      </c>
      <c r="D62" s="707">
        <f t="shared" si="10"/>
        <v>0</v>
      </c>
      <c r="E62" s="707">
        <f t="shared" si="10"/>
        <v>0</v>
      </c>
      <c r="F62" s="707">
        <f t="shared" si="10"/>
        <v>0</v>
      </c>
      <c r="G62" s="707">
        <f t="shared" si="10"/>
        <v>1</v>
      </c>
      <c r="H62" s="708">
        <f t="shared" si="4"/>
        <v>1</v>
      </c>
      <c r="I62" s="706">
        <f t="shared" si="11"/>
        <v>0.2</v>
      </c>
      <c r="J62" s="707">
        <f t="shared" si="11"/>
        <v>0.3</v>
      </c>
      <c r="K62" s="707">
        <f t="shared" si="11"/>
        <v>0.25</v>
      </c>
      <c r="L62" s="707">
        <f t="shared" si="11"/>
        <v>0.05</v>
      </c>
      <c r="M62" s="707">
        <f t="shared" si="11"/>
        <v>0.2</v>
      </c>
      <c r="N62" s="708">
        <f t="shared" si="6"/>
        <v>1</v>
      </c>
      <c r="O62" s="709"/>
      <c r="R62" s="703">
        <f t="shared" si="7"/>
        <v>0.6</v>
      </c>
      <c r="S62" s="704">
        <f t="shared" si="8"/>
        <v>0.71500000000000008</v>
      </c>
    </row>
    <row r="63" spans="2:19">
      <c r="B63" s="705">
        <f t="shared" si="9"/>
        <v>2045</v>
      </c>
      <c r="C63" s="706">
        <f t="shared" si="10"/>
        <v>0</v>
      </c>
      <c r="D63" s="707">
        <f t="shared" si="10"/>
        <v>0</v>
      </c>
      <c r="E63" s="707">
        <f t="shared" si="10"/>
        <v>0</v>
      </c>
      <c r="F63" s="707">
        <f t="shared" si="10"/>
        <v>0</v>
      </c>
      <c r="G63" s="707">
        <f t="shared" si="10"/>
        <v>1</v>
      </c>
      <c r="H63" s="708">
        <f t="shared" si="4"/>
        <v>1</v>
      </c>
      <c r="I63" s="706">
        <f t="shared" si="11"/>
        <v>0.2</v>
      </c>
      <c r="J63" s="707">
        <f t="shared" si="11"/>
        <v>0.3</v>
      </c>
      <c r="K63" s="707">
        <f t="shared" si="11"/>
        <v>0.25</v>
      </c>
      <c r="L63" s="707">
        <f t="shared" si="11"/>
        <v>0.05</v>
      </c>
      <c r="M63" s="707">
        <f t="shared" si="11"/>
        <v>0.2</v>
      </c>
      <c r="N63" s="708">
        <f t="shared" si="6"/>
        <v>1</v>
      </c>
      <c r="O63" s="709"/>
      <c r="R63" s="703">
        <f t="shared" si="7"/>
        <v>0.6</v>
      </c>
      <c r="S63" s="704">
        <f t="shared" si="8"/>
        <v>0.71500000000000008</v>
      </c>
    </row>
    <row r="64" spans="2:19">
      <c r="B64" s="705">
        <f t="shared" si="9"/>
        <v>2046</v>
      </c>
      <c r="C64" s="706">
        <f t="shared" si="10"/>
        <v>0</v>
      </c>
      <c r="D64" s="707">
        <f t="shared" si="10"/>
        <v>0</v>
      </c>
      <c r="E64" s="707">
        <f t="shared" si="10"/>
        <v>0</v>
      </c>
      <c r="F64" s="707">
        <f t="shared" si="10"/>
        <v>0</v>
      </c>
      <c r="G64" s="707">
        <f t="shared" si="10"/>
        <v>1</v>
      </c>
      <c r="H64" s="708">
        <f t="shared" si="4"/>
        <v>1</v>
      </c>
      <c r="I64" s="706">
        <f t="shared" si="11"/>
        <v>0.2</v>
      </c>
      <c r="J64" s="707">
        <f t="shared" si="11"/>
        <v>0.3</v>
      </c>
      <c r="K64" s="707">
        <f t="shared" si="11"/>
        <v>0.25</v>
      </c>
      <c r="L64" s="707">
        <f t="shared" si="11"/>
        <v>0.05</v>
      </c>
      <c r="M64" s="707">
        <f t="shared" si="11"/>
        <v>0.2</v>
      </c>
      <c r="N64" s="708">
        <f t="shared" si="6"/>
        <v>1</v>
      </c>
      <c r="O64" s="709"/>
      <c r="R64" s="703">
        <f t="shared" si="7"/>
        <v>0.6</v>
      </c>
      <c r="S64" s="704">
        <f t="shared" si="8"/>
        <v>0.71500000000000008</v>
      </c>
    </row>
    <row r="65" spans="2:19">
      <c r="B65" s="705">
        <f t="shared" si="9"/>
        <v>2047</v>
      </c>
      <c r="C65" s="706">
        <f t="shared" si="10"/>
        <v>0</v>
      </c>
      <c r="D65" s="707">
        <f t="shared" si="10"/>
        <v>0</v>
      </c>
      <c r="E65" s="707">
        <f t="shared" si="10"/>
        <v>0</v>
      </c>
      <c r="F65" s="707">
        <f t="shared" si="10"/>
        <v>0</v>
      </c>
      <c r="G65" s="707">
        <f t="shared" si="10"/>
        <v>1</v>
      </c>
      <c r="H65" s="708">
        <f t="shared" si="4"/>
        <v>1</v>
      </c>
      <c r="I65" s="706">
        <f t="shared" si="11"/>
        <v>0.2</v>
      </c>
      <c r="J65" s="707">
        <f t="shared" si="11"/>
        <v>0.3</v>
      </c>
      <c r="K65" s="707">
        <f t="shared" si="11"/>
        <v>0.25</v>
      </c>
      <c r="L65" s="707">
        <f t="shared" si="11"/>
        <v>0.05</v>
      </c>
      <c r="M65" s="707">
        <f t="shared" si="11"/>
        <v>0.2</v>
      </c>
      <c r="N65" s="708">
        <f t="shared" si="6"/>
        <v>1</v>
      </c>
      <c r="O65" s="709"/>
      <c r="R65" s="703">
        <f t="shared" si="7"/>
        <v>0.6</v>
      </c>
      <c r="S65" s="704">
        <f t="shared" si="8"/>
        <v>0.71500000000000008</v>
      </c>
    </row>
    <row r="66" spans="2:19">
      <c r="B66" s="705">
        <f t="shared" si="9"/>
        <v>2048</v>
      </c>
      <c r="C66" s="706">
        <f t="shared" si="10"/>
        <v>0</v>
      </c>
      <c r="D66" s="707">
        <f t="shared" si="10"/>
        <v>0</v>
      </c>
      <c r="E66" s="707">
        <f t="shared" si="10"/>
        <v>0</v>
      </c>
      <c r="F66" s="707">
        <f t="shared" si="10"/>
        <v>0</v>
      </c>
      <c r="G66" s="707">
        <f t="shared" si="10"/>
        <v>1</v>
      </c>
      <c r="H66" s="708">
        <f t="shared" si="4"/>
        <v>1</v>
      </c>
      <c r="I66" s="706">
        <f t="shared" si="11"/>
        <v>0.2</v>
      </c>
      <c r="J66" s="707">
        <f t="shared" si="11"/>
        <v>0.3</v>
      </c>
      <c r="K66" s="707">
        <f t="shared" si="11"/>
        <v>0.25</v>
      </c>
      <c r="L66" s="707">
        <f t="shared" si="11"/>
        <v>0.05</v>
      </c>
      <c r="M66" s="707">
        <f t="shared" si="11"/>
        <v>0.2</v>
      </c>
      <c r="N66" s="708">
        <f t="shared" si="6"/>
        <v>1</v>
      </c>
      <c r="O66" s="709"/>
      <c r="R66" s="703">
        <f t="shared" si="7"/>
        <v>0.6</v>
      </c>
      <c r="S66" s="704">
        <f t="shared" si="8"/>
        <v>0.71500000000000008</v>
      </c>
    </row>
    <row r="67" spans="2:19">
      <c r="B67" s="705">
        <f t="shared" si="9"/>
        <v>2049</v>
      </c>
      <c r="C67" s="706">
        <f t="shared" si="10"/>
        <v>0</v>
      </c>
      <c r="D67" s="707">
        <f t="shared" si="10"/>
        <v>0</v>
      </c>
      <c r="E67" s="707">
        <f t="shared" si="10"/>
        <v>0</v>
      </c>
      <c r="F67" s="707">
        <f t="shared" si="10"/>
        <v>0</v>
      </c>
      <c r="G67" s="707">
        <f t="shared" si="10"/>
        <v>1</v>
      </c>
      <c r="H67" s="708">
        <f t="shared" si="4"/>
        <v>1</v>
      </c>
      <c r="I67" s="706">
        <f t="shared" si="11"/>
        <v>0.2</v>
      </c>
      <c r="J67" s="707">
        <f t="shared" si="11"/>
        <v>0.3</v>
      </c>
      <c r="K67" s="707">
        <f t="shared" si="11"/>
        <v>0.25</v>
      </c>
      <c r="L67" s="707">
        <f t="shared" si="11"/>
        <v>0.05</v>
      </c>
      <c r="M67" s="707">
        <f t="shared" si="11"/>
        <v>0.2</v>
      </c>
      <c r="N67" s="708">
        <f t="shared" si="6"/>
        <v>1</v>
      </c>
      <c r="O67" s="709"/>
      <c r="R67" s="703">
        <f t="shared" si="7"/>
        <v>0.6</v>
      </c>
      <c r="S67" s="704">
        <f t="shared" si="8"/>
        <v>0.71500000000000008</v>
      </c>
    </row>
    <row r="68" spans="2:19">
      <c r="B68" s="705">
        <f t="shared" si="9"/>
        <v>2050</v>
      </c>
      <c r="C68" s="706">
        <f t="shared" si="10"/>
        <v>0</v>
      </c>
      <c r="D68" s="707">
        <f t="shared" si="10"/>
        <v>0</v>
      </c>
      <c r="E68" s="707">
        <f t="shared" si="10"/>
        <v>0</v>
      </c>
      <c r="F68" s="707">
        <f t="shared" si="10"/>
        <v>0</v>
      </c>
      <c r="G68" s="707">
        <f t="shared" si="10"/>
        <v>1</v>
      </c>
      <c r="H68" s="708">
        <f t="shared" si="4"/>
        <v>1</v>
      </c>
      <c r="I68" s="706">
        <f t="shared" si="11"/>
        <v>0.2</v>
      </c>
      <c r="J68" s="707">
        <f t="shared" si="11"/>
        <v>0.3</v>
      </c>
      <c r="K68" s="707">
        <f t="shared" si="11"/>
        <v>0.25</v>
      </c>
      <c r="L68" s="707">
        <f t="shared" si="11"/>
        <v>0.05</v>
      </c>
      <c r="M68" s="707">
        <f t="shared" si="11"/>
        <v>0.2</v>
      </c>
      <c r="N68" s="708">
        <f t="shared" si="6"/>
        <v>1</v>
      </c>
      <c r="O68" s="709"/>
      <c r="R68" s="703">
        <f t="shared" si="7"/>
        <v>0.6</v>
      </c>
      <c r="S68" s="704">
        <f t="shared" si="8"/>
        <v>0.71500000000000008</v>
      </c>
    </row>
    <row r="69" spans="2:19">
      <c r="B69" s="705">
        <f t="shared" si="9"/>
        <v>2051</v>
      </c>
      <c r="C69" s="706">
        <f t="shared" si="10"/>
        <v>0</v>
      </c>
      <c r="D69" s="707">
        <f t="shared" si="10"/>
        <v>0</v>
      </c>
      <c r="E69" s="707">
        <f t="shared" si="10"/>
        <v>0</v>
      </c>
      <c r="F69" s="707">
        <f t="shared" si="10"/>
        <v>0</v>
      </c>
      <c r="G69" s="707">
        <f t="shared" si="10"/>
        <v>1</v>
      </c>
      <c r="H69" s="708">
        <f t="shared" si="4"/>
        <v>1</v>
      </c>
      <c r="I69" s="706">
        <f t="shared" si="11"/>
        <v>0.2</v>
      </c>
      <c r="J69" s="707">
        <f t="shared" si="11"/>
        <v>0.3</v>
      </c>
      <c r="K69" s="707">
        <f t="shared" si="11"/>
        <v>0.25</v>
      </c>
      <c r="L69" s="707">
        <f t="shared" si="11"/>
        <v>0.05</v>
      </c>
      <c r="M69" s="707">
        <f t="shared" si="11"/>
        <v>0.2</v>
      </c>
      <c r="N69" s="708">
        <f t="shared" si="6"/>
        <v>1</v>
      </c>
      <c r="O69" s="709"/>
      <c r="R69" s="703">
        <f t="shared" si="7"/>
        <v>0.6</v>
      </c>
      <c r="S69" s="704">
        <f t="shared" si="8"/>
        <v>0.71500000000000008</v>
      </c>
    </row>
    <row r="70" spans="2:19">
      <c r="B70" s="705">
        <f t="shared" si="9"/>
        <v>2052</v>
      </c>
      <c r="C70" s="706">
        <f t="shared" si="10"/>
        <v>0</v>
      </c>
      <c r="D70" s="707">
        <f t="shared" si="10"/>
        <v>0</v>
      </c>
      <c r="E70" s="707">
        <f t="shared" si="10"/>
        <v>0</v>
      </c>
      <c r="F70" s="707">
        <f t="shared" si="10"/>
        <v>0</v>
      </c>
      <c r="G70" s="707">
        <f t="shared" si="10"/>
        <v>1</v>
      </c>
      <c r="H70" s="708">
        <f t="shared" si="4"/>
        <v>1</v>
      </c>
      <c r="I70" s="706">
        <f t="shared" si="11"/>
        <v>0.2</v>
      </c>
      <c r="J70" s="707">
        <f t="shared" si="11"/>
        <v>0.3</v>
      </c>
      <c r="K70" s="707">
        <f t="shared" si="11"/>
        <v>0.25</v>
      </c>
      <c r="L70" s="707">
        <f t="shared" si="11"/>
        <v>0.05</v>
      </c>
      <c r="M70" s="707">
        <f t="shared" si="11"/>
        <v>0.2</v>
      </c>
      <c r="N70" s="708">
        <f t="shared" si="6"/>
        <v>1</v>
      </c>
      <c r="O70" s="709"/>
      <c r="R70" s="703">
        <f t="shared" si="7"/>
        <v>0.6</v>
      </c>
      <c r="S70" s="704">
        <f t="shared" si="8"/>
        <v>0.71500000000000008</v>
      </c>
    </row>
    <row r="71" spans="2:19">
      <c r="B71" s="705">
        <f t="shared" si="9"/>
        <v>2053</v>
      </c>
      <c r="C71" s="706">
        <f t="shared" si="10"/>
        <v>0</v>
      </c>
      <c r="D71" s="707">
        <f t="shared" si="10"/>
        <v>0</v>
      </c>
      <c r="E71" s="707">
        <f t="shared" si="10"/>
        <v>0</v>
      </c>
      <c r="F71" s="707">
        <f t="shared" si="10"/>
        <v>0</v>
      </c>
      <c r="G71" s="707">
        <f t="shared" si="10"/>
        <v>1</v>
      </c>
      <c r="H71" s="708">
        <f t="shared" si="4"/>
        <v>1</v>
      </c>
      <c r="I71" s="706">
        <f t="shared" si="11"/>
        <v>0.2</v>
      </c>
      <c r="J71" s="707">
        <f t="shared" si="11"/>
        <v>0.3</v>
      </c>
      <c r="K71" s="707">
        <f t="shared" si="11"/>
        <v>0.25</v>
      </c>
      <c r="L71" s="707">
        <f t="shared" si="11"/>
        <v>0.05</v>
      </c>
      <c r="M71" s="707">
        <f t="shared" si="11"/>
        <v>0.2</v>
      </c>
      <c r="N71" s="708">
        <f t="shared" si="6"/>
        <v>1</v>
      </c>
      <c r="O71" s="709"/>
      <c r="R71" s="703">
        <f t="shared" si="7"/>
        <v>0.6</v>
      </c>
      <c r="S71" s="704">
        <f t="shared" si="8"/>
        <v>0.71500000000000008</v>
      </c>
    </row>
    <row r="72" spans="2:19">
      <c r="B72" s="705">
        <f t="shared" si="9"/>
        <v>2054</v>
      </c>
      <c r="C72" s="706">
        <f t="shared" si="10"/>
        <v>0</v>
      </c>
      <c r="D72" s="707">
        <f t="shared" si="10"/>
        <v>0</v>
      </c>
      <c r="E72" s="707">
        <f t="shared" si="10"/>
        <v>0</v>
      </c>
      <c r="F72" s="707">
        <f t="shared" si="10"/>
        <v>0</v>
      </c>
      <c r="G72" s="707">
        <f t="shared" si="10"/>
        <v>1</v>
      </c>
      <c r="H72" s="708">
        <f t="shared" si="4"/>
        <v>1</v>
      </c>
      <c r="I72" s="706">
        <f t="shared" si="11"/>
        <v>0.2</v>
      </c>
      <c r="J72" s="707">
        <f t="shared" si="11"/>
        <v>0.3</v>
      </c>
      <c r="K72" s="707">
        <f t="shared" si="11"/>
        <v>0.25</v>
      </c>
      <c r="L72" s="707">
        <f t="shared" si="11"/>
        <v>0.05</v>
      </c>
      <c r="M72" s="707">
        <f t="shared" si="11"/>
        <v>0.2</v>
      </c>
      <c r="N72" s="708">
        <f t="shared" si="6"/>
        <v>1</v>
      </c>
      <c r="O72" s="709"/>
      <c r="R72" s="703">
        <f t="shared" si="7"/>
        <v>0.6</v>
      </c>
      <c r="S72" s="704">
        <f t="shared" si="8"/>
        <v>0.71500000000000008</v>
      </c>
    </row>
    <row r="73" spans="2:19">
      <c r="B73" s="705">
        <f t="shared" si="9"/>
        <v>2055</v>
      </c>
      <c r="C73" s="706">
        <f t="shared" si="10"/>
        <v>0</v>
      </c>
      <c r="D73" s="707">
        <f t="shared" si="10"/>
        <v>0</v>
      </c>
      <c r="E73" s="707">
        <f t="shared" si="10"/>
        <v>0</v>
      </c>
      <c r="F73" s="707">
        <f t="shared" si="10"/>
        <v>0</v>
      </c>
      <c r="G73" s="707">
        <f t="shared" si="10"/>
        <v>1</v>
      </c>
      <c r="H73" s="708">
        <f t="shared" si="4"/>
        <v>1</v>
      </c>
      <c r="I73" s="706">
        <f t="shared" si="11"/>
        <v>0.2</v>
      </c>
      <c r="J73" s="707">
        <f t="shared" si="11"/>
        <v>0.3</v>
      </c>
      <c r="K73" s="707">
        <f t="shared" si="11"/>
        <v>0.25</v>
      </c>
      <c r="L73" s="707">
        <f t="shared" si="11"/>
        <v>0.05</v>
      </c>
      <c r="M73" s="707">
        <f t="shared" si="11"/>
        <v>0.2</v>
      </c>
      <c r="N73" s="708">
        <f t="shared" si="6"/>
        <v>1</v>
      </c>
      <c r="O73" s="709"/>
      <c r="R73" s="703">
        <f t="shared" si="7"/>
        <v>0.6</v>
      </c>
      <c r="S73" s="704">
        <f t="shared" si="8"/>
        <v>0.71500000000000008</v>
      </c>
    </row>
    <row r="74" spans="2:19">
      <c r="B74" s="705">
        <f t="shared" si="9"/>
        <v>2056</v>
      </c>
      <c r="C74" s="706">
        <f t="shared" si="10"/>
        <v>0</v>
      </c>
      <c r="D74" s="707">
        <f t="shared" si="10"/>
        <v>0</v>
      </c>
      <c r="E74" s="707">
        <f t="shared" si="10"/>
        <v>0</v>
      </c>
      <c r="F74" s="707">
        <f t="shared" si="10"/>
        <v>0</v>
      </c>
      <c r="G74" s="707">
        <f t="shared" si="10"/>
        <v>1</v>
      </c>
      <c r="H74" s="708">
        <f t="shared" si="4"/>
        <v>1</v>
      </c>
      <c r="I74" s="706">
        <f t="shared" si="11"/>
        <v>0.2</v>
      </c>
      <c r="J74" s="707">
        <f t="shared" si="11"/>
        <v>0.3</v>
      </c>
      <c r="K74" s="707">
        <f t="shared" si="11"/>
        <v>0.25</v>
      </c>
      <c r="L74" s="707">
        <f t="shared" si="11"/>
        <v>0.05</v>
      </c>
      <c r="M74" s="707">
        <f t="shared" si="11"/>
        <v>0.2</v>
      </c>
      <c r="N74" s="708">
        <f t="shared" si="6"/>
        <v>1</v>
      </c>
      <c r="O74" s="709"/>
      <c r="R74" s="703">
        <f t="shared" si="7"/>
        <v>0.6</v>
      </c>
      <c r="S74" s="704">
        <f t="shared" si="8"/>
        <v>0.71500000000000008</v>
      </c>
    </row>
    <row r="75" spans="2:19">
      <c r="B75" s="705">
        <f t="shared" si="9"/>
        <v>2057</v>
      </c>
      <c r="C75" s="706">
        <f t="shared" si="10"/>
        <v>0</v>
      </c>
      <c r="D75" s="707">
        <f t="shared" si="10"/>
        <v>0</v>
      </c>
      <c r="E75" s="707">
        <f t="shared" si="10"/>
        <v>0</v>
      </c>
      <c r="F75" s="707">
        <f t="shared" si="10"/>
        <v>0</v>
      </c>
      <c r="G75" s="707">
        <f t="shared" si="10"/>
        <v>1</v>
      </c>
      <c r="H75" s="708">
        <f t="shared" si="4"/>
        <v>1</v>
      </c>
      <c r="I75" s="706">
        <f t="shared" si="11"/>
        <v>0.2</v>
      </c>
      <c r="J75" s="707">
        <f t="shared" si="11"/>
        <v>0.3</v>
      </c>
      <c r="K75" s="707">
        <f t="shared" si="11"/>
        <v>0.25</v>
      </c>
      <c r="L75" s="707">
        <f t="shared" si="11"/>
        <v>0.05</v>
      </c>
      <c r="M75" s="707">
        <f t="shared" si="11"/>
        <v>0.2</v>
      </c>
      <c r="N75" s="708">
        <f t="shared" si="6"/>
        <v>1</v>
      </c>
      <c r="O75" s="709"/>
      <c r="R75" s="703">
        <f t="shared" si="7"/>
        <v>0.6</v>
      </c>
      <c r="S75" s="704">
        <f t="shared" si="8"/>
        <v>0.71500000000000008</v>
      </c>
    </row>
    <row r="76" spans="2:19">
      <c r="B76" s="705">
        <f t="shared" si="9"/>
        <v>2058</v>
      </c>
      <c r="C76" s="706">
        <f t="shared" si="10"/>
        <v>0</v>
      </c>
      <c r="D76" s="707">
        <f t="shared" si="10"/>
        <v>0</v>
      </c>
      <c r="E76" s="707">
        <f t="shared" si="10"/>
        <v>0</v>
      </c>
      <c r="F76" s="707">
        <f t="shared" si="10"/>
        <v>0</v>
      </c>
      <c r="G76" s="707">
        <f t="shared" si="10"/>
        <v>1</v>
      </c>
      <c r="H76" s="708">
        <f t="shared" si="4"/>
        <v>1</v>
      </c>
      <c r="I76" s="706">
        <f t="shared" si="11"/>
        <v>0.2</v>
      </c>
      <c r="J76" s="707">
        <f t="shared" si="11"/>
        <v>0.3</v>
      </c>
      <c r="K76" s="707">
        <f t="shared" si="11"/>
        <v>0.25</v>
      </c>
      <c r="L76" s="707">
        <f t="shared" si="11"/>
        <v>0.05</v>
      </c>
      <c r="M76" s="707">
        <f t="shared" si="11"/>
        <v>0.2</v>
      </c>
      <c r="N76" s="708">
        <f t="shared" si="6"/>
        <v>1</v>
      </c>
      <c r="O76" s="709"/>
      <c r="R76" s="703">
        <f t="shared" si="7"/>
        <v>0.6</v>
      </c>
      <c r="S76" s="704">
        <f t="shared" si="8"/>
        <v>0.71500000000000008</v>
      </c>
    </row>
    <row r="77" spans="2:19">
      <c r="B77" s="705">
        <f t="shared" si="9"/>
        <v>2059</v>
      </c>
      <c r="C77" s="706">
        <f t="shared" si="10"/>
        <v>0</v>
      </c>
      <c r="D77" s="707">
        <f t="shared" si="10"/>
        <v>0</v>
      </c>
      <c r="E77" s="707">
        <f t="shared" si="10"/>
        <v>0</v>
      </c>
      <c r="F77" s="707">
        <f t="shared" si="10"/>
        <v>0</v>
      </c>
      <c r="G77" s="707">
        <f t="shared" si="10"/>
        <v>1</v>
      </c>
      <c r="H77" s="708">
        <f t="shared" si="4"/>
        <v>1</v>
      </c>
      <c r="I77" s="706">
        <f t="shared" si="11"/>
        <v>0.2</v>
      </c>
      <c r="J77" s="707">
        <f t="shared" si="11"/>
        <v>0.3</v>
      </c>
      <c r="K77" s="707">
        <f t="shared" si="11"/>
        <v>0.25</v>
      </c>
      <c r="L77" s="707">
        <f t="shared" si="11"/>
        <v>0.05</v>
      </c>
      <c r="M77" s="707">
        <f t="shared" si="11"/>
        <v>0.2</v>
      </c>
      <c r="N77" s="708">
        <f t="shared" si="6"/>
        <v>1</v>
      </c>
      <c r="O77" s="709"/>
      <c r="R77" s="703">
        <f t="shared" si="7"/>
        <v>0.6</v>
      </c>
      <c r="S77" s="704">
        <f t="shared" si="8"/>
        <v>0.71500000000000008</v>
      </c>
    </row>
    <row r="78" spans="2:19">
      <c r="B78" s="705">
        <f t="shared" si="9"/>
        <v>2060</v>
      </c>
      <c r="C78" s="706">
        <f t="shared" si="10"/>
        <v>0</v>
      </c>
      <c r="D78" s="707">
        <f t="shared" si="10"/>
        <v>0</v>
      </c>
      <c r="E78" s="707">
        <f t="shared" si="10"/>
        <v>0</v>
      </c>
      <c r="F78" s="707">
        <f t="shared" si="10"/>
        <v>0</v>
      </c>
      <c r="G78" s="707">
        <f t="shared" si="10"/>
        <v>1</v>
      </c>
      <c r="H78" s="708">
        <f t="shared" si="4"/>
        <v>1</v>
      </c>
      <c r="I78" s="706">
        <f t="shared" si="11"/>
        <v>0.2</v>
      </c>
      <c r="J78" s="707">
        <f t="shared" si="11"/>
        <v>0.3</v>
      </c>
      <c r="K78" s="707">
        <f t="shared" si="11"/>
        <v>0.25</v>
      </c>
      <c r="L78" s="707">
        <f t="shared" si="11"/>
        <v>0.05</v>
      </c>
      <c r="M78" s="707">
        <f t="shared" si="11"/>
        <v>0.2</v>
      </c>
      <c r="N78" s="708">
        <f t="shared" si="6"/>
        <v>1</v>
      </c>
      <c r="O78" s="709"/>
      <c r="R78" s="703">
        <f t="shared" si="7"/>
        <v>0.6</v>
      </c>
      <c r="S78" s="704">
        <f t="shared" si="8"/>
        <v>0.71500000000000008</v>
      </c>
    </row>
    <row r="79" spans="2:19">
      <c r="B79" s="705">
        <f t="shared" si="9"/>
        <v>2061</v>
      </c>
      <c r="C79" s="706">
        <f t="shared" si="10"/>
        <v>0</v>
      </c>
      <c r="D79" s="707">
        <f t="shared" si="10"/>
        <v>0</v>
      </c>
      <c r="E79" s="707">
        <f t="shared" si="10"/>
        <v>0</v>
      </c>
      <c r="F79" s="707">
        <f t="shared" si="10"/>
        <v>0</v>
      </c>
      <c r="G79" s="707">
        <f t="shared" si="10"/>
        <v>1</v>
      </c>
      <c r="H79" s="708">
        <f t="shared" si="4"/>
        <v>1</v>
      </c>
      <c r="I79" s="706">
        <f t="shared" si="11"/>
        <v>0.2</v>
      </c>
      <c r="J79" s="707">
        <f t="shared" si="11"/>
        <v>0.3</v>
      </c>
      <c r="K79" s="707">
        <f t="shared" si="11"/>
        <v>0.25</v>
      </c>
      <c r="L79" s="707">
        <f t="shared" si="11"/>
        <v>0.05</v>
      </c>
      <c r="M79" s="707">
        <f t="shared" si="11"/>
        <v>0.2</v>
      </c>
      <c r="N79" s="708">
        <f t="shared" si="6"/>
        <v>1</v>
      </c>
      <c r="O79" s="709"/>
      <c r="R79" s="703">
        <f t="shared" si="7"/>
        <v>0.6</v>
      </c>
      <c r="S79" s="704">
        <f t="shared" si="8"/>
        <v>0.71500000000000008</v>
      </c>
    </row>
    <row r="80" spans="2:19">
      <c r="B80" s="705">
        <f t="shared" si="9"/>
        <v>2062</v>
      </c>
      <c r="C80" s="706">
        <f t="shared" si="10"/>
        <v>0</v>
      </c>
      <c r="D80" s="707">
        <f t="shared" si="10"/>
        <v>0</v>
      </c>
      <c r="E80" s="707">
        <f t="shared" si="10"/>
        <v>0</v>
      </c>
      <c r="F80" s="707">
        <f t="shared" si="10"/>
        <v>0</v>
      </c>
      <c r="G80" s="707">
        <f t="shared" si="10"/>
        <v>1</v>
      </c>
      <c r="H80" s="708">
        <f t="shared" si="4"/>
        <v>1</v>
      </c>
      <c r="I80" s="706">
        <f t="shared" si="11"/>
        <v>0.2</v>
      </c>
      <c r="J80" s="707">
        <f t="shared" si="11"/>
        <v>0.3</v>
      </c>
      <c r="K80" s="707">
        <f t="shared" si="11"/>
        <v>0.25</v>
      </c>
      <c r="L80" s="707">
        <f t="shared" si="11"/>
        <v>0.05</v>
      </c>
      <c r="M80" s="707">
        <f t="shared" si="11"/>
        <v>0.2</v>
      </c>
      <c r="N80" s="708">
        <f t="shared" si="6"/>
        <v>1</v>
      </c>
      <c r="O80" s="709"/>
      <c r="R80" s="703">
        <f t="shared" si="7"/>
        <v>0.6</v>
      </c>
      <c r="S80" s="704">
        <f t="shared" si="8"/>
        <v>0.71500000000000008</v>
      </c>
    </row>
    <row r="81" spans="2:19">
      <c r="B81" s="705">
        <f t="shared" si="9"/>
        <v>2063</v>
      </c>
      <c r="C81" s="706">
        <f t="shared" si="10"/>
        <v>0</v>
      </c>
      <c r="D81" s="707">
        <f t="shared" si="10"/>
        <v>0</v>
      </c>
      <c r="E81" s="707">
        <f t="shared" si="10"/>
        <v>0</v>
      </c>
      <c r="F81" s="707">
        <f t="shared" si="10"/>
        <v>0</v>
      </c>
      <c r="G81" s="707">
        <f t="shared" si="10"/>
        <v>1</v>
      </c>
      <c r="H81" s="708">
        <f t="shared" si="4"/>
        <v>1</v>
      </c>
      <c r="I81" s="706">
        <f t="shared" si="11"/>
        <v>0.2</v>
      </c>
      <c r="J81" s="707">
        <f t="shared" si="11"/>
        <v>0.3</v>
      </c>
      <c r="K81" s="707">
        <f t="shared" si="11"/>
        <v>0.25</v>
      </c>
      <c r="L81" s="707">
        <f t="shared" si="11"/>
        <v>0.05</v>
      </c>
      <c r="M81" s="707">
        <f t="shared" si="11"/>
        <v>0.2</v>
      </c>
      <c r="N81" s="708">
        <f t="shared" si="6"/>
        <v>1</v>
      </c>
      <c r="O81" s="709"/>
      <c r="R81" s="703">
        <f t="shared" si="7"/>
        <v>0.6</v>
      </c>
      <c r="S81" s="704">
        <f t="shared" si="8"/>
        <v>0.71500000000000008</v>
      </c>
    </row>
    <row r="82" spans="2:19">
      <c r="B82" s="705">
        <f t="shared" si="9"/>
        <v>2064</v>
      </c>
      <c r="C82" s="706">
        <f t="shared" si="10"/>
        <v>0</v>
      </c>
      <c r="D82" s="707">
        <f t="shared" si="10"/>
        <v>0</v>
      </c>
      <c r="E82" s="707">
        <f t="shared" si="10"/>
        <v>0</v>
      </c>
      <c r="F82" s="707">
        <f t="shared" si="10"/>
        <v>0</v>
      </c>
      <c r="G82" s="707">
        <f t="shared" si="10"/>
        <v>1</v>
      </c>
      <c r="H82" s="708">
        <f t="shared" si="4"/>
        <v>1</v>
      </c>
      <c r="I82" s="706">
        <f t="shared" si="11"/>
        <v>0.2</v>
      </c>
      <c r="J82" s="707">
        <f t="shared" si="11"/>
        <v>0.3</v>
      </c>
      <c r="K82" s="707">
        <f t="shared" si="11"/>
        <v>0.25</v>
      </c>
      <c r="L82" s="707">
        <f t="shared" si="11"/>
        <v>0.05</v>
      </c>
      <c r="M82" s="707">
        <f t="shared" si="11"/>
        <v>0.2</v>
      </c>
      <c r="N82" s="708">
        <f t="shared" si="6"/>
        <v>1</v>
      </c>
      <c r="O82" s="709"/>
      <c r="R82" s="703">
        <f t="shared" si="7"/>
        <v>0.6</v>
      </c>
      <c r="S82" s="704">
        <f t="shared" si="8"/>
        <v>0.71500000000000008</v>
      </c>
    </row>
    <row r="83" spans="2:19">
      <c r="B83" s="705">
        <f t="shared" ref="B83:B98" si="12">B82+1</f>
        <v>2065</v>
      </c>
      <c r="C83" s="706">
        <f t="shared" si="10"/>
        <v>0</v>
      </c>
      <c r="D83" s="707">
        <f t="shared" si="10"/>
        <v>0</v>
      </c>
      <c r="E83" s="707">
        <f t="shared" si="10"/>
        <v>0</v>
      </c>
      <c r="F83" s="707">
        <f t="shared" si="10"/>
        <v>0</v>
      </c>
      <c r="G83" s="707">
        <f t="shared" si="10"/>
        <v>1</v>
      </c>
      <c r="H83" s="708">
        <f t="shared" ref="H83:H98" si="13">SUM(C83:G83)</f>
        <v>1</v>
      </c>
      <c r="I83" s="706">
        <f t="shared" si="11"/>
        <v>0.2</v>
      </c>
      <c r="J83" s="707">
        <f t="shared" si="11"/>
        <v>0.3</v>
      </c>
      <c r="K83" s="707">
        <f t="shared" si="11"/>
        <v>0.25</v>
      </c>
      <c r="L83" s="707">
        <f t="shared" si="11"/>
        <v>0.05</v>
      </c>
      <c r="M83" s="707">
        <f t="shared" si="11"/>
        <v>0.2</v>
      </c>
      <c r="N83" s="708">
        <f t="shared" ref="N83:N98" si="14">SUM(I83:M83)</f>
        <v>1</v>
      </c>
      <c r="O83" s="709"/>
      <c r="R83" s="703">
        <f t="shared" ref="R83:R98" si="15">C83*C$13+D83*D$13+E83*E$13+F83*F$13+G83*G$13</f>
        <v>0.6</v>
      </c>
      <c r="S83" s="704">
        <f t="shared" ref="S83:S98" si="16">I83*I$13+J83*J$13+K83*K$13+L83*L$13+M83*M$13</f>
        <v>0.71500000000000008</v>
      </c>
    </row>
    <row r="84" spans="2:19">
      <c r="B84" s="705">
        <f t="shared" si="12"/>
        <v>2066</v>
      </c>
      <c r="C84" s="706">
        <f t="shared" si="10"/>
        <v>0</v>
      </c>
      <c r="D84" s="707">
        <f t="shared" si="10"/>
        <v>0</v>
      </c>
      <c r="E84" s="707">
        <f t="shared" si="10"/>
        <v>0</v>
      </c>
      <c r="F84" s="707">
        <f t="shared" si="10"/>
        <v>0</v>
      </c>
      <c r="G84" s="707">
        <f t="shared" si="10"/>
        <v>1</v>
      </c>
      <c r="H84" s="708">
        <f t="shared" si="13"/>
        <v>1</v>
      </c>
      <c r="I84" s="706">
        <f t="shared" si="11"/>
        <v>0.2</v>
      </c>
      <c r="J84" s="707">
        <f t="shared" si="11"/>
        <v>0.3</v>
      </c>
      <c r="K84" s="707">
        <f t="shared" si="11"/>
        <v>0.25</v>
      </c>
      <c r="L84" s="707">
        <f t="shared" si="11"/>
        <v>0.05</v>
      </c>
      <c r="M84" s="707">
        <f t="shared" si="11"/>
        <v>0.2</v>
      </c>
      <c r="N84" s="708">
        <f t="shared" si="14"/>
        <v>1</v>
      </c>
      <c r="O84" s="709"/>
      <c r="R84" s="703">
        <f t="shared" si="15"/>
        <v>0.6</v>
      </c>
      <c r="S84" s="704">
        <f t="shared" si="16"/>
        <v>0.71500000000000008</v>
      </c>
    </row>
    <row r="85" spans="2:19">
      <c r="B85" s="705">
        <f t="shared" si="12"/>
        <v>2067</v>
      </c>
      <c r="C85" s="706">
        <f t="shared" si="10"/>
        <v>0</v>
      </c>
      <c r="D85" s="707">
        <f t="shared" si="10"/>
        <v>0</v>
      </c>
      <c r="E85" s="707">
        <f t="shared" si="10"/>
        <v>0</v>
      </c>
      <c r="F85" s="707">
        <f t="shared" si="10"/>
        <v>0</v>
      </c>
      <c r="G85" s="707">
        <f t="shared" si="10"/>
        <v>1</v>
      </c>
      <c r="H85" s="708">
        <f t="shared" si="13"/>
        <v>1</v>
      </c>
      <c r="I85" s="706">
        <f t="shared" si="11"/>
        <v>0.2</v>
      </c>
      <c r="J85" s="707">
        <f t="shared" si="11"/>
        <v>0.3</v>
      </c>
      <c r="K85" s="707">
        <f t="shared" si="11"/>
        <v>0.25</v>
      </c>
      <c r="L85" s="707">
        <f t="shared" si="11"/>
        <v>0.05</v>
      </c>
      <c r="M85" s="707">
        <f t="shared" si="11"/>
        <v>0.2</v>
      </c>
      <c r="N85" s="708">
        <f t="shared" si="14"/>
        <v>1</v>
      </c>
      <c r="O85" s="709"/>
      <c r="R85" s="703">
        <f t="shared" si="15"/>
        <v>0.6</v>
      </c>
      <c r="S85" s="704">
        <f t="shared" si="16"/>
        <v>0.71500000000000008</v>
      </c>
    </row>
    <row r="86" spans="2:19">
      <c r="B86" s="705">
        <f t="shared" si="12"/>
        <v>2068</v>
      </c>
      <c r="C86" s="706">
        <f t="shared" si="10"/>
        <v>0</v>
      </c>
      <c r="D86" s="707">
        <f t="shared" si="10"/>
        <v>0</v>
      </c>
      <c r="E86" s="707">
        <f t="shared" si="10"/>
        <v>0</v>
      </c>
      <c r="F86" s="707">
        <f t="shared" si="10"/>
        <v>0</v>
      </c>
      <c r="G86" s="707">
        <f t="shared" si="10"/>
        <v>1</v>
      </c>
      <c r="H86" s="708">
        <f t="shared" si="13"/>
        <v>1</v>
      </c>
      <c r="I86" s="706">
        <f t="shared" si="11"/>
        <v>0.2</v>
      </c>
      <c r="J86" s="707">
        <f t="shared" si="11"/>
        <v>0.3</v>
      </c>
      <c r="K86" s="707">
        <f t="shared" si="11"/>
        <v>0.25</v>
      </c>
      <c r="L86" s="707">
        <f t="shared" si="11"/>
        <v>0.05</v>
      </c>
      <c r="M86" s="707">
        <f t="shared" si="11"/>
        <v>0.2</v>
      </c>
      <c r="N86" s="708">
        <f t="shared" si="14"/>
        <v>1</v>
      </c>
      <c r="O86" s="709"/>
      <c r="R86" s="703">
        <f t="shared" si="15"/>
        <v>0.6</v>
      </c>
      <c r="S86" s="704">
        <f t="shared" si="16"/>
        <v>0.71500000000000008</v>
      </c>
    </row>
    <row r="87" spans="2:19">
      <c r="B87" s="705">
        <f t="shared" si="12"/>
        <v>2069</v>
      </c>
      <c r="C87" s="706">
        <f t="shared" si="10"/>
        <v>0</v>
      </c>
      <c r="D87" s="707">
        <f t="shared" si="10"/>
        <v>0</v>
      </c>
      <c r="E87" s="707">
        <f t="shared" si="10"/>
        <v>0</v>
      </c>
      <c r="F87" s="707">
        <f t="shared" si="10"/>
        <v>0</v>
      </c>
      <c r="G87" s="707">
        <f t="shared" si="10"/>
        <v>1</v>
      </c>
      <c r="H87" s="708">
        <f t="shared" si="13"/>
        <v>1</v>
      </c>
      <c r="I87" s="706">
        <f t="shared" si="11"/>
        <v>0.2</v>
      </c>
      <c r="J87" s="707">
        <f t="shared" si="11"/>
        <v>0.3</v>
      </c>
      <c r="K87" s="707">
        <f t="shared" si="11"/>
        <v>0.25</v>
      </c>
      <c r="L87" s="707">
        <f t="shared" si="11"/>
        <v>0.05</v>
      </c>
      <c r="M87" s="707">
        <f t="shared" si="11"/>
        <v>0.2</v>
      </c>
      <c r="N87" s="708">
        <f t="shared" si="14"/>
        <v>1</v>
      </c>
      <c r="O87" s="709"/>
      <c r="R87" s="703">
        <f t="shared" si="15"/>
        <v>0.6</v>
      </c>
      <c r="S87" s="704">
        <f t="shared" si="16"/>
        <v>0.71500000000000008</v>
      </c>
    </row>
    <row r="88" spans="2:19">
      <c r="B88" s="705">
        <f t="shared" si="12"/>
        <v>2070</v>
      </c>
      <c r="C88" s="706">
        <f t="shared" si="10"/>
        <v>0</v>
      </c>
      <c r="D88" s="707">
        <f t="shared" si="10"/>
        <v>0</v>
      </c>
      <c r="E88" s="707">
        <f t="shared" si="10"/>
        <v>0</v>
      </c>
      <c r="F88" s="707">
        <f t="shared" si="10"/>
        <v>0</v>
      </c>
      <c r="G88" s="707">
        <f t="shared" si="10"/>
        <v>1</v>
      </c>
      <c r="H88" s="708">
        <f t="shared" si="13"/>
        <v>1</v>
      </c>
      <c r="I88" s="706">
        <f t="shared" si="11"/>
        <v>0.2</v>
      </c>
      <c r="J88" s="707">
        <f t="shared" si="11"/>
        <v>0.3</v>
      </c>
      <c r="K88" s="707">
        <f t="shared" si="11"/>
        <v>0.25</v>
      </c>
      <c r="L88" s="707">
        <f t="shared" si="11"/>
        <v>0.05</v>
      </c>
      <c r="M88" s="707">
        <f t="shared" si="11"/>
        <v>0.2</v>
      </c>
      <c r="N88" s="708">
        <f t="shared" si="14"/>
        <v>1</v>
      </c>
      <c r="O88" s="709"/>
      <c r="R88" s="703">
        <f t="shared" si="15"/>
        <v>0.6</v>
      </c>
      <c r="S88" s="704">
        <f t="shared" si="16"/>
        <v>0.71500000000000008</v>
      </c>
    </row>
    <row r="89" spans="2:19">
      <c r="B89" s="705">
        <f t="shared" si="12"/>
        <v>2071</v>
      </c>
      <c r="C89" s="706">
        <f t="shared" si="10"/>
        <v>0</v>
      </c>
      <c r="D89" s="707">
        <f t="shared" si="10"/>
        <v>0</v>
      </c>
      <c r="E89" s="707">
        <f t="shared" si="10"/>
        <v>0</v>
      </c>
      <c r="F89" s="707">
        <f t="shared" si="10"/>
        <v>0</v>
      </c>
      <c r="G89" s="707">
        <f t="shared" si="10"/>
        <v>1</v>
      </c>
      <c r="H89" s="708">
        <f t="shared" si="13"/>
        <v>1</v>
      </c>
      <c r="I89" s="706">
        <f t="shared" si="11"/>
        <v>0.2</v>
      </c>
      <c r="J89" s="707">
        <f t="shared" si="11"/>
        <v>0.3</v>
      </c>
      <c r="K89" s="707">
        <f t="shared" si="11"/>
        <v>0.25</v>
      </c>
      <c r="L89" s="707">
        <f t="shared" si="11"/>
        <v>0.05</v>
      </c>
      <c r="M89" s="707">
        <f t="shared" si="11"/>
        <v>0.2</v>
      </c>
      <c r="N89" s="708">
        <f t="shared" si="14"/>
        <v>1</v>
      </c>
      <c r="O89" s="709"/>
      <c r="R89" s="703">
        <f t="shared" si="15"/>
        <v>0.6</v>
      </c>
      <c r="S89" s="704">
        <f t="shared" si="16"/>
        <v>0.71500000000000008</v>
      </c>
    </row>
    <row r="90" spans="2:19">
      <c r="B90" s="705">
        <f t="shared" si="12"/>
        <v>2072</v>
      </c>
      <c r="C90" s="706">
        <f t="shared" si="10"/>
        <v>0</v>
      </c>
      <c r="D90" s="707">
        <f t="shared" si="10"/>
        <v>0</v>
      </c>
      <c r="E90" s="707">
        <f t="shared" si="10"/>
        <v>0</v>
      </c>
      <c r="F90" s="707">
        <f t="shared" si="10"/>
        <v>0</v>
      </c>
      <c r="G90" s="707">
        <f t="shared" si="10"/>
        <v>1</v>
      </c>
      <c r="H90" s="708">
        <f t="shared" si="13"/>
        <v>1</v>
      </c>
      <c r="I90" s="706">
        <f t="shared" si="11"/>
        <v>0.2</v>
      </c>
      <c r="J90" s="707">
        <f t="shared" si="11"/>
        <v>0.3</v>
      </c>
      <c r="K90" s="707">
        <f t="shared" si="11"/>
        <v>0.25</v>
      </c>
      <c r="L90" s="707">
        <f t="shared" si="11"/>
        <v>0.05</v>
      </c>
      <c r="M90" s="707">
        <f t="shared" si="11"/>
        <v>0.2</v>
      </c>
      <c r="N90" s="708">
        <f t="shared" si="14"/>
        <v>1</v>
      </c>
      <c r="O90" s="709"/>
      <c r="R90" s="703">
        <f t="shared" si="15"/>
        <v>0.6</v>
      </c>
      <c r="S90" s="704">
        <f t="shared" si="16"/>
        <v>0.71500000000000008</v>
      </c>
    </row>
    <row r="91" spans="2:19">
      <c r="B91" s="705">
        <f t="shared" si="12"/>
        <v>2073</v>
      </c>
      <c r="C91" s="706">
        <f t="shared" si="10"/>
        <v>0</v>
      </c>
      <c r="D91" s="707">
        <f t="shared" si="10"/>
        <v>0</v>
      </c>
      <c r="E91" s="707">
        <f t="shared" si="10"/>
        <v>0</v>
      </c>
      <c r="F91" s="707">
        <f t="shared" si="10"/>
        <v>0</v>
      </c>
      <c r="G91" s="707">
        <f t="shared" si="10"/>
        <v>1</v>
      </c>
      <c r="H91" s="708">
        <f t="shared" si="13"/>
        <v>1</v>
      </c>
      <c r="I91" s="706">
        <f t="shared" si="11"/>
        <v>0.2</v>
      </c>
      <c r="J91" s="707">
        <f t="shared" si="11"/>
        <v>0.3</v>
      </c>
      <c r="K91" s="707">
        <f t="shared" si="11"/>
        <v>0.25</v>
      </c>
      <c r="L91" s="707">
        <f t="shared" si="11"/>
        <v>0.05</v>
      </c>
      <c r="M91" s="707">
        <f t="shared" si="11"/>
        <v>0.2</v>
      </c>
      <c r="N91" s="708">
        <f t="shared" si="14"/>
        <v>1</v>
      </c>
      <c r="O91" s="709"/>
      <c r="R91" s="703">
        <f t="shared" si="15"/>
        <v>0.6</v>
      </c>
      <c r="S91" s="704">
        <f t="shared" si="16"/>
        <v>0.71500000000000008</v>
      </c>
    </row>
    <row r="92" spans="2:19">
      <c r="B92" s="705">
        <f t="shared" si="12"/>
        <v>2074</v>
      </c>
      <c r="C92" s="706">
        <f t="shared" si="10"/>
        <v>0</v>
      </c>
      <c r="D92" s="707">
        <f t="shared" si="10"/>
        <v>0</v>
      </c>
      <c r="E92" s="707">
        <f t="shared" si="10"/>
        <v>0</v>
      </c>
      <c r="F92" s="707">
        <f t="shared" si="10"/>
        <v>0</v>
      </c>
      <c r="G92" s="707">
        <f t="shared" si="10"/>
        <v>1</v>
      </c>
      <c r="H92" s="708">
        <f t="shared" si="13"/>
        <v>1</v>
      </c>
      <c r="I92" s="706">
        <f t="shared" si="11"/>
        <v>0.2</v>
      </c>
      <c r="J92" s="707">
        <f t="shared" si="11"/>
        <v>0.3</v>
      </c>
      <c r="K92" s="707">
        <f t="shared" si="11"/>
        <v>0.25</v>
      </c>
      <c r="L92" s="707">
        <f t="shared" si="11"/>
        <v>0.05</v>
      </c>
      <c r="M92" s="707">
        <f t="shared" si="11"/>
        <v>0.2</v>
      </c>
      <c r="N92" s="708">
        <f t="shared" si="14"/>
        <v>1</v>
      </c>
      <c r="O92" s="709"/>
      <c r="R92" s="703">
        <f t="shared" si="15"/>
        <v>0.6</v>
      </c>
      <c r="S92" s="704">
        <f t="shared" si="16"/>
        <v>0.71500000000000008</v>
      </c>
    </row>
    <row r="93" spans="2:19">
      <c r="B93" s="705">
        <f t="shared" si="12"/>
        <v>2075</v>
      </c>
      <c r="C93" s="706">
        <f t="shared" si="10"/>
        <v>0</v>
      </c>
      <c r="D93" s="707">
        <f t="shared" si="10"/>
        <v>0</v>
      </c>
      <c r="E93" s="707">
        <f t="shared" si="10"/>
        <v>0</v>
      </c>
      <c r="F93" s="707">
        <f t="shared" si="10"/>
        <v>0</v>
      </c>
      <c r="G93" s="707">
        <f t="shared" si="10"/>
        <v>1</v>
      </c>
      <c r="H93" s="708">
        <f t="shared" si="13"/>
        <v>1</v>
      </c>
      <c r="I93" s="706">
        <f t="shared" si="11"/>
        <v>0.2</v>
      </c>
      <c r="J93" s="707">
        <f t="shared" si="11"/>
        <v>0.3</v>
      </c>
      <c r="K93" s="707">
        <f t="shared" si="11"/>
        <v>0.25</v>
      </c>
      <c r="L93" s="707">
        <f t="shared" si="11"/>
        <v>0.05</v>
      </c>
      <c r="M93" s="707">
        <f t="shared" si="11"/>
        <v>0.2</v>
      </c>
      <c r="N93" s="708">
        <f t="shared" si="14"/>
        <v>1</v>
      </c>
      <c r="O93" s="709"/>
      <c r="R93" s="703">
        <f t="shared" si="15"/>
        <v>0.6</v>
      </c>
      <c r="S93" s="704">
        <f t="shared" si="16"/>
        <v>0.71500000000000008</v>
      </c>
    </row>
    <row r="94" spans="2:19">
      <c r="B94" s="705">
        <f t="shared" si="12"/>
        <v>2076</v>
      </c>
      <c r="C94" s="706">
        <f t="shared" si="10"/>
        <v>0</v>
      </c>
      <c r="D94" s="707">
        <f t="shared" si="10"/>
        <v>0</v>
      </c>
      <c r="E94" s="707">
        <f t="shared" si="10"/>
        <v>0</v>
      </c>
      <c r="F94" s="707">
        <f t="shared" si="10"/>
        <v>0</v>
      </c>
      <c r="G94" s="707">
        <f t="shared" si="10"/>
        <v>1</v>
      </c>
      <c r="H94" s="708">
        <f t="shared" si="13"/>
        <v>1</v>
      </c>
      <c r="I94" s="706">
        <f t="shared" si="11"/>
        <v>0.2</v>
      </c>
      <c r="J94" s="707">
        <f t="shared" si="11"/>
        <v>0.3</v>
      </c>
      <c r="K94" s="707">
        <f t="shared" si="11"/>
        <v>0.25</v>
      </c>
      <c r="L94" s="707">
        <f t="shared" si="11"/>
        <v>0.05</v>
      </c>
      <c r="M94" s="707">
        <f t="shared" si="11"/>
        <v>0.2</v>
      </c>
      <c r="N94" s="708">
        <f t="shared" si="14"/>
        <v>1</v>
      </c>
      <c r="O94" s="709"/>
      <c r="R94" s="703">
        <f t="shared" si="15"/>
        <v>0.6</v>
      </c>
      <c r="S94" s="704">
        <f t="shared" si="16"/>
        <v>0.71500000000000008</v>
      </c>
    </row>
    <row r="95" spans="2:19">
      <c r="B95" s="705">
        <f t="shared" si="12"/>
        <v>2077</v>
      </c>
      <c r="C95" s="706">
        <f t="shared" si="10"/>
        <v>0</v>
      </c>
      <c r="D95" s="707">
        <f t="shared" si="10"/>
        <v>0</v>
      </c>
      <c r="E95" s="707">
        <f t="shared" si="10"/>
        <v>0</v>
      </c>
      <c r="F95" s="707">
        <f t="shared" si="10"/>
        <v>0</v>
      </c>
      <c r="G95" s="707">
        <f t="shared" si="10"/>
        <v>1</v>
      </c>
      <c r="H95" s="708">
        <f t="shared" si="13"/>
        <v>1</v>
      </c>
      <c r="I95" s="706">
        <f t="shared" si="11"/>
        <v>0.2</v>
      </c>
      <c r="J95" s="707">
        <f t="shared" si="11"/>
        <v>0.3</v>
      </c>
      <c r="K95" s="707">
        <f t="shared" si="11"/>
        <v>0.25</v>
      </c>
      <c r="L95" s="707">
        <f t="shared" si="11"/>
        <v>0.05</v>
      </c>
      <c r="M95" s="707">
        <f t="shared" si="11"/>
        <v>0.2</v>
      </c>
      <c r="N95" s="708">
        <f t="shared" si="14"/>
        <v>1</v>
      </c>
      <c r="O95" s="709"/>
      <c r="R95" s="703">
        <f t="shared" si="15"/>
        <v>0.6</v>
      </c>
      <c r="S95" s="704">
        <f t="shared" si="16"/>
        <v>0.71500000000000008</v>
      </c>
    </row>
    <row r="96" spans="2:19">
      <c r="B96" s="705">
        <f t="shared" si="12"/>
        <v>2078</v>
      </c>
      <c r="C96" s="706">
        <f t="shared" si="10"/>
        <v>0</v>
      </c>
      <c r="D96" s="707">
        <f t="shared" si="10"/>
        <v>0</v>
      </c>
      <c r="E96" s="707">
        <f t="shared" si="10"/>
        <v>0</v>
      </c>
      <c r="F96" s="707">
        <f t="shared" si="10"/>
        <v>0</v>
      </c>
      <c r="G96" s="707">
        <f t="shared" si="10"/>
        <v>1</v>
      </c>
      <c r="H96" s="708">
        <f t="shared" si="13"/>
        <v>1</v>
      </c>
      <c r="I96" s="706">
        <f t="shared" si="11"/>
        <v>0.2</v>
      </c>
      <c r="J96" s="707">
        <f t="shared" si="11"/>
        <v>0.3</v>
      </c>
      <c r="K96" s="707">
        <f t="shared" si="11"/>
        <v>0.25</v>
      </c>
      <c r="L96" s="707">
        <f t="shared" si="11"/>
        <v>0.05</v>
      </c>
      <c r="M96" s="707">
        <f t="shared" si="11"/>
        <v>0.2</v>
      </c>
      <c r="N96" s="708">
        <f t="shared" si="14"/>
        <v>1</v>
      </c>
      <c r="O96" s="709"/>
      <c r="R96" s="703">
        <f t="shared" si="15"/>
        <v>0.6</v>
      </c>
      <c r="S96" s="704">
        <f t="shared" si="16"/>
        <v>0.71500000000000008</v>
      </c>
    </row>
    <row r="97" spans="2:19">
      <c r="B97" s="705">
        <f t="shared" si="12"/>
        <v>2079</v>
      </c>
      <c r="C97" s="706">
        <f t="shared" si="10"/>
        <v>0</v>
      </c>
      <c r="D97" s="707">
        <f t="shared" si="10"/>
        <v>0</v>
      </c>
      <c r="E97" s="707">
        <f t="shared" si="10"/>
        <v>0</v>
      </c>
      <c r="F97" s="707">
        <f t="shared" si="10"/>
        <v>0</v>
      </c>
      <c r="G97" s="707">
        <f t="shared" si="10"/>
        <v>1</v>
      </c>
      <c r="H97" s="708">
        <f t="shared" si="13"/>
        <v>1</v>
      </c>
      <c r="I97" s="706">
        <f t="shared" si="11"/>
        <v>0.2</v>
      </c>
      <c r="J97" s="707">
        <f t="shared" si="11"/>
        <v>0.3</v>
      </c>
      <c r="K97" s="707">
        <f t="shared" si="11"/>
        <v>0.25</v>
      </c>
      <c r="L97" s="707">
        <f t="shared" si="11"/>
        <v>0.05</v>
      </c>
      <c r="M97" s="707">
        <f t="shared" si="11"/>
        <v>0.2</v>
      </c>
      <c r="N97" s="708">
        <f t="shared" si="14"/>
        <v>1</v>
      </c>
      <c r="O97" s="709"/>
      <c r="R97" s="703">
        <f t="shared" si="15"/>
        <v>0.6</v>
      </c>
      <c r="S97" s="704">
        <f t="shared" si="16"/>
        <v>0.71500000000000008</v>
      </c>
    </row>
    <row r="98" spans="2:19" ht="13.5" thickBot="1">
      <c r="B98" s="710">
        <f t="shared" si="12"/>
        <v>2080</v>
      </c>
      <c r="C98" s="711">
        <f t="shared" si="10"/>
        <v>0</v>
      </c>
      <c r="D98" s="712">
        <f t="shared" si="10"/>
        <v>0</v>
      </c>
      <c r="E98" s="712">
        <f t="shared" si="10"/>
        <v>0</v>
      </c>
      <c r="F98" s="712">
        <f t="shared" si="10"/>
        <v>0</v>
      </c>
      <c r="G98" s="712">
        <f t="shared" si="10"/>
        <v>1</v>
      </c>
      <c r="H98" s="713">
        <f t="shared" si="13"/>
        <v>1</v>
      </c>
      <c r="I98" s="711">
        <f t="shared" si="11"/>
        <v>0.2</v>
      </c>
      <c r="J98" s="712">
        <f t="shared" si="11"/>
        <v>0.3</v>
      </c>
      <c r="K98" s="712">
        <f t="shared" si="11"/>
        <v>0.25</v>
      </c>
      <c r="L98" s="712">
        <f t="shared" si="11"/>
        <v>0.05</v>
      </c>
      <c r="M98" s="712">
        <f t="shared" si="11"/>
        <v>0.2</v>
      </c>
      <c r="N98" s="713">
        <f t="shared" si="14"/>
        <v>1</v>
      </c>
      <c r="O98" s="714"/>
      <c r="R98" s="715">
        <f t="shared" si="15"/>
        <v>0.6</v>
      </c>
      <c r="S98" s="715">
        <f t="shared" si="16"/>
        <v>0.71500000000000008</v>
      </c>
    </row>
    <row r="99" spans="2:19">
      <c r="H99" s="716"/>
    </row>
    <row r="100" spans="2:19">
      <c r="H100" s="71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9" activePane="bottomRight" state="frozen"/>
      <selection activeCell="E19" sqref="E19"/>
      <selection pane="topRight" activeCell="E19" sqref="E19"/>
      <selection pane="bottomLeft" activeCell="E19" sqref="E19"/>
      <selection pane="bottomRight" activeCell="AD2" sqref="AD2:AD10"/>
    </sheetView>
  </sheetViews>
  <sheetFormatPr defaultColWidth="11.42578125" defaultRowHeight="12.75"/>
  <cols>
    <col min="1" max="1" width="2.28515625" style="717" customWidth="1"/>
    <col min="2" max="2" width="6.28515625" style="717" customWidth="1"/>
    <col min="3" max="3" width="9.28515625" style="717" customWidth="1"/>
    <col min="4" max="4" width="7.42578125" style="717" customWidth="1"/>
    <col min="5" max="14" width="8" style="717" customWidth="1"/>
    <col min="15" max="16" width="8.42578125" style="717" customWidth="1"/>
    <col min="17" max="17" width="3.85546875" style="717" customWidth="1"/>
    <col min="18" max="18" width="3.42578125" style="717" customWidth="1"/>
    <col min="19" max="21" width="11.42578125" style="717" hidden="1" customWidth="1"/>
    <col min="22" max="22" width="10.28515625" style="717" hidden="1" customWidth="1"/>
    <col min="23" max="23" width="9.7109375" style="717" hidden="1" customWidth="1"/>
    <col min="24" max="24" width="9.42578125" style="717" hidden="1" customWidth="1"/>
    <col min="25" max="26" width="11.42578125" style="717" hidden="1" customWidth="1"/>
    <col min="27" max="27" width="2.85546875" style="717" hidden="1" customWidth="1"/>
    <col min="28" max="29" width="11.42578125" style="717"/>
    <col min="30" max="30" width="10.85546875" style="717" customWidth="1"/>
    <col min="31" max="16384" width="11.42578125" style="717"/>
  </cols>
  <sheetData>
    <row r="2" spans="2:30">
      <c r="C2" s="718" t="s">
        <v>34</v>
      </c>
      <c r="S2" s="718" t="s">
        <v>300</v>
      </c>
      <c r="AC2" s="717" t="s">
        <v>6</v>
      </c>
      <c r="AD2" s="862">
        <v>0.435</v>
      </c>
    </row>
    <row r="3" spans="2:30">
      <c r="B3" s="719"/>
      <c r="C3" s="719"/>
      <c r="S3" s="719"/>
      <c r="AC3" s="717" t="s">
        <v>256</v>
      </c>
      <c r="AD3" s="862">
        <v>0.129</v>
      </c>
    </row>
    <row r="4" spans="2:30">
      <c r="B4" s="719"/>
      <c r="C4" s="719" t="s">
        <v>38</v>
      </c>
      <c r="S4" s="719" t="s">
        <v>301</v>
      </c>
      <c r="AC4" s="717" t="s">
        <v>2</v>
      </c>
      <c r="AD4" s="862">
        <v>9.9000000000000005E-2</v>
      </c>
    </row>
    <row r="5" spans="2:30">
      <c r="B5" s="719"/>
      <c r="C5" s="719"/>
      <c r="S5" s="719" t="s">
        <v>38</v>
      </c>
      <c r="AC5" s="717" t="s">
        <v>16</v>
      </c>
      <c r="AD5" s="862">
        <v>2.7E-2</v>
      </c>
    </row>
    <row r="6" spans="2:30">
      <c r="B6" s="719"/>
      <c r="S6" s="719"/>
      <c r="AC6" s="717" t="s">
        <v>331</v>
      </c>
      <c r="AD6" s="862">
        <v>8.9999999999999993E-3</v>
      </c>
    </row>
    <row r="7" spans="2:30" ht="13.5" thickBot="1">
      <c r="B7" s="719"/>
      <c r="C7" s="720"/>
      <c r="S7" s="719"/>
      <c r="AC7" s="717" t="s">
        <v>332</v>
      </c>
      <c r="AD7" s="862">
        <v>7.1999999999999995E-2</v>
      </c>
    </row>
    <row r="8" spans="2:30" ht="13.5" thickBot="1">
      <c r="B8" s="719"/>
      <c r="D8" s="766">
        <v>6.2100000000000002E-2</v>
      </c>
      <c r="E8" s="721">
        <f>AD2</f>
        <v>0.435</v>
      </c>
      <c r="F8" s="722">
        <f>AD3</f>
        <v>0.129</v>
      </c>
      <c r="G8" s="722">
        <v>0</v>
      </c>
      <c r="H8" s="722">
        <v>0</v>
      </c>
      <c r="I8" s="722">
        <f>AD4</f>
        <v>9.9000000000000005E-2</v>
      </c>
      <c r="J8" s="722">
        <f>AD5</f>
        <v>2.7E-2</v>
      </c>
      <c r="K8" s="722">
        <f>AD6</f>
        <v>8.9999999999999993E-3</v>
      </c>
      <c r="L8" s="722">
        <f>AD7</f>
        <v>7.1999999999999995E-2</v>
      </c>
      <c r="M8" s="722">
        <f>AD8</f>
        <v>3.3000000000000002E-2</v>
      </c>
      <c r="N8" s="722">
        <f>AD9</f>
        <v>0.04</v>
      </c>
      <c r="O8" s="722">
        <f>AD10</f>
        <v>0.156</v>
      </c>
      <c r="P8" s="723">
        <f>SUM(E8:O8)</f>
        <v>1</v>
      </c>
      <c r="S8" s="719"/>
      <c r="T8" s="719"/>
      <c r="AC8" s="717" t="s">
        <v>231</v>
      </c>
      <c r="AD8" s="862">
        <v>3.3000000000000002E-2</v>
      </c>
    </row>
    <row r="9" spans="2:30" ht="13.5" thickBot="1">
      <c r="B9" s="724"/>
      <c r="C9" s="725"/>
      <c r="D9" s="726"/>
      <c r="E9" s="904" t="s">
        <v>41</v>
      </c>
      <c r="F9" s="905"/>
      <c r="G9" s="905"/>
      <c r="H9" s="905"/>
      <c r="I9" s="905"/>
      <c r="J9" s="905"/>
      <c r="K9" s="905"/>
      <c r="L9" s="905"/>
      <c r="M9" s="905"/>
      <c r="N9" s="905"/>
      <c r="O9" s="905"/>
      <c r="P9" s="727"/>
      <c r="AC9" s="717" t="s">
        <v>232</v>
      </c>
      <c r="AD9" s="862">
        <v>0.04</v>
      </c>
    </row>
    <row r="10" spans="2:30" ht="21.75" customHeight="1" thickBot="1">
      <c r="B10" s="906" t="s">
        <v>1</v>
      </c>
      <c r="C10" s="906" t="s">
        <v>33</v>
      </c>
      <c r="D10" s="906" t="s">
        <v>40</v>
      </c>
      <c r="E10" s="906" t="s">
        <v>228</v>
      </c>
      <c r="F10" s="906" t="s">
        <v>271</v>
      </c>
      <c r="G10" s="896" t="s">
        <v>267</v>
      </c>
      <c r="H10" s="906" t="s">
        <v>270</v>
      </c>
      <c r="I10" s="896" t="s">
        <v>2</v>
      </c>
      <c r="J10" s="906" t="s">
        <v>16</v>
      </c>
      <c r="K10" s="896" t="s">
        <v>229</v>
      </c>
      <c r="L10" s="893" t="s">
        <v>273</v>
      </c>
      <c r="M10" s="894"/>
      <c r="N10" s="894"/>
      <c r="O10" s="895"/>
      <c r="P10" s="906" t="s">
        <v>27</v>
      </c>
      <c r="AC10" s="717" t="s">
        <v>233</v>
      </c>
      <c r="AD10" s="862">
        <v>0.156</v>
      </c>
    </row>
    <row r="11" spans="2:30" s="729" customFormat="1" ht="42" customHeight="1" thickBot="1">
      <c r="B11" s="907"/>
      <c r="C11" s="907"/>
      <c r="D11" s="907"/>
      <c r="E11" s="907"/>
      <c r="F11" s="907"/>
      <c r="G11" s="898"/>
      <c r="H11" s="907"/>
      <c r="I11" s="898"/>
      <c r="J11" s="907"/>
      <c r="K11" s="898"/>
      <c r="L11" s="728" t="s">
        <v>230</v>
      </c>
      <c r="M11" s="728" t="s">
        <v>231</v>
      </c>
      <c r="N11" s="728" t="s">
        <v>232</v>
      </c>
      <c r="O11" s="728" t="s">
        <v>233</v>
      </c>
      <c r="P11" s="907"/>
      <c r="S11" s="365" t="s">
        <v>1</v>
      </c>
      <c r="T11" s="369" t="s">
        <v>302</v>
      </c>
      <c r="U11" s="365" t="s">
        <v>303</v>
      </c>
      <c r="V11" s="369" t="s">
        <v>304</v>
      </c>
      <c r="W11" s="365" t="s">
        <v>40</v>
      </c>
      <c r="X11" s="369" t="s">
        <v>305</v>
      </c>
    </row>
    <row r="12" spans="2:30" s="736" customFormat="1" ht="26.25" thickBot="1">
      <c r="B12" s="730"/>
      <c r="C12" s="731" t="s">
        <v>15</v>
      </c>
      <c r="D12" s="731" t="s">
        <v>24</v>
      </c>
      <c r="E12" s="732" t="s">
        <v>24</v>
      </c>
      <c r="F12" s="733" t="s">
        <v>24</v>
      </c>
      <c r="G12" s="733" t="s">
        <v>24</v>
      </c>
      <c r="H12" s="733" t="s">
        <v>24</v>
      </c>
      <c r="I12" s="733" t="s">
        <v>24</v>
      </c>
      <c r="J12" s="733" t="s">
        <v>24</v>
      </c>
      <c r="K12" s="733" t="s">
        <v>24</v>
      </c>
      <c r="L12" s="733" t="s">
        <v>24</v>
      </c>
      <c r="M12" s="733" t="s">
        <v>24</v>
      </c>
      <c r="N12" s="733" t="s">
        <v>24</v>
      </c>
      <c r="O12" s="734" t="s">
        <v>24</v>
      </c>
      <c r="P12" s="735" t="s">
        <v>39</v>
      </c>
      <c r="S12" s="737"/>
      <c r="T12" s="738" t="s">
        <v>306</v>
      </c>
      <c r="U12" s="737" t="s">
        <v>307</v>
      </c>
      <c r="V12" s="738" t="s">
        <v>15</v>
      </c>
      <c r="W12" s="739" t="s">
        <v>24</v>
      </c>
      <c r="X12" s="738" t="s">
        <v>15</v>
      </c>
    </row>
    <row r="13" spans="2:30">
      <c r="B13" s="740">
        <f>year</f>
        <v>2000</v>
      </c>
      <c r="C13" s="741">
        <f>'[2]Fraksi pengelolaan sampah BaU'!F30</f>
        <v>0</v>
      </c>
      <c r="D13" s="742">
        <v>1</v>
      </c>
      <c r="E13" s="743">
        <f>E$8</f>
        <v>0.435</v>
      </c>
      <c r="F13" s="743">
        <f t="shared" ref="E13:O28" si="0">F$8</f>
        <v>0.129</v>
      </c>
      <c r="G13" s="743">
        <f t="shared" si="0"/>
        <v>0</v>
      </c>
      <c r="H13" s="743">
        <f>H$8</f>
        <v>0</v>
      </c>
      <c r="I13" s="743">
        <f t="shared" si="0"/>
        <v>9.9000000000000005E-2</v>
      </c>
      <c r="J13" s="743">
        <f t="shared" si="0"/>
        <v>2.7E-2</v>
      </c>
      <c r="K13" s="743">
        <f t="shared" si="0"/>
        <v>8.9999999999999993E-3</v>
      </c>
      <c r="L13" s="743">
        <f>L$8</f>
        <v>7.1999999999999995E-2</v>
      </c>
      <c r="M13" s="743">
        <f>M$8</f>
        <v>3.3000000000000002E-2</v>
      </c>
      <c r="N13" s="743">
        <f>N$8</f>
        <v>0.04</v>
      </c>
      <c r="O13" s="743">
        <f>O$8</f>
        <v>0.156</v>
      </c>
      <c r="P13" s="744">
        <f t="shared" ref="P13:P44" si="1">SUM(E13:O13)</f>
        <v>1</v>
      </c>
      <c r="S13" s="740">
        <f>year</f>
        <v>2000</v>
      </c>
      <c r="T13" s="745">
        <v>0</v>
      </c>
      <c r="U13" s="745">
        <v>5</v>
      </c>
      <c r="V13" s="746">
        <f>T13*U13</f>
        <v>0</v>
      </c>
      <c r="W13" s="747">
        <v>1</v>
      </c>
      <c r="X13" s="748">
        <f t="shared" ref="X13:X44" si="2">V13*W13</f>
        <v>0</v>
      </c>
    </row>
    <row r="14" spans="2:30">
      <c r="B14" s="749">
        <f t="shared" ref="B14:B45" si="3">B13+1</f>
        <v>2001</v>
      </c>
      <c r="C14" s="741">
        <f>'[2]Fraksi pengelolaan sampah BaU'!F31</f>
        <v>0</v>
      </c>
      <c r="D14" s="742">
        <v>1</v>
      </c>
      <c r="E14" s="743">
        <f t="shared" si="0"/>
        <v>0.435</v>
      </c>
      <c r="F14" s="743">
        <f t="shared" si="0"/>
        <v>0.129</v>
      </c>
      <c r="G14" s="743">
        <f t="shared" si="0"/>
        <v>0</v>
      </c>
      <c r="H14" s="743">
        <f t="shared" si="0"/>
        <v>0</v>
      </c>
      <c r="I14" s="743">
        <f t="shared" si="0"/>
        <v>9.9000000000000005E-2</v>
      </c>
      <c r="J14" s="743">
        <f t="shared" si="0"/>
        <v>2.7E-2</v>
      </c>
      <c r="K14" s="743">
        <f t="shared" si="0"/>
        <v>8.9999999999999993E-3</v>
      </c>
      <c r="L14" s="743">
        <f t="shared" si="0"/>
        <v>7.1999999999999995E-2</v>
      </c>
      <c r="M14" s="743">
        <f t="shared" si="0"/>
        <v>3.3000000000000002E-2</v>
      </c>
      <c r="N14" s="743">
        <f t="shared" si="0"/>
        <v>0.04</v>
      </c>
      <c r="O14" s="743">
        <f t="shared" si="0"/>
        <v>0.156</v>
      </c>
      <c r="P14" s="750">
        <f t="shared" si="1"/>
        <v>1</v>
      </c>
      <c r="S14" s="749">
        <f t="shared" ref="S14:S77" si="4">S13+1</f>
        <v>2001</v>
      </c>
      <c r="T14" s="751">
        <v>0</v>
      </c>
      <c r="U14" s="751">
        <v>5</v>
      </c>
      <c r="V14" s="752">
        <f>T14*U14</f>
        <v>0</v>
      </c>
      <c r="W14" s="753">
        <v>1</v>
      </c>
      <c r="X14" s="754">
        <f t="shared" si="2"/>
        <v>0</v>
      </c>
    </row>
    <row r="15" spans="2:30">
      <c r="B15" s="749">
        <f t="shared" si="3"/>
        <v>2002</v>
      </c>
      <c r="C15" s="741">
        <f>'[2]Fraksi pengelolaan sampah BaU'!F32</f>
        <v>0</v>
      </c>
      <c r="D15" s="742">
        <v>1</v>
      </c>
      <c r="E15" s="743">
        <f t="shared" si="0"/>
        <v>0.435</v>
      </c>
      <c r="F15" s="743">
        <f t="shared" si="0"/>
        <v>0.129</v>
      </c>
      <c r="G15" s="743">
        <f t="shared" si="0"/>
        <v>0</v>
      </c>
      <c r="H15" s="743">
        <f t="shared" si="0"/>
        <v>0</v>
      </c>
      <c r="I15" s="743">
        <f t="shared" si="0"/>
        <v>9.9000000000000005E-2</v>
      </c>
      <c r="J15" s="743">
        <f t="shared" si="0"/>
        <v>2.7E-2</v>
      </c>
      <c r="K15" s="743">
        <f t="shared" si="0"/>
        <v>8.9999999999999993E-3</v>
      </c>
      <c r="L15" s="743">
        <f t="shared" si="0"/>
        <v>7.1999999999999995E-2</v>
      </c>
      <c r="M15" s="743">
        <f t="shared" si="0"/>
        <v>3.3000000000000002E-2</v>
      </c>
      <c r="N15" s="743">
        <f t="shared" si="0"/>
        <v>0.04</v>
      </c>
      <c r="O15" s="743">
        <f t="shared" si="0"/>
        <v>0.156</v>
      </c>
      <c r="P15" s="750">
        <f t="shared" si="1"/>
        <v>1</v>
      </c>
      <c r="S15" s="749">
        <f t="shared" si="4"/>
        <v>2002</v>
      </c>
      <c r="T15" s="751">
        <v>0</v>
      </c>
      <c r="U15" s="751">
        <v>5</v>
      </c>
      <c r="V15" s="752">
        <f t="shared" ref="V15:V78" si="5">T15*U15</f>
        <v>0</v>
      </c>
      <c r="W15" s="753">
        <v>1</v>
      </c>
      <c r="X15" s="754">
        <f t="shared" si="2"/>
        <v>0</v>
      </c>
    </row>
    <row r="16" spans="2:30">
      <c r="B16" s="749">
        <f t="shared" si="3"/>
        <v>2003</v>
      </c>
      <c r="C16" s="741">
        <f>'[2]Fraksi pengelolaan sampah BaU'!F33</f>
        <v>0</v>
      </c>
      <c r="D16" s="742">
        <v>1</v>
      </c>
      <c r="E16" s="743">
        <f t="shared" si="0"/>
        <v>0.435</v>
      </c>
      <c r="F16" s="743">
        <f t="shared" si="0"/>
        <v>0.129</v>
      </c>
      <c r="G16" s="743">
        <f t="shared" si="0"/>
        <v>0</v>
      </c>
      <c r="H16" s="743">
        <f t="shared" si="0"/>
        <v>0</v>
      </c>
      <c r="I16" s="743">
        <f t="shared" si="0"/>
        <v>9.9000000000000005E-2</v>
      </c>
      <c r="J16" s="743">
        <f t="shared" si="0"/>
        <v>2.7E-2</v>
      </c>
      <c r="K16" s="743">
        <f t="shared" si="0"/>
        <v>8.9999999999999993E-3</v>
      </c>
      <c r="L16" s="743">
        <f t="shared" si="0"/>
        <v>7.1999999999999995E-2</v>
      </c>
      <c r="M16" s="743">
        <f t="shared" si="0"/>
        <v>3.3000000000000002E-2</v>
      </c>
      <c r="N16" s="743">
        <f t="shared" si="0"/>
        <v>0.04</v>
      </c>
      <c r="O16" s="743">
        <f t="shared" si="0"/>
        <v>0.156</v>
      </c>
      <c r="P16" s="750">
        <f t="shared" si="1"/>
        <v>1</v>
      </c>
      <c r="S16" s="749">
        <f t="shared" si="4"/>
        <v>2003</v>
      </c>
      <c r="T16" s="751">
        <v>0</v>
      </c>
      <c r="U16" s="751">
        <v>5</v>
      </c>
      <c r="V16" s="752">
        <f t="shared" si="5"/>
        <v>0</v>
      </c>
      <c r="W16" s="753">
        <v>1</v>
      </c>
      <c r="X16" s="754">
        <f t="shared" si="2"/>
        <v>0</v>
      </c>
    </row>
    <row r="17" spans="2:24">
      <c r="B17" s="749">
        <f t="shared" si="3"/>
        <v>2004</v>
      </c>
      <c r="C17" s="741">
        <f>'[2]Fraksi pengelolaan sampah BaU'!F34</f>
        <v>0</v>
      </c>
      <c r="D17" s="742">
        <v>1</v>
      </c>
      <c r="E17" s="743">
        <f t="shared" si="0"/>
        <v>0.435</v>
      </c>
      <c r="F17" s="743">
        <f t="shared" si="0"/>
        <v>0.129</v>
      </c>
      <c r="G17" s="743">
        <f t="shared" si="0"/>
        <v>0</v>
      </c>
      <c r="H17" s="743">
        <f t="shared" si="0"/>
        <v>0</v>
      </c>
      <c r="I17" s="743">
        <f t="shared" si="0"/>
        <v>9.9000000000000005E-2</v>
      </c>
      <c r="J17" s="743">
        <f t="shared" si="0"/>
        <v>2.7E-2</v>
      </c>
      <c r="K17" s="743">
        <f t="shared" si="0"/>
        <v>8.9999999999999993E-3</v>
      </c>
      <c r="L17" s="743">
        <f t="shared" si="0"/>
        <v>7.1999999999999995E-2</v>
      </c>
      <c r="M17" s="743">
        <f t="shared" si="0"/>
        <v>3.3000000000000002E-2</v>
      </c>
      <c r="N17" s="743">
        <f t="shared" si="0"/>
        <v>0.04</v>
      </c>
      <c r="O17" s="743">
        <f t="shared" si="0"/>
        <v>0.156</v>
      </c>
      <c r="P17" s="750">
        <f t="shared" si="1"/>
        <v>1</v>
      </c>
      <c r="S17" s="749">
        <f t="shared" si="4"/>
        <v>2004</v>
      </c>
      <c r="T17" s="751">
        <v>0</v>
      </c>
      <c r="U17" s="751">
        <v>5</v>
      </c>
      <c r="V17" s="752">
        <f t="shared" si="5"/>
        <v>0</v>
      </c>
      <c r="W17" s="753">
        <v>1</v>
      </c>
      <c r="X17" s="754">
        <f t="shared" si="2"/>
        <v>0</v>
      </c>
    </row>
    <row r="18" spans="2:24">
      <c r="B18" s="749">
        <f t="shared" si="3"/>
        <v>2005</v>
      </c>
      <c r="C18" s="741">
        <f>'[2]Fraksi pengelolaan sampah BaU'!F35</f>
        <v>0</v>
      </c>
      <c r="D18" s="742">
        <v>1</v>
      </c>
      <c r="E18" s="743">
        <f t="shared" si="0"/>
        <v>0.435</v>
      </c>
      <c r="F18" s="743">
        <f t="shared" si="0"/>
        <v>0.129</v>
      </c>
      <c r="G18" s="743">
        <f t="shared" si="0"/>
        <v>0</v>
      </c>
      <c r="H18" s="743">
        <f t="shared" si="0"/>
        <v>0</v>
      </c>
      <c r="I18" s="743">
        <f t="shared" si="0"/>
        <v>9.9000000000000005E-2</v>
      </c>
      <c r="J18" s="743">
        <f t="shared" si="0"/>
        <v>2.7E-2</v>
      </c>
      <c r="K18" s="743">
        <f t="shared" si="0"/>
        <v>8.9999999999999993E-3</v>
      </c>
      <c r="L18" s="743">
        <f t="shared" si="0"/>
        <v>7.1999999999999995E-2</v>
      </c>
      <c r="M18" s="743">
        <f t="shared" si="0"/>
        <v>3.3000000000000002E-2</v>
      </c>
      <c r="N18" s="743">
        <f t="shared" si="0"/>
        <v>0.04</v>
      </c>
      <c r="O18" s="743">
        <f t="shared" si="0"/>
        <v>0.156</v>
      </c>
      <c r="P18" s="750">
        <f t="shared" si="1"/>
        <v>1</v>
      </c>
      <c r="S18" s="749">
        <f t="shared" si="4"/>
        <v>2005</v>
      </c>
      <c r="T18" s="751">
        <v>0</v>
      </c>
      <c r="U18" s="751">
        <v>5</v>
      </c>
      <c r="V18" s="752">
        <f t="shared" si="5"/>
        <v>0</v>
      </c>
      <c r="W18" s="753">
        <v>1</v>
      </c>
      <c r="X18" s="754">
        <f t="shared" si="2"/>
        <v>0</v>
      </c>
    </row>
    <row r="19" spans="2:24">
      <c r="B19" s="749">
        <f t="shared" si="3"/>
        <v>2006</v>
      </c>
      <c r="C19" s="741">
        <f>'[2]Fraksi pengelolaan sampah BaU'!F36</f>
        <v>0</v>
      </c>
      <c r="D19" s="742">
        <v>1</v>
      </c>
      <c r="E19" s="743">
        <f t="shared" si="0"/>
        <v>0.435</v>
      </c>
      <c r="F19" s="743">
        <f t="shared" si="0"/>
        <v>0.129</v>
      </c>
      <c r="G19" s="743">
        <f t="shared" si="0"/>
        <v>0</v>
      </c>
      <c r="H19" s="743">
        <f t="shared" si="0"/>
        <v>0</v>
      </c>
      <c r="I19" s="743">
        <f t="shared" si="0"/>
        <v>9.9000000000000005E-2</v>
      </c>
      <c r="J19" s="743">
        <f t="shared" si="0"/>
        <v>2.7E-2</v>
      </c>
      <c r="K19" s="743">
        <f t="shared" si="0"/>
        <v>8.9999999999999993E-3</v>
      </c>
      <c r="L19" s="743">
        <f t="shared" si="0"/>
        <v>7.1999999999999995E-2</v>
      </c>
      <c r="M19" s="743">
        <f t="shared" si="0"/>
        <v>3.3000000000000002E-2</v>
      </c>
      <c r="N19" s="743">
        <f t="shared" si="0"/>
        <v>0.04</v>
      </c>
      <c r="O19" s="743">
        <f t="shared" si="0"/>
        <v>0.156</v>
      </c>
      <c r="P19" s="750">
        <f t="shared" si="1"/>
        <v>1</v>
      </c>
      <c r="S19" s="749">
        <f t="shared" si="4"/>
        <v>2006</v>
      </c>
      <c r="T19" s="751">
        <v>0</v>
      </c>
      <c r="U19" s="751">
        <v>5</v>
      </c>
      <c r="V19" s="752">
        <f t="shared" si="5"/>
        <v>0</v>
      </c>
      <c r="W19" s="753">
        <v>1</v>
      </c>
      <c r="X19" s="754">
        <f t="shared" si="2"/>
        <v>0</v>
      </c>
    </row>
    <row r="20" spans="2:24">
      <c r="B20" s="749">
        <f t="shared" si="3"/>
        <v>2007</v>
      </c>
      <c r="C20" s="741">
        <f>'[2]Fraksi pengelolaan sampah BaU'!F37</f>
        <v>0</v>
      </c>
      <c r="D20" s="742">
        <v>1</v>
      </c>
      <c r="E20" s="743">
        <f t="shared" si="0"/>
        <v>0.435</v>
      </c>
      <c r="F20" s="743">
        <f t="shared" si="0"/>
        <v>0.129</v>
      </c>
      <c r="G20" s="743">
        <f t="shared" si="0"/>
        <v>0</v>
      </c>
      <c r="H20" s="743">
        <f t="shared" si="0"/>
        <v>0</v>
      </c>
      <c r="I20" s="743">
        <f t="shared" si="0"/>
        <v>9.9000000000000005E-2</v>
      </c>
      <c r="J20" s="743">
        <f t="shared" si="0"/>
        <v>2.7E-2</v>
      </c>
      <c r="K20" s="743">
        <f t="shared" si="0"/>
        <v>8.9999999999999993E-3</v>
      </c>
      <c r="L20" s="743">
        <f t="shared" si="0"/>
        <v>7.1999999999999995E-2</v>
      </c>
      <c r="M20" s="743">
        <f t="shared" si="0"/>
        <v>3.3000000000000002E-2</v>
      </c>
      <c r="N20" s="743">
        <f t="shared" si="0"/>
        <v>0.04</v>
      </c>
      <c r="O20" s="743">
        <f t="shared" si="0"/>
        <v>0.156</v>
      </c>
      <c r="P20" s="750">
        <f t="shared" si="1"/>
        <v>1</v>
      </c>
      <c r="S20" s="749">
        <f t="shared" si="4"/>
        <v>2007</v>
      </c>
      <c r="T20" s="751">
        <v>0</v>
      </c>
      <c r="U20" s="751">
        <v>5</v>
      </c>
      <c r="V20" s="752">
        <f t="shared" si="5"/>
        <v>0</v>
      </c>
      <c r="W20" s="753">
        <v>1</v>
      </c>
      <c r="X20" s="754">
        <f t="shared" si="2"/>
        <v>0</v>
      </c>
    </row>
    <row r="21" spans="2:24">
      <c r="B21" s="749">
        <f t="shared" si="3"/>
        <v>2008</v>
      </c>
      <c r="C21" s="741">
        <f>'[2]Fraksi pengelolaan sampah BaU'!F38</f>
        <v>0</v>
      </c>
      <c r="D21" s="742">
        <v>1</v>
      </c>
      <c r="E21" s="743">
        <f t="shared" si="0"/>
        <v>0.435</v>
      </c>
      <c r="F21" s="743">
        <f t="shared" si="0"/>
        <v>0.129</v>
      </c>
      <c r="G21" s="743">
        <f t="shared" si="0"/>
        <v>0</v>
      </c>
      <c r="H21" s="743">
        <f t="shared" si="0"/>
        <v>0</v>
      </c>
      <c r="I21" s="743">
        <f t="shared" si="0"/>
        <v>9.9000000000000005E-2</v>
      </c>
      <c r="J21" s="743">
        <f t="shared" si="0"/>
        <v>2.7E-2</v>
      </c>
      <c r="K21" s="743">
        <f t="shared" si="0"/>
        <v>8.9999999999999993E-3</v>
      </c>
      <c r="L21" s="743">
        <f t="shared" si="0"/>
        <v>7.1999999999999995E-2</v>
      </c>
      <c r="M21" s="743">
        <f t="shared" si="0"/>
        <v>3.3000000000000002E-2</v>
      </c>
      <c r="N21" s="743">
        <f t="shared" si="0"/>
        <v>0.04</v>
      </c>
      <c r="O21" s="743">
        <f t="shared" si="0"/>
        <v>0.156</v>
      </c>
      <c r="P21" s="750">
        <f t="shared" si="1"/>
        <v>1</v>
      </c>
      <c r="S21" s="749">
        <f t="shared" si="4"/>
        <v>2008</v>
      </c>
      <c r="T21" s="751">
        <v>0</v>
      </c>
      <c r="U21" s="751">
        <v>5</v>
      </c>
      <c r="V21" s="752">
        <f t="shared" si="5"/>
        <v>0</v>
      </c>
      <c r="W21" s="753">
        <v>1</v>
      </c>
      <c r="X21" s="754">
        <f t="shared" si="2"/>
        <v>0</v>
      </c>
    </row>
    <row r="22" spans="2:24">
      <c r="B22" s="749">
        <f t="shared" si="3"/>
        <v>2009</v>
      </c>
      <c r="C22" s="741">
        <f>'[2]Fraksi pengelolaan sampah BaU'!F39</f>
        <v>0</v>
      </c>
      <c r="D22" s="742">
        <v>1</v>
      </c>
      <c r="E22" s="743">
        <f t="shared" si="0"/>
        <v>0.435</v>
      </c>
      <c r="F22" s="743">
        <f t="shared" si="0"/>
        <v>0.129</v>
      </c>
      <c r="G22" s="743">
        <f t="shared" si="0"/>
        <v>0</v>
      </c>
      <c r="H22" s="743">
        <f t="shared" si="0"/>
        <v>0</v>
      </c>
      <c r="I22" s="743">
        <f t="shared" si="0"/>
        <v>9.9000000000000005E-2</v>
      </c>
      <c r="J22" s="743">
        <f t="shared" si="0"/>
        <v>2.7E-2</v>
      </c>
      <c r="K22" s="743">
        <f t="shared" si="0"/>
        <v>8.9999999999999993E-3</v>
      </c>
      <c r="L22" s="743">
        <f t="shared" si="0"/>
        <v>7.1999999999999995E-2</v>
      </c>
      <c r="M22" s="743">
        <f t="shared" si="0"/>
        <v>3.3000000000000002E-2</v>
      </c>
      <c r="N22" s="743">
        <f t="shared" si="0"/>
        <v>0.04</v>
      </c>
      <c r="O22" s="743">
        <f t="shared" si="0"/>
        <v>0.156</v>
      </c>
      <c r="P22" s="750">
        <f t="shared" si="1"/>
        <v>1</v>
      </c>
      <c r="S22" s="749">
        <f t="shared" si="4"/>
        <v>2009</v>
      </c>
      <c r="T22" s="751">
        <v>0</v>
      </c>
      <c r="U22" s="751">
        <v>5</v>
      </c>
      <c r="V22" s="752">
        <f t="shared" si="5"/>
        <v>0</v>
      </c>
      <c r="W22" s="753">
        <v>1</v>
      </c>
      <c r="X22" s="754">
        <f t="shared" si="2"/>
        <v>0</v>
      </c>
    </row>
    <row r="23" spans="2:24">
      <c r="B23" s="749">
        <f t="shared" si="3"/>
        <v>2010</v>
      </c>
      <c r="C23" s="741">
        <f>'[2]Fraksi pengelolaan sampah BaU'!F40</f>
        <v>0</v>
      </c>
      <c r="D23" s="742">
        <v>1</v>
      </c>
      <c r="E23" s="743">
        <f t="shared" ref="E23:O38" si="6">E$8</f>
        <v>0.435</v>
      </c>
      <c r="F23" s="743">
        <f t="shared" si="6"/>
        <v>0.129</v>
      </c>
      <c r="G23" s="743">
        <f t="shared" si="0"/>
        <v>0</v>
      </c>
      <c r="H23" s="743">
        <f t="shared" si="6"/>
        <v>0</v>
      </c>
      <c r="I23" s="743">
        <f t="shared" si="0"/>
        <v>9.9000000000000005E-2</v>
      </c>
      <c r="J23" s="743">
        <f t="shared" si="6"/>
        <v>2.7E-2</v>
      </c>
      <c r="K23" s="743">
        <f t="shared" si="6"/>
        <v>8.9999999999999993E-3</v>
      </c>
      <c r="L23" s="743">
        <f t="shared" si="6"/>
        <v>7.1999999999999995E-2</v>
      </c>
      <c r="M23" s="743">
        <f t="shared" si="6"/>
        <v>3.3000000000000002E-2</v>
      </c>
      <c r="N23" s="743">
        <f t="shared" si="6"/>
        <v>0.04</v>
      </c>
      <c r="O23" s="743">
        <f t="shared" si="6"/>
        <v>0.156</v>
      </c>
      <c r="P23" s="750">
        <f t="shared" si="1"/>
        <v>1</v>
      </c>
      <c r="S23" s="749">
        <f t="shared" si="4"/>
        <v>2010</v>
      </c>
      <c r="T23" s="751">
        <v>0</v>
      </c>
      <c r="U23" s="751">
        <v>5</v>
      </c>
      <c r="V23" s="752">
        <f t="shared" si="5"/>
        <v>0</v>
      </c>
      <c r="W23" s="753">
        <v>1</v>
      </c>
      <c r="X23" s="754">
        <f t="shared" si="2"/>
        <v>0</v>
      </c>
    </row>
    <row r="24" spans="2:24">
      <c r="B24" s="749">
        <f t="shared" si="3"/>
        <v>2011</v>
      </c>
      <c r="C24" s="861">
        <f>'[3]Fraksi pengelolaan sampah BaU'!F29</f>
        <v>0</v>
      </c>
      <c r="D24" s="742">
        <v>1</v>
      </c>
      <c r="E24" s="743">
        <f t="shared" si="6"/>
        <v>0.435</v>
      </c>
      <c r="F24" s="743">
        <f t="shared" si="6"/>
        <v>0.129</v>
      </c>
      <c r="G24" s="743">
        <f t="shared" si="0"/>
        <v>0</v>
      </c>
      <c r="H24" s="743">
        <f t="shared" si="6"/>
        <v>0</v>
      </c>
      <c r="I24" s="743">
        <f t="shared" si="0"/>
        <v>9.9000000000000005E-2</v>
      </c>
      <c r="J24" s="743">
        <f t="shared" si="6"/>
        <v>2.7E-2</v>
      </c>
      <c r="K24" s="743">
        <f t="shared" si="6"/>
        <v>8.9999999999999993E-3</v>
      </c>
      <c r="L24" s="743">
        <f t="shared" si="6"/>
        <v>7.1999999999999995E-2</v>
      </c>
      <c r="M24" s="743">
        <f t="shared" si="6"/>
        <v>3.3000000000000002E-2</v>
      </c>
      <c r="N24" s="743">
        <f t="shared" si="6"/>
        <v>0.04</v>
      </c>
      <c r="O24" s="743">
        <f t="shared" si="6"/>
        <v>0.156</v>
      </c>
      <c r="P24" s="750">
        <f t="shared" si="1"/>
        <v>1</v>
      </c>
      <c r="S24" s="749">
        <f t="shared" si="4"/>
        <v>2011</v>
      </c>
      <c r="T24" s="751">
        <v>0</v>
      </c>
      <c r="U24" s="751">
        <v>5</v>
      </c>
      <c r="V24" s="752">
        <f t="shared" si="5"/>
        <v>0</v>
      </c>
      <c r="W24" s="753">
        <v>1</v>
      </c>
      <c r="X24" s="754">
        <f t="shared" si="2"/>
        <v>0</v>
      </c>
    </row>
    <row r="25" spans="2:24">
      <c r="B25" s="749">
        <f t="shared" si="3"/>
        <v>2012</v>
      </c>
      <c r="C25" s="861">
        <f>'[3]Fraksi pengelolaan sampah BaU'!F30</f>
        <v>0</v>
      </c>
      <c r="D25" s="742">
        <v>1</v>
      </c>
      <c r="E25" s="743">
        <f t="shared" si="6"/>
        <v>0.435</v>
      </c>
      <c r="F25" s="743">
        <f t="shared" si="6"/>
        <v>0.129</v>
      </c>
      <c r="G25" s="743">
        <f t="shared" si="0"/>
        <v>0</v>
      </c>
      <c r="H25" s="743">
        <f t="shared" si="6"/>
        <v>0</v>
      </c>
      <c r="I25" s="743">
        <f t="shared" si="0"/>
        <v>9.9000000000000005E-2</v>
      </c>
      <c r="J25" s="743">
        <f t="shared" si="6"/>
        <v>2.7E-2</v>
      </c>
      <c r="K25" s="743">
        <f t="shared" si="6"/>
        <v>8.9999999999999993E-3</v>
      </c>
      <c r="L25" s="743">
        <f t="shared" si="6"/>
        <v>7.1999999999999995E-2</v>
      </c>
      <c r="M25" s="743">
        <f t="shared" si="6"/>
        <v>3.3000000000000002E-2</v>
      </c>
      <c r="N25" s="743">
        <f t="shared" si="6"/>
        <v>0.04</v>
      </c>
      <c r="O25" s="743">
        <f t="shared" si="6"/>
        <v>0.156</v>
      </c>
      <c r="P25" s="750">
        <f t="shared" si="1"/>
        <v>1</v>
      </c>
      <c r="S25" s="749">
        <f t="shared" si="4"/>
        <v>2012</v>
      </c>
      <c r="T25" s="751">
        <v>0</v>
      </c>
      <c r="U25" s="751">
        <v>5</v>
      </c>
      <c r="V25" s="752">
        <f t="shared" si="5"/>
        <v>0</v>
      </c>
      <c r="W25" s="753">
        <v>1</v>
      </c>
      <c r="X25" s="754">
        <f t="shared" si="2"/>
        <v>0</v>
      </c>
    </row>
    <row r="26" spans="2:24">
      <c r="B26" s="749">
        <f t="shared" si="3"/>
        <v>2013</v>
      </c>
      <c r="C26" s="861">
        <f>'[3]Fraksi pengelolaan sampah BaU'!F31</f>
        <v>0</v>
      </c>
      <c r="D26" s="742">
        <v>1</v>
      </c>
      <c r="E26" s="743">
        <f t="shared" si="6"/>
        <v>0.435</v>
      </c>
      <c r="F26" s="743">
        <f t="shared" si="6"/>
        <v>0.129</v>
      </c>
      <c r="G26" s="743">
        <f t="shared" si="0"/>
        <v>0</v>
      </c>
      <c r="H26" s="743">
        <f t="shared" si="6"/>
        <v>0</v>
      </c>
      <c r="I26" s="743">
        <f t="shared" si="0"/>
        <v>9.9000000000000005E-2</v>
      </c>
      <c r="J26" s="743">
        <f t="shared" si="6"/>
        <v>2.7E-2</v>
      </c>
      <c r="K26" s="743">
        <f t="shared" si="6"/>
        <v>8.9999999999999993E-3</v>
      </c>
      <c r="L26" s="743">
        <f t="shared" si="6"/>
        <v>7.1999999999999995E-2</v>
      </c>
      <c r="M26" s="743">
        <f t="shared" si="6"/>
        <v>3.3000000000000002E-2</v>
      </c>
      <c r="N26" s="743">
        <f t="shared" si="6"/>
        <v>0.04</v>
      </c>
      <c r="O26" s="743">
        <f t="shared" si="6"/>
        <v>0.156</v>
      </c>
      <c r="P26" s="750">
        <f t="shared" si="1"/>
        <v>1</v>
      </c>
      <c r="S26" s="749">
        <f t="shared" si="4"/>
        <v>2013</v>
      </c>
      <c r="T26" s="751">
        <v>0</v>
      </c>
      <c r="U26" s="751">
        <v>5</v>
      </c>
      <c r="V26" s="752">
        <f t="shared" si="5"/>
        <v>0</v>
      </c>
      <c r="W26" s="753">
        <v>1</v>
      </c>
      <c r="X26" s="754">
        <f t="shared" si="2"/>
        <v>0</v>
      </c>
    </row>
    <row r="27" spans="2:24">
      <c r="B27" s="749">
        <f t="shared" si="3"/>
        <v>2014</v>
      </c>
      <c r="C27" s="861">
        <f>'[3]Fraksi pengelolaan sampah BaU'!F32</f>
        <v>0</v>
      </c>
      <c r="D27" s="742">
        <v>1</v>
      </c>
      <c r="E27" s="743">
        <f t="shared" si="6"/>
        <v>0.435</v>
      </c>
      <c r="F27" s="743">
        <f t="shared" si="6"/>
        <v>0.129</v>
      </c>
      <c r="G27" s="743">
        <f t="shared" si="0"/>
        <v>0</v>
      </c>
      <c r="H27" s="743">
        <f t="shared" si="6"/>
        <v>0</v>
      </c>
      <c r="I27" s="743">
        <f t="shared" si="0"/>
        <v>9.9000000000000005E-2</v>
      </c>
      <c r="J27" s="743">
        <f t="shared" si="6"/>
        <v>2.7E-2</v>
      </c>
      <c r="K27" s="743">
        <f t="shared" si="6"/>
        <v>8.9999999999999993E-3</v>
      </c>
      <c r="L27" s="743">
        <f t="shared" si="6"/>
        <v>7.1999999999999995E-2</v>
      </c>
      <c r="M27" s="743">
        <f t="shared" si="6"/>
        <v>3.3000000000000002E-2</v>
      </c>
      <c r="N27" s="743">
        <f t="shared" si="6"/>
        <v>0.04</v>
      </c>
      <c r="O27" s="743">
        <f t="shared" si="6"/>
        <v>0.156</v>
      </c>
      <c r="P27" s="750">
        <f t="shared" si="1"/>
        <v>1</v>
      </c>
      <c r="S27" s="749">
        <f t="shared" si="4"/>
        <v>2014</v>
      </c>
      <c r="T27" s="751">
        <v>0</v>
      </c>
      <c r="U27" s="751">
        <v>5</v>
      </c>
      <c r="V27" s="752">
        <f t="shared" si="5"/>
        <v>0</v>
      </c>
      <c r="W27" s="753">
        <v>1</v>
      </c>
      <c r="X27" s="754">
        <f t="shared" si="2"/>
        <v>0</v>
      </c>
    </row>
    <row r="28" spans="2:24">
      <c r="B28" s="749">
        <f t="shared" si="3"/>
        <v>2015</v>
      </c>
      <c r="C28" s="861">
        <f>'[3]Fraksi pengelolaan sampah BaU'!F33</f>
        <v>0</v>
      </c>
      <c r="D28" s="742">
        <v>1</v>
      </c>
      <c r="E28" s="743">
        <f t="shared" si="6"/>
        <v>0.435</v>
      </c>
      <c r="F28" s="743">
        <f t="shared" si="6"/>
        <v>0.129</v>
      </c>
      <c r="G28" s="743">
        <f t="shared" si="0"/>
        <v>0</v>
      </c>
      <c r="H28" s="743">
        <f t="shared" si="6"/>
        <v>0</v>
      </c>
      <c r="I28" s="743">
        <f t="shared" si="0"/>
        <v>9.9000000000000005E-2</v>
      </c>
      <c r="J28" s="743">
        <f t="shared" si="6"/>
        <v>2.7E-2</v>
      </c>
      <c r="K28" s="743">
        <f t="shared" si="6"/>
        <v>8.9999999999999993E-3</v>
      </c>
      <c r="L28" s="743">
        <f t="shared" si="6"/>
        <v>7.1999999999999995E-2</v>
      </c>
      <c r="M28" s="743">
        <f t="shared" si="6"/>
        <v>3.3000000000000002E-2</v>
      </c>
      <c r="N28" s="743">
        <f t="shared" si="6"/>
        <v>0.04</v>
      </c>
      <c r="O28" s="743">
        <f t="shared" si="6"/>
        <v>0.156</v>
      </c>
      <c r="P28" s="750">
        <f t="shared" si="1"/>
        <v>1</v>
      </c>
      <c r="S28" s="749">
        <f t="shared" si="4"/>
        <v>2015</v>
      </c>
      <c r="T28" s="751">
        <v>0</v>
      </c>
      <c r="U28" s="751">
        <v>5</v>
      </c>
      <c r="V28" s="752">
        <f t="shared" si="5"/>
        <v>0</v>
      </c>
      <c r="W28" s="753">
        <v>1</v>
      </c>
      <c r="X28" s="754">
        <f t="shared" si="2"/>
        <v>0</v>
      </c>
    </row>
    <row r="29" spans="2:24">
      <c r="B29" s="749">
        <f t="shared" si="3"/>
        <v>2016</v>
      </c>
      <c r="C29" s="861">
        <f>'[3]Fraksi pengelolaan sampah BaU'!F34</f>
        <v>0</v>
      </c>
      <c r="D29" s="742">
        <v>1</v>
      </c>
      <c r="E29" s="743">
        <f t="shared" si="6"/>
        <v>0.435</v>
      </c>
      <c r="F29" s="743">
        <f t="shared" si="6"/>
        <v>0.129</v>
      </c>
      <c r="G29" s="743">
        <f t="shared" si="6"/>
        <v>0</v>
      </c>
      <c r="H29" s="743">
        <f t="shared" si="6"/>
        <v>0</v>
      </c>
      <c r="I29" s="743">
        <f t="shared" si="6"/>
        <v>9.9000000000000005E-2</v>
      </c>
      <c r="J29" s="743">
        <f t="shared" si="6"/>
        <v>2.7E-2</v>
      </c>
      <c r="K29" s="743">
        <f t="shared" si="6"/>
        <v>8.9999999999999993E-3</v>
      </c>
      <c r="L29" s="743">
        <f t="shared" si="6"/>
        <v>7.1999999999999995E-2</v>
      </c>
      <c r="M29" s="743">
        <f t="shared" si="6"/>
        <v>3.3000000000000002E-2</v>
      </c>
      <c r="N29" s="743">
        <f t="shared" si="6"/>
        <v>0.04</v>
      </c>
      <c r="O29" s="743">
        <f t="shared" si="6"/>
        <v>0.156</v>
      </c>
      <c r="P29" s="750">
        <f t="shared" si="1"/>
        <v>1</v>
      </c>
      <c r="S29" s="749">
        <f t="shared" si="4"/>
        <v>2016</v>
      </c>
      <c r="T29" s="751">
        <v>0</v>
      </c>
      <c r="U29" s="751">
        <v>5</v>
      </c>
      <c r="V29" s="752">
        <f t="shared" si="5"/>
        <v>0</v>
      </c>
      <c r="W29" s="753">
        <v>1</v>
      </c>
      <c r="X29" s="754">
        <f t="shared" si="2"/>
        <v>0</v>
      </c>
    </row>
    <row r="30" spans="2:24">
      <c r="B30" s="749">
        <f t="shared" si="3"/>
        <v>2017</v>
      </c>
      <c r="C30" s="861">
        <f>'[3]Fraksi pengelolaan sampah BaU'!F35</f>
        <v>0</v>
      </c>
      <c r="D30" s="742">
        <v>1</v>
      </c>
      <c r="E30" s="743">
        <f t="shared" si="6"/>
        <v>0.435</v>
      </c>
      <c r="F30" s="743">
        <f t="shared" si="6"/>
        <v>0.129</v>
      </c>
      <c r="G30" s="743">
        <f t="shared" si="6"/>
        <v>0</v>
      </c>
      <c r="H30" s="743">
        <f t="shared" si="6"/>
        <v>0</v>
      </c>
      <c r="I30" s="743">
        <f t="shared" si="6"/>
        <v>9.9000000000000005E-2</v>
      </c>
      <c r="J30" s="743">
        <f t="shared" si="6"/>
        <v>2.7E-2</v>
      </c>
      <c r="K30" s="743">
        <f t="shared" si="6"/>
        <v>8.9999999999999993E-3</v>
      </c>
      <c r="L30" s="743">
        <f t="shared" si="6"/>
        <v>7.1999999999999995E-2</v>
      </c>
      <c r="M30" s="743">
        <f t="shared" si="6"/>
        <v>3.3000000000000002E-2</v>
      </c>
      <c r="N30" s="743">
        <f t="shared" si="6"/>
        <v>0.04</v>
      </c>
      <c r="O30" s="743">
        <f t="shared" si="6"/>
        <v>0.156</v>
      </c>
      <c r="P30" s="750">
        <f t="shared" si="1"/>
        <v>1</v>
      </c>
      <c r="S30" s="749">
        <f t="shared" si="4"/>
        <v>2017</v>
      </c>
      <c r="T30" s="751">
        <v>0</v>
      </c>
      <c r="U30" s="751">
        <v>5</v>
      </c>
      <c r="V30" s="752">
        <f t="shared" si="5"/>
        <v>0</v>
      </c>
      <c r="W30" s="753">
        <v>1</v>
      </c>
      <c r="X30" s="754">
        <f t="shared" si="2"/>
        <v>0</v>
      </c>
    </row>
    <row r="31" spans="2:24">
      <c r="B31" s="749">
        <f t="shared" si="3"/>
        <v>2018</v>
      </c>
      <c r="C31" s="861">
        <f>'[3]Fraksi pengelolaan sampah BaU'!F36</f>
        <v>0</v>
      </c>
      <c r="D31" s="742">
        <v>1</v>
      </c>
      <c r="E31" s="743">
        <f t="shared" si="6"/>
        <v>0.435</v>
      </c>
      <c r="F31" s="743">
        <f t="shared" si="6"/>
        <v>0.129</v>
      </c>
      <c r="G31" s="743">
        <f t="shared" si="6"/>
        <v>0</v>
      </c>
      <c r="H31" s="743">
        <f t="shared" si="6"/>
        <v>0</v>
      </c>
      <c r="I31" s="743">
        <f t="shared" si="6"/>
        <v>9.9000000000000005E-2</v>
      </c>
      <c r="J31" s="743">
        <f t="shared" si="6"/>
        <v>2.7E-2</v>
      </c>
      <c r="K31" s="743">
        <f t="shared" si="6"/>
        <v>8.9999999999999993E-3</v>
      </c>
      <c r="L31" s="743">
        <f t="shared" si="6"/>
        <v>7.1999999999999995E-2</v>
      </c>
      <c r="M31" s="743">
        <f t="shared" si="6"/>
        <v>3.3000000000000002E-2</v>
      </c>
      <c r="N31" s="743">
        <f t="shared" si="6"/>
        <v>0.04</v>
      </c>
      <c r="O31" s="743">
        <f t="shared" si="6"/>
        <v>0.156</v>
      </c>
      <c r="P31" s="750">
        <f t="shared" si="1"/>
        <v>1</v>
      </c>
      <c r="S31" s="749">
        <f t="shared" si="4"/>
        <v>2018</v>
      </c>
      <c r="T31" s="751">
        <v>0</v>
      </c>
      <c r="U31" s="751">
        <v>5</v>
      </c>
      <c r="V31" s="752">
        <f t="shared" si="5"/>
        <v>0</v>
      </c>
      <c r="W31" s="753">
        <v>1</v>
      </c>
      <c r="X31" s="754">
        <f t="shared" si="2"/>
        <v>0</v>
      </c>
    </row>
    <row r="32" spans="2:24">
      <c r="B32" s="749">
        <f t="shared" si="3"/>
        <v>2019</v>
      </c>
      <c r="C32" s="861">
        <f>'[3]Fraksi pengelolaan sampah BaU'!F37</f>
        <v>0</v>
      </c>
      <c r="D32" s="742">
        <v>1</v>
      </c>
      <c r="E32" s="743">
        <f t="shared" si="6"/>
        <v>0.435</v>
      </c>
      <c r="F32" s="743">
        <f t="shared" si="6"/>
        <v>0.129</v>
      </c>
      <c r="G32" s="743">
        <f t="shared" si="6"/>
        <v>0</v>
      </c>
      <c r="H32" s="743">
        <f t="shared" si="6"/>
        <v>0</v>
      </c>
      <c r="I32" s="743">
        <f t="shared" si="6"/>
        <v>9.9000000000000005E-2</v>
      </c>
      <c r="J32" s="743">
        <f t="shared" si="6"/>
        <v>2.7E-2</v>
      </c>
      <c r="K32" s="743">
        <f t="shared" si="6"/>
        <v>8.9999999999999993E-3</v>
      </c>
      <c r="L32" s="743">
        <f t="shared" si="6"/>
        <v>7.1999999999999995E-2</v>
      </c>
      <c r="M32" s="743">
        <f t="shared" si="6"/>
        <v>3.3000000000000002E-2</v>
      </c>
      <c r="N32" s="743">
        <f t="shared" si="6"/>
        <v>0.04</v>
      </c>
      <c r="O32" s="743">
        <f t="shared" si="6"/>
        <v>0.156</v>
      </c>
      <c r="P32" s="750">
        <f t="shared" si="1"/>
        <v>1</v>
      </c>
      <c r="S32" s="749">
        <f t="shared" si="4"/>
        <v>2019</v>
      </c>
      <c r="T32" s="751">
        <v>0</v>
      </c>
      <c r="U32" s="751">
        <v>5</v>
      </c>
      <c r="V32" s="752">
        <f t="shared" si="5"/>
        <v>0</v>
      </c>
      <c r="W32" s="753">
        <v>1</v>
      </c>
      <c r="X32" s="754">
        <f t="shared" si="2"/>
        <v>0</v>
      </c>
    </row>
    <row r="33" spans="2:24">
      <c r="B33" s="749">
        <f t="shared" si="3"/>
        <v>2020</v>
      </c>
      <c r="C33" s="861">
        <f>'[3]Fraksi pengelolaan sampah BaU'!F38</f>
        <v>0</v>
      </c>
      <c r="D33" s="742">
        <v>1</v>
      </c>
      <c r="E33" s="743">
        <f t="shared" ref="E33:O48" si="7">E$8</f>
        <v>0.435</v>
      </c>
      <c r="F33" s="743">
        <f t="shared" si="7"/>
        <v>0.129</v>
      </c>
      <c r="G33" s="743">
        <f t="shared" si="6"/>
        <v>0</v>
      </c>
      <c r="H33" s="743">
        <f t="shared" si="7"/>
        <v>0</v>
      </c>
      <c r="I33" s="743">
        <f t="shared" si="6"/>
        <v>9.9000000000000005E-2</v>
      </c>
      <c r="J33" s="743">
        <f t="shared" si="7"/>
        <v>2.7E-2</v>
      </c>
      <c r="K33" s="743">
        <f t="shared" si="7"/>
        <v>8.9999999999999993E-3</v>
      </c>
      <c r="L33" s="743">
        <f t="shared" si="7"/>
        <v>7.1999999999999995E-2</v>
      </c>
      <c r="M33" s="743">
        <f t="shared" si="7"/>
        <v>3.3000000000000002E-2</v>
      </c>
      <c r="N33" s="743">
        <f t="shared" si="7"/>
        <v>0.04</v>
      </c>
      <c r="O33" s="743">
        <f t="shared" si="7"/>
        <v>0.156</v>
      </c>
      <c r="P33" s="750">
        <f t="shared" si="1"/>
        <v>1</v>
      </c>
      <c r="S33" s="749">
        <f t="shared" si="4"/>
        <v>2020</v>
      </c>
      <c r="T33" s="751">
        <v>0</v>
      </c>
      <c r="U33" s="751">
        <v>5</v>
      </c>
      <c r="V33" s="752">
        <f t="shared" si="5"/>
        <v>0</v>
      </c>
      <c r="W33" s="753">
        <v>1</v>
      </c>
      <c r="X33" s="754">
        <f t="shared" si="2"/>
        <v>0</v>
      </c>
    </row>
    <row r="34" spans="2:24">
      <c r="B34" s="749">
        <f t="shared" si="3"/>
        <v>2021</v>
      </c>
      <c r="C34" s="861">
        <f>'[3]Fraksi pengelolaan sampah BaU'!F39</f>
        <v>0</v>
      </c>
      <c r="D34" s="742">
        <v>1</v>
      </c>
      <c r="E34" s="743">
        <f t="shared" si="7"/>
        <v>0.435</v>
      </c>
      <c r="F34" s="743">
        <f t="shared" si="7"/>
        <v>0.129</v>
      </c>
      <c r="G34" s="743">
        <f t="shared" si="6"/>
        <v>0</v>
      </c>
      <c r="H34" s="743">
        <f t="shared" si="7"/>
        <v>0</v>
      </c>
      <c r="I34" s="743">
        <f t="shared" si="6"/>
        <v>9.9000000000000005E-2</v>
      </c>
      <c r="J34" s="743">
        <f t="shared" si="7"/>
        <v>2.7E-2</v>
      </c>
      <c r="K34" s="743">
        <f t="shared" si="7"/>
        <v>8.9999999999999993E-3</v>
      </c>
      <c r="L34" s="743">
        <f t="shared" si="7"/>
        <v>7.1999999999999995E-2</v>
      </c>
      <c r="M34" s="743">
        <f t="shared" si="7"/>
        <v>3.3000000000000002E-2</v>
      </c>
      <c r="N34" s="743">
        <f t="shared" si="7"/>
        <v>0.04</v>
      </c>
      <c r="O34" s="743">
        <f t="shared" si="7"/>
        <v>0.156</v>
      </c>
      <c r="P34" s="750">
        <f t="shared" si="1"/>
        <v>1</v>
      </c>
      <c r="S34" s="749">
        <f t="shared" si="4"/>
        <v>2021</v>
      </c>
      <c r="T34" s="751">
        <v>0</v>
      </c>
      <c r="U34" s="751">
        <v>5</v>
      </c>
      <c r="V34" s="752">
        <f t="shared" si="5"/>
        <v>0</v>
      </c>
      <c r="W34" s="753">
        <v>1</v>
      </c>
      <c r="X34" s="754">
        <f t="shared" si="2"/>
        <v>0</v>
      </c>
    </row>
    <row r="35" spans="2:24">
      <c r="B35" s="749">
        <f t="shared" si="3"/>
        <v>2022</v>
      </c>
      <c r="C35" s="861">
        <f>'[3]Fraksi pengelolaan sampah BaU'!F40</f>
        <v>0</v>
      </c>
      <c r="D35" s="742">
        <v>1</v>
      </c>
      <c r="E35" s="743">
        <f t="shared" si="7"/>
        <v>0.435</v>
      </c>
      <c r="F35" s="743">
        <f t="shared" si="7"/>
        <v>0.129</v>
      </c>
      <c r="G35" s="743">
        <f t="shared" si="6"/>
        <v>0</v>
      </c>
      <c r="H35" s="743">
        <f t="shared" si="7"/>
        <v>0</v>
      </c>
      <c r="I35" s="743">
        <f t="shared" si="6"/>
        <v>9.9000000000000005E-2</v>
      </c>
      <c r="J35" s="743">
        <f t="shared" si="7"/>
        <v>2.7E-2</v>
      </c>
      <c r="K35" s="743">
        <f t="shared" si="7"/>
        <v>8.9999999999999993E-3</v>
      </c>
      <c r="L35" s="743">
        <f t="shared" si="7"/>
        <v>7.1999999999999995E-2</v>
      </c>
      <c r="M35" s="743">
        <f t="shared" si="7"/>
        <v>3.3000000000000002E-2</v>
      </c>
      <c r="N35" s="743">
        <f t="shared" si="7"/>
        <v>0.04</v>
      </c>
      <c r="O35" s="743">
        <f t="shared" si="7"/>
        <v>0.156</v>
      </c>
      <c r="P35" s="750">
        <f t="shared" si="1"/>
        <v>1</v>
      </c>
      <c r="S35" s="749">
        <f t="shared" si="4"/>
        <v>2022</v>
      </c>
      <c r="T35" s="751">
        <v>0</v>
      </c>
      <c r="U35" s="751">
        <v>5</v>
      </c>
      <c r="V35" s="752">
        <f t="shared" si="5"/>
        <v>0</v>
      </c>
      <c r="W35" s="753">
        <v>1</v>
      </c>
      <c r="X35" s="754">
        <f t="shared" si="2"/>
        <v>0</v>
      </c>
    </row>
    <row r="36" spans="2:24">
      <c r="B36" s="749">
        <f t="shared" si="3"/>
        <v>2023</v>
      </c>
      <c r="C36" s="861">
        <f>'[3]Fraksi pengelolaan sampah BaU'!F41</f>
        <v>0</v>
      </c>
      <c r="D36" s="742">
        <v>1</v>
      </c>
      <c r="E36" s="743">
        <f t="shared" si="7"/>
        <v>0.435</v>
      </c>
      <c r="F36" s="743">
        <f t="shared" si="7"/>
        <v>0.129</v>
      </c>
      <c r="G36" s="743">
        <f t="shared" si="6"/>
        <v>0</v>
      </c>
      <c r="H36" s="743">
        <f t="shared" si="7"/>
        <v>0</v>
      </c>
      <c r="I36" s="743">
        <f t="shared" si="6"/>
        <v>9.9000000000000005E-2</v>
      </c>
      <c r="J36" s="743">
        <f t="shared" si="7"/>
        <v>2.7E-2</v>
      </c>
      <c r="K36" s="743">
        <f t="shared" si="7"/>
        <v>8.9999999999999993E-3</v>
      </c>
      <c r="L36" s="743">
        <f t="shared" si="7"/>
        <v>7.1999999999999995E-2</v>
      </c>
      <c r="M36" s="743">
        <f t="shared" si="7"/>
        <v>3.3000000000000002E-2</v>
      </c>
      <c r="N36" s="743">
        <f t="shared" si="7"/>
        <v>0.04</v>
      </c>
      <c r="O36" s="743">
        <f t="shared" si="7"/>
        <v>0.156</v>
      </c>
      <c r="P36" s="750">
        <f t="shared" si="1"/>
        <v>1</v>
      </c>
      <c r="S36" s="749">
        <f t="shared" si="4"/>
        <v>2023</v>
      </c>
      <c r="T36" s="751">
        <v>0</v>
      </c>
      <c r="U36" s="751">
        <v>5</v>
      </c>
      <c r="V36" s="752">
        <f t="shared" si="5"/>
        <v>0</v>
      </c>
      <c r="W36" s="753">
        <v>1</v>
      </c>
      <c r="X36" s="754">
        <f t="shared" si="2"/>
        <v>0</v>
      </c>
    </row>
    <row r="37" spans="2:24">
      <c r="B37" s="749">
        <f t="shared" si="3"/>
        <v>2024</v>
      </c>
      <c r="C37" s="861">
        <f>'[3]Fraksi pengelolaan sampah BaU'!F42</f>
        <v>0</v>
      </c>
      <c r="D37" s="742">
        <v>1</v>
      </c>
      <c r="E37" s="743">
        <f t="shared" si="7"/>
        <v>0.435</v>
      </c>
      <c r="F37" s="743">
        <f t="shared" si="7"/>
        <v>0.129</v>
      </c>
      <c r="G37" s="743">
        <f t="shared" si="6"/>
        <v>0</v>
      </c>
      <c r="H37" s="743">
        <f t="shared" si="7"/>
        <v>0</v>
      </c>
      <c r="I37" s="743">
        <f t="shared" si="6"/>
        <v>9.9000000000000005E-2</v>
      </c>
      <c r="J37" s="743">
        <f t="shared" si="7"/>
        <v>2.7E-2</v>
      </c>
      <c r="K37" s="743">
        <f t="shared" si="7"/>
        <v>8.9999999999999993E-3</v>
      </c>
      <c r="L37" s="743">
        <f t="shared" si="7"/>
        <v>7.1999999999999995E-2</v>
      </c>
      <c r="M37" s="743">
        <f t="shared" si="7"/>
        <v>3.3000000000000002E-2</v>
      </c>
      <c r="N37" s="743">
        <f t="shared" si="7"/>
        <v>0.04</v>
      </c>
      <c r="O37" s="743">
        <f t="shared" si="7"/>
        <v>0.156</v>
      </c>
      <c r="P37" s="750">
        <f t="shared" si="1"/>
        <v>1</v>
      </c>
      <c r="S37" s="749">
        <f t="shared" si="4"/>
        <v>2024</v>
      </c>
      <c r="T37" s="751">
        <v>0</v>
      </c>
      <c r="U37" s="751">
        <v>5</v>
      </c>
      <c r="V37" s="752">
        <f t="shared" si="5"/>
        <v>0</v>
      </c>
      <c r="W37" s="753">
        <v>1</v>
      </c>
      <c r="X37" s="754">
        <f t="shared" si="2"/>
        <v>0</v>
      </c>
    </row>
    <row r="38" spans="2:24">
      <c r="B38" s="749">
        <f t="shared" si="3"/>
        <v>2025</v>
      </c>
      <c r="C38" s="861">
        <f>'[3]Fraksi pengelolaan sampah BaU'!F43</f>
        <v>0</v>
      </c>
      <c r="D38" s="742">
        <v>1</v>
      </c>
      <c r="E38" s="743">
        <f t="shared" si="7"/>
        <v>0.435</v>
      </c>
      <c r="F38" s="743">
        <f t="shared" si="7"/>
        <v>0.129</v>
      </c>
      <c r="G38" s="743">
        <f t="shared" si="6"/>
        <v>0</v>
      </c>
      <c r="H38" s="743">
        <f t="shared" si="7"/>
        <v>0</v>
      </c>
      <c r="I38" s="743">
        <f t="shared" si="6"/>
        <v>9.9000000000000005E-2</v>
      </c>
      <c r="J38" s="743">
        <f t="shared" si="7"/>
        <v>2.7E-2</v>
      </c>
      <c r="K38" s="743">
        <f t="shared" si="7"/>
        <v>8.9999999999999993E-3</v>
      </c>
      <c r="L38" s="743">
        <f t="shared" si="7"/>
        <v>7.1999999999999995E-2</v>
      </c>
      <c r="M38" s="743">
        <f t="shared" si="7"/>
        <v>3.3000000000000002E-2</v>
      </c>
      <c r="N38" s="743">
        <f t="shared" si="7"/>
        <v>0.04</v>
      </c>
      <c r="O38" s="743">
        <f t="shared" si="7"/>
        <v>0.156</v>
      </c>
      <c r="P38" s="750">
        <f t="shared" si="1"/>
        <v>1</v>
      </c>
      <c r="S38" s="749">
        <f t="shared" si="4"/>
        <v>2025</v>
      </c>
      <c r="T38" s="751">
        <v>0</v>
      </c>
      <c r="U38" s="751">
        <v>5</v>
      </c>
      <c r="V38" s="752">
        <f t="shared" si="5"/>
        <v>0</v>
      </c>
      <c r="W38" s="753">
        <v>1</v>
      </c>
      <c r="X38" s="754">
        <f t="shared" si="2"/>
        <v>0</v>
      </c>
    </row>
    <row r="39" spans="2:24">
      <c r="B39" s="749">
        <f t="shared" si="3"/>
        <v>2026</v>
      </c>
      <c r="C39" s="861">
        <f>'[3]Fraksi pengelolaan sampah BaU'!F44</f>
        <v>0</v>
      </c>
      <c r="D39" s="742">
        <v>1</v>
      </c>
      <c r="E39" s="743">
        <f t="shared" si="7"/>
        <v>0.435</v>
      </c>
      <c r="F39" s="743">
        <f t="shared" si="7"/>
        <v>0.129</v>
      </c>
      <c r="G39" s="743">
        <f t="shared" si="7"/>
        <v>0</v>
      </c>
      <c r="H39" s="743">
        <f t="shared" si="7"/>
        <v>0</v>
      </c>
      <c r="I39" s="743">
        <f t="shared" si="7"/>
        <v>9.9000000000000005E-2</v>
      </c>
      <c r="J39" s="743">
        <f t="shared" si="7"/>
        <v>2.7E-2</v>
      </c>
      <c r="K39" s="743">
        <f t="shared" si="7"/>
        <v>8.9999999999999993E-3</v>
      </c>
      <c r="L39" s="743">
        <f t="shared" si="7"/>
        <v>7.1999999999999995E-2</v>
      </c>
      <c r="M39" s="743">
        <f t="shared" si="7"/>
        <v>3.3000000000000002E-2</v>
      </c>
      <c r="N39" s="743">
        <f t="shared" si="7"/>
        <v>0.04</v>
      </c>
      <c r="O39" s="743">
        <f t="shared" si="7"/>
        <v>0.156</v>
      </c>
      <c r="P39" s="750">
        <f t="shared" si="1"/>
        <v>1</v>
      </c>
      <c r="S39" s="749">
        <f t="shared" si="4"/>
        <v>2026</v>
      </c>
      <c r="T39" s="751">
        <v>0</v>
      </c>
      <c r="U39" s="751">
        <v>5</v>
      </c>
      <c r="V39" s="752">
        <f t="shared" si="5"/>
        <v>0</v>
      </c>
      <c r="W39" s="753">
        <v>1</v>
      </c>
      <c r="X39" s="754">
        <f t="shared" si="2"/>
        <v>0</v>
      </c>
    </row>
    <row r="40" spans="2:24">
      <c r="B40" s="749">
        <f t="shared" si="3"/>
        <v>2027</v>
      </c>
      <c r="C40" s="861">
        <f>'[3]Fraksi pengelolaan sampah BaU'!F45</f>
        <v>0</v>
      </c>
      <c r="D40" s="742">
        <v>1</v>
      </c>
      <c r="E40" s="743">
        <f t="shared" si="7"/>
        <v>0.435</v>
      </c>
      <c r="F40" s="743">
        <f t="shared" si="7"/>
        <v>0.129</v>
      </c>
      <c r="G40" s="743">
        <f t="shared" si="7"/>
        <v>0</v>
      </c>
      <c r="H40" s="743">
        <f t="shared" si="7"/>
        <v>0</v>
      </c>
      <c r="I40" s="743">
        <f t="shared" si="7"/>
        <v>9.9000000000000005E-2</v>
      </c>
      <c r="J40" s="743">
        <f t="shared" si="7"/>
        <v>2.7E-2</v>
      </c>
      <c r="K40" s="743">
        <f t="shared" si="7"/>
        <v>8.9999999999999993E-3</v>
      </c>
      <c r="L40" s="743">
        <f t="shared" si="7"/>
        <v>7.1999999999999995E-2</v>
      </c>
      <c r="M40" s="743">
        <f t="shared" si="7"/>
        <v>3.3000000000000002E-2</v>
      </c>
      <c r="N40" s="743">
        <f t="shared" si="7"/>
        <v>0.04</v>
      </c>
      <c r="O40" s="743">
        <f t="shared" si="7"/>
        <v>0.156</v>
      </c>
      <c r="P40" s="750">
        <f t="shared" si="1"/>
        <v>1</v>
      </c>
      <c r="S40" s="749">
        <f t="shared" si="4"/>
        <v>2027</v>
      </c>
      <c r="T40" s="751">
        <v>0</v>
      </c>
      <c r="U40" s="751">
        <v>5</v>
      </c>
      <c r="V40" s="752">
        <f t="shared" si="5"/>
        <v>0</v>
      </c>
      <c r="W40" s="753">
        <v>1</v>
      </c>
      <c r="X40" s="754">
        <f t="shared" si="2"/>
        <v>0</v>
      </c>
    </row>
    <row r="41" spans="2:24">
      <c r="B41" s="749">
        <f t="shared" si="3"/>
        <v>2028</v>
      </c>
      <c r="C41" s="861">
        <f>'[3]Fraksi pengelolaan sampah BaU'!F46</f>
        <v>0</v>
      </c>
      <c r="D41" s="742">
        <v>1</v>
      </c>
      <c r="E41" s="743">
        <f t="shared" si="7"/>
        <v>0.435</v>
      </c>
      <c r="F41" s="743">
        <f t="shared" si="7"/>
        <v>0.129</v>
      </c>
      <c r="G41" s="743">
        <f t="shared" si="7"/>
        <v>0</v>
      </c>
      <c r="H41" s="743">
        <f t="shared" si="7"/>
        <v>0</v>
      </c>
      <c r="I41" s="743">
        <f t="shared" si="7"/>
        <v>9.9000000000000005E-2</v>
      </c>
      <c r="J41" s="743">
        <f t="shared" si="7"/>
        <v>2.7E-2</v>
      </c>
      <c r="K41" s="743">
        <f t="shared" si="7"/>
        <v>8.9999999999999993E-3</v>
      </c>
      <c r="L41" s="743">
        <f t="shared" si="7"/>
        <v>7.1999999999999995E-2</v>
      </c>
      <c r="M41" s="743">
        <f t="shared" si="7"/>
        <v>3.3000000000000002E-2</v>
      </c>
      <c r="N41" s="743">
        <f t="shared" si="7"/>
        <v>0.04</v>
      </c>
      <c r="O41" s="743">
        <f t="shared" si="7"/>
        <v>0.156</v>
      </c>
      <c r="P41" s="750">
        <f t="shared" si="1"/>
        <v>1</v>
      </c>
      <c r="S41" s="749">
        <f t="shared" si="4"/>
        <v>2028</v>
      </c>
      <c r="T41" s="751">
        <v>0</v>
      </c>
      <c r="U41" s="751">
        <v>5</v>
      </c>
      <c r="V41" s="752">
        <f t="shared" si="5"/>
        <v>0</v>
      </c>
      <c r="W41" s="753">
        <v>1</v>
      </c>
      <c r="X41" s="754">
        <f t="shared" si="2"/>
        <v>0</v>
      </c>
    </row>
    <row r="42" spans="2:24">
      <c r="B42" s="749">
        <f t="shared" si="3"/>
        <v>2029</v>
      </c>
      <c r="C42" s="861">
        <f>'[3]Fraksi pengelolaan sampah BaU'!F47</f>
        <v>0</v>
      </c>
      <c r="D42" s="742">
        <v>1</v>
      </c>
      <c r="E42" s="743">
        <f t="shared" si="7"/>
        <v>0.435</v>
      </c>
      <c r="F42" s="743">
        <f t="shared" si="7"/>
        <v>0.129</v>
      </c>
      <c r="G42" s="743">
        <f t="shared" si="7"/>
        <v>0</v>
      </c>
      <c r="H42" s="743">
        <f t="shared" si="7"/>
        <v>0</v>
      </c>
      <c r="I42" s="743">
        <f t="shared" si="7"/>
        <v>9.9000000000000005E-2</v>
      </c>
      <c r="J42" s="743">
        <f t="shared" si="7"/>
        <v>2.7E-2</v>
      </c>
      <c r="K42" s="743">
        <f t="shared" si="7"/>
        <v>8.9999999999999993E-3</v>
      </c>
      <c r="L42" s="743">
        <f t="shared" si="7"/>
        <v>7.1999999999999995E-2</v>
      </c>
      <c r="M42" s="743">
        <f t="shared" si="7"/>
        <v>3.3000000000000002E-2</v>
      </c>
      <c r="N42" s="743">
        <f t="shared" si="7"/>
        <v>0.04</v>
      </c>
      <c r="O42" s="743">
        <f t="shared" si="7"/>
        <v>0.156</v>
      </c>
      <c r="P42" s="750">
        <f t="shared" si="1"/>
        <v>1</v>
      </c>
      <c r="S42" s="749">
        <f t="shared" si="4"/>
        <v>2029</v>
      </c>
      <c r="T42" s="751">
        <v>0</v>
      </c>
      <c r="U42" s="751">
        <v>5</v>
      </c>
      <c r="V42" s="752">
        <f t="shared" si="5"/>
        <v>0</v>
      </c>
      <c r="W42" s="753">
        <v>1</v>
      </c>
      <c r="X42" s="754">
        <f t="shared" si="2"/>
        <v>0</v>
      </c>
    </row>
    <row r="43" spans="2:24">
      <c r="B43" s="749">
        <f t="shared" si="3"/>
        <v>2030</v>
      </c>
      <c r="C43" s="861">
        <f>'[3]Fraksi pengelolaan sampah BaU'!F48</f>
        <v>0</v>
      </c>
      <c r="D43" s="742">
        <v>1</v>
      </c>
      <c r="E43" s="743">
        <f t="shared" ref="E43:O58" si="8">E$8</f>
        <v>0.435</v>
      </c>
      <c r="F43" s="743">
        <f t="shared" si="8"/>
        <v>0.129</v>
      </c>
      <c r="G43" s="743">
        <f t="shared" si="7"/>
        <v>0</v>
      </c>
      <c r="H43" s="743">
        <f t="shared" si="8"/>
        <v>0</v>
      </c>
      <c r="I43" s="743">
        <f t="shared" si="7"/>
        <v>9.9000000000000005E-2</v>
      </c>
      <c r="J43" s="743">
        <f t="shared" si="8"/>
        <v>2.7E-2</v>
      </c>
      <c r="K43" s="743">
        <f t="shared" si="8"/>
        <v>8.9999999999999993E-3</v>
      </c>
      <c r="L43" s="743">
        <f t="shared" si="8"/>
        <v>7.1999999999999995E-2</v>
      </c>
      <c r="M43" s="743">
        <f t="shared" si="8"/>
        <v>3.3000000000000002E-2</v>
      </c>
      <c r="N43" s="743">
        <f t="shared" si="8"/>
        <v>0.04</v>
      </c>
      <c r="O43" s="743">
        <f t="shared" si="8"/>
        <v>0.156</v>
      </c>
      <c r="P43" s="750">
        <f t="shared" si="1"/>
        <v>1</v>
      </c>
      <c r="S43" s="749">
        <f t="shared" si="4"/>
        <v>2030</v>
      </c>
      <c r="T43" s="751">
        <v>0</v>
      </c>
      <c r="U43" s="751">
        <v>5</v>
      </c>
      <c r="V43" s="752">
        <f t="shared" si="5"/>
        <v>0</v>
      </c>
      <c r="W43" s="753">
        <v>1</v>
      </c>
      <c r="X43" s="754">
        <f t="shared" si="2"/>
        <v>0</v>
      </c>
    </row>
    <row r="44" spans="2:24">
      <c r="B44" s="749">
        <f t="shared" si="3"/>
        <v>2031</v>
      </c>
      <c r="C44" s="755"/>
      <c r="D44" s="742">
        <v>1</v>
      </c>
      <c r="E44" s="743">
        <f t="shared" si="8"/>
        <v>0.435</v>
      </c>
      <c r="F44" s="743">
        <f t="shared" si="8"/>
        <v>0.129</v>
      </c>
      <c r="G44" s="743">
        <f t="shared" si="7"/>
        <v>0</v>
      </c>
      <c r="H44" s="743">
        <f t="shared" si="8"/>
        <v>0</v>
      </c>
      <c r="I44" s="743">
        <f t="shared" si="7"/>
        <v>9.9000000000000005E-2</v>
      </c>
      <c r="J44" s="743">
        <f t="shared" si="8"/>
        <v>2.7E-2</v>
      </c>
      <c r="K44" s="743">
        <f t="shared" si="8"/>
        <v>8.9999999999999993E-3</v>
      </c>
      <c r="L44" s="743">
        <f t="shared" si="8"/>
        <v>7.1999999999999995E-2</v>
      </c>
      <c r="M44" s="743">
        <f t="shared" si="8"/>
        <v>3.3000000000000002E-2</v>
      </c>
      <c r="N44" s="743">
        <f t="shared" si="8"/>
        <v>0.04</v>
      </c>
      <c r="O44" s="743">
        <f t="shared" si="8"/>
        <v>0.156</v>
      </c>
      <c r="P44" s="750">
        <f t="shared" si="1"/>
        <v>1</v>
      </c>
      <c r="S44" s="749">
        <f t="shared" si="4"/>
        <v>2031</v>
      </c>
      <c r="T44" s="751">
        <v>0</v>
      </c>
      <c r="U44" s="751">
        <v>5</v>
      </c>
      <c r="V44" s="752">
        <f t="shared" si="5"/>
        <v>0</v>
      </c>
      <c r="W44" s="753">
        <v>1</v>
      </c>
      <c r="X44" s="754">
        <f t="shared" si="2"/>
        <v>0</v>
      </c>
    </row>
    <row r="45" spans="2:24">
      <c r="B45" s="749">
        <f t="shared" si="3"/>
        <v>2032</v>
      </c>
      <c r="C45" s="755"/>
      <c r="D45" s="742">
        <v>1</v>
      </c>
      <c r="E45" s="743">
        <f t="shared" si="8"/>
        <v>0.435</v>
      </c>
      <c r="F45" s="743">
        <f t="shared" si="8"/>
        <v>0.129</v>
      </c>
      <c r="G45" s="743">
        <f t="shared" si="7"/>
        <v>0</v>
      </c>
      <c r="H45" s="743">
        <f t="shared" si="8"/>
        <v>0</v>
      </c>
      <c r="I45" s="743">
        <f t="shared" si="7"/>
        <v>9.9000000000000005E-2</v>
      </c>
      <c r="J45" s="743">
        <f t="shared" si="8"/>
        <v>2.7E-2</v>
      </c>
      <c r="K45" s="743">
        <f t="shared" si="8"/>
        <v>8.9999999999999993E-3</v>
      </c>
      <c r="L45" s="743">
        <f t="shared" si="8"/>
        <v>7.1999999999999995E-2</v>
      </c>
      <c r="M45" s="743">
        <f t="shared" si="8"/>
        <v>3.3000000000000002E-2</v>
      </c>
      <c r="N45" s="743">
        <f t="shared" si="8"/>
        <v>0.04</v>
      </c>
      <c r="O45" s="743">
        <f t="shared" si="8"/>
        <v>0.156</v>
      </c>
      <c r="P45" s="750">
        <f t="shared" ref="P45:P76" si="9">SUM(E45:O45)</f>
        <v>1</v>
      </c>
      <c r="S45" s="749">
        <f t="shared" si="4"/>
        <v>2032</v>
      </c>
      <c r="T45" s="751">
        <v>0</v>
      </c>
      <c r="U45" s="751">
        <v>5</v>
      </c>
      <c r="V45" s="752">
        <f t="shared" si="5"/>
        <v>0</v>
      </c>
      <c r="W45" s="753">
        <v>1</v>
      </c>
      <c r="X45" s="754">
        <f t="shared" ref="X45:X76" si="10">V45*W45</f>
        <v>0</v>
      </c>
    </row>
    <row r="46" spans="2:24">
      <c r="B46" s="749">
        <f t="shared" ref="B46:B77" si="11">B45+1</f>
        <v>2033</v>
      </c>
      <c r="C46" s="755"/>
      <c r="D46" s="742">
        <v>1</v>
      </c>
      <c r="E46" s="743">
        <f t="shared" si="8"/>
        <v>0.435</v>
      </c>
      <c r="F46" s="743">
        <f t="shared" si="8"/>
        <v>0.129</v>
      </c>
      <c r="G46" s="743">
        <f t="shared" si="7"/>
        <v>0</v>
      </c>
      <c r="H46" s="743">
        <f t="shared" si="8"/>
        <v>0</v>
      </c>
      <c r="I46" s="743">
        <f t="shared" si="7"/>
        <v>9.9000000000000005E-2</v>
      </c>
      <c r="J46" s="743">
        <f t="shared" si="8"/>
        <v>2.7E-2</v>
      </c>
      <c r="K46" s="743">
        <f t="shared" si="8"/>
        <v>8.9999999999999993E-3</v>
      </c>
      <c r="L46" s="743">
        <f t="shared" si="8"/>
        <v>7.1999999999999995E-2</v>
      </c>
      <c r="M46" s="743">
        <f t="shared" si="8"/>
        <v>3.3000000000000002E-2</v>
      </c>
      <c r="N46" s="743">
        <f t="shared" si="8"/>
        <v>0.04</v>
      </c>
      <c r="O46" s="743">
        <f t="shared" si="8"/>
        <v>0.156</v>
      </c>
      <c r="P46" s="750">
        <f t="shared" si="9"/>
        <v>1</v>
      </c>
      <c r="S46" s="749">
        <f t="shared" si="4"/>
        <v>2033</v>
      </c>
      <c r="T46" s="751">
        <v>0</v>
      </c>
      <c r="U46" s="751">
        <v>5</v>
      </c>
      <c r="V46" s="752">
        <f t="shared" si="5"/>
        <v>0</v>
      </c>
      <c r="W46" s="753">
        <v>1</v>
      </c>
      <c r="X46" s="754">
        <f t="shared" si="10"/>
        <v>0</v>
      </c>
    </row>
    <row r="47" spans="2:24">
      <c r="B47" s="749">
        <f t="shared" si="11"/>
        <v>2034</v>
      </c>
      <c r="C47" s="755"/>
      <c r="D47" s="742">
        <v>1</v>
      </c>
      <c r="E47" s="743">
        <f t="shared" si="8"/>
        <v>0.435</v>
      </c>
      <c r="F47" s="743">
        <f t="shared" si="8"/>
        <v>0.129</v>
      </c>
      <c r="G47" s="743">
        <f t="shared" si="7"/>
        <v>0</v>
      </c>
      <c r="H47" s="743">
        <f t="shared" si="8"/>
        <v>0</v>
      </c>
      <c r="I47" s="743">
        <f t="shared" si="7"/>
        <v>9.9000000000000005E-2</v>
      </c>
      <c r="J47" s="743">
        <f t="shared" si="8"/>
        <v>2.7E-2</v>
      </c>
      <c r="K47" s="743">
        <f t="shared" si="8"/>
        <v>8.9999999999999993E-3</v>
      </c>
      <c r="L47" s="743">
        <f t="shared" si="8"/>
        <v>7.1999999999999995E-2</v>
      </c>
      <c r="M47" s="743">
        <f t="shared" si="8"/>
        <v>3.3000000000000002E-2</v>
      </c>
      <c r="N47" s="743">
        <f t="shared" si="8"/>
        <v>0.04</v>
      </c>
      <c r="O47" s="743">
        <f t="shared" si="8"/>
        <v>0.156</v>
      </c>
      <c r="P47" s="750">
        <f t="shared" si="9"/>
        <v>1</v>
      </c>
      <c r="S47" s="749">
        <f t="shared" si="4"/>
        <v>2034</v>
      </c>
      <c r="T47" s="751">
        <v>0</v>
      </c>
      <c r="U47" s="751">
        <v>5</v>
      </c>
      <c r="V47" s="752">
        <f t="shared" si="5"/>
        <v>0</v>
      </c>
      <c r="W47" s="753">
        <v>1</v>
      </c>
      <c r="X47" s="754">
        <f t="shared" si="10"/>
        <v>0</v>
      </c>
    </row>
    <row r="48" spans="2:24">
      <c r="B48" s="749">
        <f t="shared" si="11"/>
        <v>2035</v>
      </c>
      <c r="C48" s="755"/>
      <c r="D48" s="742">
        <v>1</v>
      </c>
      <c r="E48" s="743">
        <f t="shared" si="8"/>
        <v>0.435</v>
      </c>
      <c r="F48" s="743">
        <f t="shared" si="8"/>
        <v>0.129</v>
      </c>
      <c r="G48" s="743">
        <f t="shared" si="7"/>
        <v>0</v>
      </c>
      <c r="H48" s="743">
        <f t="shared" si="8"/>
        <v>0</v>
      </c>
      <c r="I48" s="743">
        <f t="shared" si="7"/>
        <v>9.9000000000000005E-2</v>
      </c>
      <c r="J48" s="743">
        <f t="shared" si="8"/>
        <v>2.7E-2</v>
      </c>
      <c r="K48" s="743">
        <f t="shared" si="8"/>
        <v>8.9999999999999993E-3</v>
      </c>
      <c r="L48" s="743">
        <f t="shared" si="8"/>
        <v>7.1999999999999995E-2</v>
      </c>
      <c r="M48" s="743">
        <f t="shared" si="8"/>
        <v>3.3000000000000002E-2</v>
      </c>
      <c r="N48" s="743">
        <f t="shared" si="8"/>
        <v>0.04</v>
      </c>
      <c r="O48" s="743">
        <f t="shared" si="8"/>
        <v>0.156</v>
      </c>
      <c r="P48" s="750">
        <f t="shared" si="9"/>
        <v>1</v>
      </c>
      <c r="S48" s="749">
        <f t="shared" si="4"/>
        <v>2035</v>
      </c>
      <c r="T48" s="751">
        <v>0</v>
      </c>
      <c r="U48" s="751">
        <v>5</v>
      </c>
      <c r="V48" s="752">
        <f t="shared" si="5"/>
        <v>0</v>
      </c>
      <c r="W48" s="753">
        <v>1</v>
      </c>
      <c r="X48" s="754">
        <f t="shared" si="10"/>
        <v>0</v>
      </c>
    </row>
    <row r="49" spans="2:24">
      <c r="B49" s="749">
        <f t="shared" si="11"/>
        <v>2036</v>
      </c>
      <c r="C49" s="755"/>
      <c r="D49" s="742">
        <v>1</v>
      </c>
      <c r="E49" s="743">
        <f t="shared" si="8"/>
        <v>0.435</v>
      </c>
      <c r="F49" s="743">
        <f t="shared" si="8"/>
        <v>0.129</v>
      </c>
      <c r="G49" s="743">
        <f t="shared" si="8"/>
        <v>0</v>
      </c>
      <c r="H49" s="743">
        <f t="shared" si="8"/>
        <v>0</v>
      </c>
      <c r="I49" s="743">
        <f t="shared" si="8"/>
        <v>9.9000000000000005E-2</v>
      </c>
      <c r="J49" s="743">
        <f t="shared" si="8"/>
        <v>2.7E-2</v>
      </c>
      <c r="K49" s="743">
        <f t="shared" si="8"/>
        <v>8.9999999999999993E-3</v>
      </c>
      <c r="L49" s="743">
        <f t="shared" si="8"/>
        <v>7.1999999999999995E-2</v>
      </c>
      <c r="M49" s="743">
        <f t="shared" si="8"/>
        <v>3.3000000000000002E-2</v>
      </c>
      <c r="N49" s="743">
        <f t="shared" si="8"/>
        <v>0.04</v>
      </c>
      <c r="O49" s="743">
        <f t="shared" si="8"/>
        <v>0.156</v>
      </c>
      <c r="P49" s="750">
        <f t="shared" si="9"/>
        <v>1</v>
      </c>
      <c r="S49" s="749">
        <f t="shared" si="4"/>
        <v>2036</v>
      </c>
      <c r="T49" s="751">
        <v>0</v>
      </c>
      <c r="U49" s="751">
        <v>5</v>
      </c>
      <c r="V49" s="752">
        <f t="shared" si="5"/>
        <v>0</v>
      </c>
      <c r="W49" s="753">
        <v>1</v>
      </c>
      <c r="X49" s="754">
        <f t="shared" si="10"/>
        <v>0</v>
      </c>
    </row>
    <row r="50" spans="2:24">
      <c r="B50" s="749">
        <f t="shared" si="11"/>
        <v>2037</v>
      </c>
      <c r="C50" s="755"/>
      <c r="D50" s="742">
        <v>1</v>
      </c>
      <c r="E50" s="743">
        <f t="shared" si="8"/>
        <v>0.435</v>
      </c>
      <c r="F50" s="743">
        <f t="shared" si="8"/>
        <v>0.129</v>
      </c>
      <c r="G50" s="743">
        <f t="shared" si="8"/>
        <v>0</v>
      </c>
      <c r="H50" s="743">
        <f t="shared" si="8"/>
        <v>0</v>
      </c>
      <c r="I50" s="743">
        <f t="shared" si="8"/>
        <v>9.9000000000000005E-2</v>
      </c>
      <c r="J50" s="743">
        <f t="shared" si="8"/>
        <v>2.7E-2</v>
      </c>
      <c r="K50" s="743">
        <f t="shared" si="8"/>
        <v>8.9999999999999993E-3</v>
      </c>
      <c r="L50" s="743">
        <f t="shared" si="8"/>
        <v>7.1999999999999995E-2</v>
      </c>
      <c r="M50" s="743">
        <f t="shared" si="8"/>
        <v>3.3000000000000002E-2</v>
      </c>
      <c r="N50" s="743">
        <f t="shared" si="8"/>
        <v>0.04</v>
      </c>
      <c r="O50" s="743">
        <f t="shared" si="8"/>
        <v>0.156</v>
      </c>
      <c r="P50" s="750">
        <f t="shared" si="9"/>
        <v>1</v>
      </c>
      <c r="S50" s="749">
        <f t="shared" si="4"/>
        <v>2037</v>
      </c>
      <c r="T50" s="751">
        <v>0</v>
      </c>
      <c r="U50" s="751">
        <v>5</v>
      </c>
      <c r="V50" s="752">
        <f t="shared" si="5"/>
        <v>0</v>
      </c>
      <c r="W50" s="753">
        <v>1</v>
      </c>
      <c r="X50" s="754">
        <f t="shared" si="10"/>
        <v>0</v>
      </c>
    </row>
    <row r="51" spans="2:24">
      <c r="B51" s="749">
        <f t="shared" si="11"/>
        <v>2038</v>
      </c>
      <c r="C51" s="755"/>
      <c r="D51" s="742">
        <v>1</v>
      </c>
      <c r="E51" s="743">
        <f t="shared" si="8"/>
        <v>0.435</v>
      </c>
      <c r="F51" s="743">
        <f t="shared" si="8"/>
        <v>0.129</v>
      </c>
      <c r="G51" s="743">
        <f t="shared" si="8"/>
        <v>0</v>
      </c>
      <c r="H51" s="743">
        <f t="shared" si="8"/>
        <v>0</v>
      </c>
      <c r="I51" s="743">
        <f t="shared" si="8"/>
        <v>9.9000000000000005E-2</v>
      </c>
      <c r="J51" s="743">
        <f t="shared" si="8"/>
        <v>2.7E-2</v>
      </c>
      <c r="K51" s="743">
        <f t="shared" si="8"/>
        <v>8.9999999999999993E-3</v>
      </c>
      <c r="L51" s="743">
        <f t="shared" si="8"/>
        <v>7.1999999999999995E-2</v>
      </c>
      <c r="M51" s="743">
        <f t="shared" si="8"/>
        <v>3.3000000000000002E-2</v>
      </c>
      <c r="N51" s="743">
        <f t="shared" si="8"/>
        <v>0.04</v>
      </c>
      <c r="O51" s="743">
        <f t="shared" si="8"/>
        <v>0.156</v>
      </c>
      <c r="P51" s="750">
        <f t="shared" si="9"/>
        <v>1</v>
      </c>
      <c r="S51" s="749">
        <f t="shared" si="4"/>
        <v>2038</v>
      </c>
      <c r="T51" s="751">
        <v>0</v>
      </c>
      <c r="U51" s="751">
        <v>5</v>
      </c>
      <c r="V51" s="752">
        <f t="shared" si="5"/>
        <v>0</v>
      </c>
      <c r="W51" s="753">
        <v>1</v>
      </c>
      <c r="X51" s="754">
        <f t="shared" si="10"/>
        <v>0</v>
      </c>
    </row>
    <row r="52" spans="2:24">
      <c r="B52" s="749">
        <f t="shared" si="11"/>
        <v>2039</v>
      </c>
      <c r="C52" s="755"/>
      <c r="D52" s="742">
        <v>1</v>
      </c>
      <c r="E52" s="743">
        <f t="shared" si="8"/>
        <v>0.435</v>
      </c>
      <c r="F52" s="743">
        <f t="shared" si="8"/>
        <v>0.129</v>
      </c>
      <c r="G52" s="743">
        <f t="shared" si="8"/>
        <v>0</v>
      </c>
      <c r="H52" s="743">
        <f t="shared" si="8"/>
        <v>0</v>
      </c>
      <c r="I52" s="743">
        <f t="shared" si="8"/>
        <v>9.9000000000000005E-2</v>
      </c>
      <c r="J52" s="743">
        <f t="shared" si="8"/>
        <v>2.7E-2</v>
      </c>
      <c r="K52" s="743">
        <f t="shared" si="8"/>
        <v>8.9999999999999993E-3</v>
      </c>
      <c r="L52" s="743">
        <f t="shared" si="8"/>
        <v>7.1999999999999995E-2</v>
      </c>
      <c r="M52" s="743">
        <f t="shared" si="8"/>
        <v>3.3000000000000002E-2</v>
      </c>
      <c r="N52" s="743">
        <f t="shared" si="8"/>
        <v>0.04</v>
      </c>
      <c r="O52" s="743">
        <f t="shared" si="8"/>
        <v>0.156</v>
      </c>
      <c r="P52" s="750">
        <f t="shared" si="9"/>
        <v>1</v>
      </c>
      <c r="S52" s="749">
        <f t="shared" si="4"/>
        <v>2039</v>
      </c>
      <c r="T52" s="751">
        <v>0</v>
      </c>
      <c r="U52" s="751">
        <v>5</v>
      </c>
      <c r="V52" s="752">
        <f t="shared" si="5"/>
        <v>0</v>
      </c>
      <c r="W52" s="753">
        <v>1</v>
      </c>
      <c r="X52" s="754">
        <f t="shared" si="10"/>
        <v>0</v>
      </c>
    </row>
    <row r="53" spans="2:24">
      <c r="B53" s="749">
        <f t="shared" si="11"/>
        <v>2040</v>
      </c>
      <c r="C53" s="755"/>
      <c r="D53" s="742">
        <v>1</v>
      </c>
      <c r="E53" s="743">
        <f t="shared" ref="E53:O68" si="12">E$8</f>
        <v>0.435</v>
      </c>
      <c r="F53" s="743">
        <f t="shared" si="12"/>
        <v>0.129</v>
      </c>
      <c r="G53" s="743">
        <f t="shared" si="8"/>
        <v>0</v>
      </c>
      <c r="H53" s="743">
        <f t="shared" si="12"/>
        <v>0</v>
      </c>
      <c r="I53" s="743">
        <f t="shared" si="8"/>
        <v>9.9000000000000005E-2</v>
      </c>
      <c r="J53" s="743">
        <f t="shared" si="12"/>
        <v>2.7E-2</v>
      </c>
      <c r="K53" s="743">
        <f t="shared" si="12"/>
        <v>8.9999999999999993E-3</v>
      </c>
      <c r="L53" s="743">
        <f t="shared" si="12"/>
        <v>7.1999999999999995E-2</v>
      </c>
      <c r="M53" s="743">
        <f t="shared" si="12"/>
        <v>3.3000000000000002E-2</v>
      </c>
      <c r="N53" s="743">
        <f t="shared" si="12"/>
        <v>0.04</v>
      </c>
      <c r="O53" s="743">
        <f t="shared" si="12"/>
        <v>0.156</v>
      </c>
      <c r="P53" s="750">
        <f t="shared" si="9"/>
        <v>1</v>
      </c>
      <c r="S53" s="749">
        <f t="shared" si="4"/>
        <v>2040</v>
      </c>
      <c r="T53" s="751">
        <v>0</v>
      </c>
      <c r="U53" s="751">
        <v>5</v>
      </c>
      <c r="V53" s="752">
        <f t="shared" si="5"/>
        <v>0</v>
      </c>
      <c r="W53" s="753">
        <v>1</v>
      </c>
      <c r="X53" s="754">
        <f t="shared" si="10"/>
        <v>0</v>
      </c>
    </row>
    <row r="54" spans="2:24">
      <c r="B54" s="749">
        <f t="shared" si="11"/>
        <v>2041</v>
      </c>
      <c r="C54" s="755"/>
      <c r="D54" s="742">
        <v>1</v>
      </c>
      <c r="E54" s="743">
        <f t="shared" si="12"/>
        <v>0.435</v>
      </c>
      <c r="F54" s="743">
        <f t="shared" si="12"/>
        <v>0.129</v>
      </c>
      <c r="G54" s="743">
        <f t="shared" si="8"/>
        <v>0</v>
      </c>
      <c r="H54" s="743">
        <f t="shared" si="12"/>
        <v>0</v>
      </c>
      <c r="I54" s="743">
        <f t="shared" si="8"/>
        <v>9.9000000000000005E-2</v>
      </c>
      <c r="J54" s="743">
        <f t="shared" si="12"/>
        <v>2.7E-2</v>
      </c>
      <c r="K54" s="743">
        <f t="shared" si="12"/>
        <v>8.9999999999999993E-3</v>
      </c>
      <c r="L54" s="743">
        <f t="shared" si="12"/>
        <v>7.1999999999999995E-2</v>
      </c>
      <c r="M54" s="743">
        <f t="shared" si="12"/>
        <v>3.3000000000000002E-2</v>
      </c>
      <c r="N54" s="743">
        <f t="shared" si="12"/>
        <v>0.04</v>
      </c>
      <c r="O54" s="743">
        <f t="shared" si="12"/>
        <v>0.156</v>
      </c>
      <c r="P54" s="750">
        <f t="shared" si="9"/>
        <v>1</v>
      </c>
      <c r="S54" s="749">
        <f t="shared" si="4"/>
        <v>2041</v>
      </c>
      <c r="T54" s="751">
        <v>0</v>
      </c>
      <c r="U54" s="751">
        <v>5</v>
      </c>
      <c r="V54" s="752">
        <f t="shared" si="5"/>
        <v>0</v>
      </c>
      <c r="W54" s="753">
        <v>1</v>
      </c>
      <c r="X54" s="754">
        <f t="shared" si="10"/>
        <v>0</v>
      </c>
    </row>
    <row r="55" spans="2:24">
      <c r="B55" s="749">
        <f t="shared" si="11"/>
        <v>2042</v>
      </c>
      <c r="C55" s="755"/>
      <c r="D55" s="742">
        <v>1</v>
      </c>
      <c r="E55" s="743">
        <f t="shared" si="12"/>
        <v>0.435</v>
      </c>
      <c r="F55" s="743">
        <f t="shared" si="12"/>
        <v>0.129</v>
      </c>
      <c r="G55" s="743">
        <f t="shared" si="8"/>
        <v>0</v>
      </c>
      <c r="H55" s="743">
        <f t="shared" si="12"/>
        <v>0</v>
      </c>
      <c r="I55" s="743">
        <f t="shared" si="8"/>
        <v>9.9000000000000005E-2</v>
      </c>
      <c r="J55" s="743">
        <f t="shared" si="12"/>
        <v>2.7E-2</v>
      </c>
      <c r="K55" s="743">
        <f t="shared" si="12"/>
        <v>8.9999999999999993E-3</v>
      </c>
      <c r="L55" s="743">
        <f t="shared" si="12"/>
        <v>7.1999999999999995E-2</v>
      </c>
      <c r="M55" s="743">
        <f t="shared" si="12"/>
        <v>3.3000000000000002E-2</v>
      </c>
      <c r="N55" s="743">
        <f t="shared" si="12"/>
        <v>0.04</v>
      </c>
      <c r="O55" s="743">
        <f t="shared" si="12"/>
        <v>0.156</v>
      </c>
      <c r="P55" s="750">
        <f t="shared" si="9"/>
        <v>1</v>
      </c>
      <c r="S55" s="749">
        <f t="shared" si="4"/>
        <v>2042</v>
      </c>
      <c r="T55" s="751">
        <v>0</v>
      </c>
      <c r="U55" s="751">
        <v>5</v>
      </c>
      <c r="V55" s="752">
        <f t="shared" si="5"/>
        <v>0</v>
      </c>
      <c r="W55" s="753">
        <v>1</v>
      </c>
      <c r="X55" s="754">
        <f t="shared" si="10"/>
        <v>0</v>
      </c>
    </row>
    <row r="56" spans="2:24">
      <c r="B56" s="749">
        <f t="shared" si="11"/>
        <v>2043</v>
      </c>
      <c r="C56" s="755"/>
      <c r="D56" s="742">
        <v>1</v>
      </c>
      <c r="E56" s="743">
        <f t="shared" si="12"/>
        <v>0.435</v>
      </c>
      <c r="F56" s="743">
        <f t="shared" si="12"/>
        <v>0.129</v>
      </c>
      <c r="G56" s="743">
        <f t="shared" si="8"/>
        <v>0</v>
      </c>
      <c r="H56" s="743">
        <f t="shared" si="12"/>
        <v>0</v>
      </c>
      <c r="I56" s="743">
        <f t="shared" si="8"/>
        <v>9.9000000000000005E-2</v>
      </c>
      <c r="J56" s="743">
        <f t="shared" si="12"/>
        <v>2.7E-2</v>
      </c>
      <c r="K56" s="743">
        <f t="shared" si="12"/>
        <v>8.9999999999999993E-3</v>
      </c>
      <c r="L56" s="743">
        <f t="shared" si="12"/>
        <v>7.1999999999999995E-2</v>
      </c>
      <c r="M56" s="743">
        <f t="shared" si="12"/>
        <v>3.3000000000000002E-2</v>
      </c>
      <c r="N56" s="743">
        <f t="shared" si="12"/>
        <v>0.04</v>
      </c>
      <c r="O56" s="743">
        <f t="shared" si="12"/>
        <v>0.156</v>
      </c>
      <c r="P56" s="750">
        <f t="shared" si="9"/>
        <v>1</v>
      </c>
      <c r="S56" s="749">
        <f t="shared" si="4"/>
        <v>2043</v>
      </c>
      <c r="T56" s="751">
        <v>0</v>
      </c>
      <c r="U56" s="751">
        <v>5</v>
      </c>
      <c r="V56" s="752">
        <f t="shared" si="5"/>
        <v>0</v>
      </c>
      <c r="W56" s="753">
        <v>1</v>
      </c>
      <c r="X56" s="754">
        <f t="shared" si="10"/>
        <v>0</v>
      </c>
    </row>
    <row r="57" spans="2:24">
      <c r="B57" s="749">
        <f t="shared" si="11"/>
        <v>2044</v>
      </c>
      <c r="C57" s="755"/>
      <c r="D57" s="742">
        <v>1</v>
      </c>
      <c r="E57" s="743">
        <f t="shared" si="12"/>
        <v>0.435</v>
      </c>
      <c r="F57" s="743">
        <f t="shared" si="12"/>
        <v>0.129</v>
      </c>
      <c r="G57" s="743">
        <f t="shared" si="8"/>
        <v>0</v>
      </c>
      <c r="H57" s="743">
        <f t="shared" si="12"/>
        <v>0</v>
      </c>
      <c r="I57" s="743">
        <f t="shared" si="8"/>
        <v>9.9000000000000005E-2</v>
      </c>
      <c r="J57" s="743">
        <f t="shared" si="12"/>
        <v>2.7E-2</v>
      </c>
      <c r="K57" s="743">
        <f t="shared" si="12"/>
        <v>8.9999999999999993E-3</v>
      </c>
      <c r="L57" s="743">
        <f t="shared" si="12"/>
        <v>7.1999999999999995E-2</v>
      </c>
      <c r="M57" s="743">
        <f t="shared" si="12"/>
        <v>3.3000000000000002E-2</v>
      </c>
      <c r="N57" s="743">
        <f t="shared" si="12"/>
        <v>0.04</v>
      </c>
      <c r="O57" s="743">
        <f t="shared" si="12"/>
        <v>0.156</v>
      </c>
      <c r="P57" s="750">
        <f t="shared" si="9"/>
        <v>1</v>
      </c>
      <c r="S57" s="749">
        <f t="shared" si="4"/>
        <v>2044</v>
      </c>
      <c r="T57" s="751">
        <v>0</v>
      </c>
      <c r="U57" s="751">
        <v>5</v>
      </c>
      <c r="V57" s="752">
        <f t="shared" si="5"/>
        <v>0</v>
      </c>
      <c r="W57" s="753">
        <v>1</v>
      </c>
      <c r="X57" s="754">
        <f t="shared" si="10"/>
        <v>0</v>
      </c>
    </row>
    <row r="58" spans="2:24">
      <c r="B58" s="749">
        <f t="shared" si="11"/>
        <v>2045</v>
      </c>
      <c r="C58" s="755"/>
      <c r="D58" s="742">
        <v>1</v>
      </c>
      <c r="E58" s="743">
        <f t="shared" si="12"/>
        <v>0.435</v>
      </c>
      <c r="F58" s="743">
        <f t="shared" si="12"/>
        <v>0.129</v>
      </c>
      <c r="G58" s="743">
        <f t="shared" si="8"/>
        <v>0</v>
      </c>
      <c r="H58" s="743">
        <f t="shared" si="12"/>
        <v>0</v>
      </c>
      <c r="I58" s="743">
        <f t="shared" si="8"/>
        <v>9.9000000000000005E-2</v>
      </c>
      <c r="J58" s="743">
        <f t="shared" si="12"/>
        <v>2.7E-2</v>
      </c>
      <c r="K58" s="743">
        <f t="shared" si="12"/>
        <v>8.9999999999999993E-3</v>
      </c>
      <c r="L58" s="743">
        <f t="shared" si="12"/>
        <v>7.1999999999999995E-2</v>
      </c>
      <c r="M58" s="743">
        <f t="shared" si="12"/>
        <v>3.3000000000000002E-2</v>
      </c>
      <c r="N58" s="743">
        <f t="shared" si="12"/>
        <v>0.04</v>
      </c>
      <c r="O58" s="743">
        <f t="shared" si="12"/>
        <v>0.156</v>
      </c>
      <c r="P58" s="750">
        <f t="shared" si="9"/>
        <v>1</v>
      </c>
      <c r="S58" s="749">
        <f t="shared" si="4"/>
        <v>2045</v>
      </c>
      <c r="T58" s="751">
        <v>0</v>
      </c>
      <c r="U58" s="751">
        <v>5</v>
      </c>
      <c r="V58" s="752">
        <f t="shared" si="5"/>
        <v>0</v>
      </c>
      <c r="W58" s="753">
        <v>1</v>
      </c>
      <c r="X58" s="754">
        <f t="shared" si="10"/>
        <v>0</v>
      </c>
    </row>
    <row r="59" spans="2:24">
      <c r="B59" s="749">
        <f t="shared" si="11"/>
        <v>2046</v>
      </c>
      <c r="C59" s="755"/>
      <c r="D59" s="742">
        <v>1</v>
      </c>
      <c r="E59" s="743">
        <f t="shared" si="12"/>
        <v>0.435</v>
      </c>
      <c r="F59" s="743">
        <f t="shared" si="12"/>
        <v>0.129</v>
      </c>
      <c r="G59" s="743">
        <f t="shared" si="12"/>
        <v>0</v>
      </c>
      <c r="H59" s="743">
        <f t="shared" si="12"/>
        <v>0</v>
      </c>
      <c r="I59" s="743">
        <f t="shared" si="12"/>
        <v>9.9000000000000005E-2</v>
      </c>
      <c r="J59" s="743">
        <f t="shared" si="12"/>
        <v>2.7E-2</v>
      </c>
      <c r="K59" s="743">
        <f t="shared" si="12"/>
        <v>8.9999999999999993E-3</v>
      </c>
      <c r="L59" s="743">
        <f t="shared" si="12"/>
        <v>7.1999999999999995E-2</v>
      </c>
      <c r="M59" s="743">
        <f t="shared" si="12"/>
        <v>3.3000000000000002E-2</v>
      </c>
      <c r="N59" s="743">
        <f t="shared" si="12"/>
        <v>0.04</v>
      </c>
      <c r="O59" s="743">
        <f t="shared" si="12"/>
        <v>0.156</v>
      </c>
      <c r="P59" s="750">
        <f t="shared" si="9"/>
        <v>1</v>
      </c>
      <c r="S59" s="749">
        <f t="shared" si="4"/>
        <v>2046</v>
      </c>
      <c r="T59" s="751">
        <v>0</v>
      </c>
      <c r="U59" s="751">
        <v>5</v>
      </c>
      <c r="V59" s="752">
        <f t="shared" si="5"/>
        <v>0</v>
      </c>
      <c r="W59" s="753">
        <v>1</v>
      </c>
      <c r="X59" s="754">
        <f t="shared" si="10"/>
        <v>0</v>
      </c>
    </row>
    <row r="60" spans="2:24">
      <c r="B60" s="749">
        <f t="shared" si="11"/>
        <v>2047</v>
      </c>
      <c r="C60" s="755"/>
      <c r="D60" s="742">
        <v>1</v>
      </c>
      <c r="E60" s="743">
        <f t="shared" si="12"/>
        <v>0.435</v>
      </c>
      <c r="F60" s="743">
        <f t="shared" si="12"/>
        <v>0.129</v>
      </c>
      <c r="G60" s="743">
        <f t="shared" si="12"/>
        <v>0</v>
      </c>
      <c r="H60" s="743">
        <f t="shared" si="12"/>
        <v>0</v>
      </c>
      <c r="I60" s="743">
        <f t="shared" si="12"/>
        <v>9.9000000000000005E-2</v>
      </c>
      <c r="J60" s="743">
        <f t="shared" si="12"/>
        <v>2.7E-2</v>
      </c>
      <c r="K60" s="743">
        <f t="shared" si="12"/>
        <v>8.9999999999999993E-3</v>
      </c>
      <c r="L60" s="743">
        <f t="shared" si="12"/>
        <v>7.1999999999999995E-2</v>
      </c>
      <c r="M60" s="743">
        <f t="shared" si="12"/>
        <v>3.3000000000000002E-2</v>
      </c>
      <c r="N60" s="743">
        <f t="shared" si="12"/>
        <v>0.04</v>
      </c>
      <c r="O60" s="743">
        <f t="shared" si="12"/>
        <v>0.156</v>
      </c>
      <c r="P60" s="750">
        <f t="shared" si="9"/>
        <v>1</v>
      </c>
      <c r="S60" s="749">
        <f t="shared" si="4"/>
        <v>2047</v>
      </c>
      <c r="T60" s="751">
        <v>0</v>
      </c>
      <c r="U60" s="751">
        <v>5</v>
      </c>
      <c r="V60" s="752">
        <f t="shared" si="5"/>
        <v>0</v>
      </c>
      <c r="W60" s="753">
        <v>1</v>
      </c>
      <c r="X60" s="754">
        <f t="shared" si="10"/>
        <v>0</v>
      </c>
    </row>
    <row r="61" spans="2:24">
      <c r="B61" s="749">
        <f t="shared" si="11"/>
        <v>2048</v>
      </c>
      <c r="C61" s="755"/>
      <c r="D61" s="742">
        <v>1</v>
      </c>
      <c r="E61" s="743">
        <f t="shared" si="12"/>
        <v>0.435</v>
      </c>
      <c r="F61" s="743">
        <f t="shared" si="12"/>
        <v>0.129</v>
      </c>
      <c r="G61" s="743">
        <f t="shared" si="12"/>
        <v>0</v>
      </c>
      <c r="H61" s="743">
        <f t="shared" si="12"/>
        <v>0</v>
      </c>
      <c r="I61" s="743">
        <f t="shared" si="12"/>
        <v>9.9000000000000005E-2</v>
      </c>
      <c r="J61" s="743">
        <f t="shared" si="12"/>
        <v>2.7E-2</v>
      </c>
      <c r="K61" s="743">
        <f t="shared" si="12"/>
        <v>8.9999999999999993E-3</v>
      </c>
      <c r="L61" s="743">
        <f t="shared" si="12"/>
        <v>7.1999999999999995E-2</v>
      </c>
      <c r="M61" s="743">
        <f t="shared" si="12"/>
        <v>3.3000000000000002E-2</v>
      </c>
      <c r="N61" s="743">
        <f t="shared" si="12"/>
        <v>0.04</v>
      </c>
      <c r="O61" s="743">
        <f t="shared" si="12"/>
        <v>0.156</v>
      </c>
      <c r="P61" s="750">
        <f t="shared" si="9"/>
        <v>1</v>
      </c>
      <c r="S61" s="749">
        <f t="shared" si="4"/>
        <v>2048</v>
      </c>
      <c r="T61" s="751">
        <v>0</v>
      </c>
      <c r="U61" s="751">
        <v>5</v>
      </c>
      <c r="V61" s="752">
        <f t="shared" si="5"/>
        <v>0</v>
      </c>
      <c r="W61" s="753">
        <v>1</v>
      </c>
      <c r="X61" s="754">
        <f t="shared" si="10"/>
        <v>0</v>
      </c>
    </row>
    <row r="62" spans="2:24">
      <c r="B62" s="749">
        <f t="shared" si="11"/>
        <v>2049</v>
      </c>
      <c r="C62" s="755"/>
      <c r="D62" s="742">
        <v>1</v>
      </c>
      <c r="E62" s="743">
        <f t="shared" si="12"/>
        <v>0.435</v>
      </c>
      <c r="F62" s="743">
        <f t="shared" si="12"/>
        <v>0.129</v>
      </c>
      <c r="G62" s="743">
        <f t="shared" si="12"/>
        <v>0</v>
      </c>
      <c r="H62" s="743">
        <f t="shared" si="12"/>
        <v>0</v>
      </c>
      <c r="I62" s="743">
        <f t="shared" si="12"/>
        <v>9.9000000000000005E-2</v>
      </c>
      <c r="J62" s="743">
        <f t="shared" si="12"/>
        <v>2.7E-2</v>
      </c>
      <c r="K62" s="743">
        <f t="shared" si="12"/>
        <v>8.9999999999999993E-3</v>
      </c>
      <c r="L62" s="743">
        <f t="shared" si="12"/>
        <v>7.1999999999999995E-2</v>
      </c>
      <c r="M62" s="743">
        <f t="shared" si="12"/>
        <v>3.3000000000000002E-2</v>
      </c>
      <c r="N62" s="743">
        <f t="shared" si="12"/>
        <v>0.04</v>
      </c>
      <c r="O62" s="743">
        <f t="shared" si="12"/>
        <v>0.156</v>
      </c>
      <c r="P62" s="750">
        <f t="shared" si="9"/>
        <v>1</v>
      </c>
      <c r="S62" s="749">
        <f t="shared" si="4"/>
        <v>2049</v>
      </c>
      <c r="T62" s="751">
        <v>0</v>
      </c>
      <c r="U62" s="751">
        <v>5</v>
      </c>
      <c r="V62" s="752">
        <f t="shared" si="5"/>
        <v>0</v>
      </c>
      <c r="W62" s="753">
        <v>1</v>
      </c>
      <c r="X62" s="754">
        <f t="shared" si="10"/>
        <v>0</v>
      </c>
    </row>
    <row r="63" spans="2:24">
      <c r="B63" s="749">
        <f t="shared" si="11"/>
        <v>2050</v>
      </c>
      <c r="C63" s="755"/>
      <c r="D63" s="742">
        <v>1</v>
      </c>
      <c r="E63" s="743">
        <f t="shared" ref="E63:O78" si="13">E$8</f>
        <v>0.435</v>
      </c>
      <c r="F63" s="743">
        <f t="shared" si="13"/>
        <v>0.129</v>
      </c>
      <c r="G63" s="743">
        <f t="shared" si="12"/>
        <v>0</v>
      </c>
      <c r="H63" s="743">
        <f t="shared" si="13"/>
        <v>0</v>
      </c>
      <c r="I63" s="743">
        <f t="shared" si="12"/>
        <v>9.9000000000000005E-2</v>
      </c>
      <c r="J63" s="743">
        <f t="shared" si="13"/>
        <v>2.7E-2</v>
      </c>
      <c r="K63" s="743">
        <f t="shared" si="13"/>
        <v>8.9999999999999993E-3</v>
      </c>
      <c r="L63" s="743">
        <f t="shared" si="13"/>
        <v>7.1999999999999995E-2</v>
      </c>
      <c r="M63" s="743">
        <f t="shared" si="13"/>
        <v>3.3000000000000002E-2</v>
      </c>
      <c r="N63" s="743">
        <f t="shared" si="13"/>
        <v>0.04</v>
      </c>
      <c r="O63" s="743">
        <f t="shared" si="13"/>
        <v>0.156</v>
      </c>
      <c r="P63" s="750">
        <f t="shared" si="9"/>
        <v>1</v>
      </c>
      <c r="S63" s="749">
        <f t="shared" si="4"/>
        <v>2050</v>
      </c>
      <c r="T63" s="751">
        <v>0</v>
      </c>
      <c r="U63" s="751">
        <v>5</v>
      </c>
      <c r="V63" s="752">
        <f t="shared" si="5"/>
        <v>0</v>
      </c>
      <c r="W63" s="753">
        <v>1</v>
      </c>
      <c r="X63" s="754">
        <f t="shared" si="10"/>
        <v>0</v>
      </c>
    </row>
    <row r="64" spans="2:24">
      <c r="B64" s="749">
        <f t="shared" si="11"/>
        <v>2051</v>
      </c>
      <c r="C64" s="755"/>
      <c r="D64" s="742">
        <v>1</v>
      </c>
      <c r="E64" s="743">
        <f t="shared" si="13"/>
        <v>0.435</v>
      </c>
      <c r="F64" s="743">
        <f t="shared" si="13"/>
        <v>0.129</v>
      </c>
      <c r="G64" s="743">
        <f t="shared" si="12"/>
        <v>0</v>
      </c>
      <c r="H64" s="743">
        <f t="shared" si="13"/>
        <v>0</v>
      </c>
      <c r="I64" s="743">
        <f t="shared" si="12"/>
        <v>9.9000000000000005E-2</v>
      </c>
      <c r="J64" s="743">
        <f t="shared" si="13"/>
        <v>2.7E-2</v>
      </c>
      <c r="K64" s="743">
        <f t="shared" si="13"/>
        <v>8.9999999999999993E-3</v>
      </c>
      <c r="L64" s="743">
        <f t="shared" si="13"/>
        <v>7.1999999999999995E-2</v>
      </c>
      <c r="M64" s="743">
        <f t="shared" si="13"/>
        <v>3.3000000000000002E-2</v>
      </c>
      <c r="N64" s="743">
        <f t="shared" si="13"/>
        <v>0.04</v>
      </c>
      <c r="O64" s="743">
        <f t="shared" si="13"/>
        <v>0.156</v>
      </c>
      <c r="P64" s="750">
        <f t="shared" si="9"/>
        <v>1</v>
      </c>
      <c r="S64" s="749">
        <f t="shared" si="4"/>
        <v>2051</v>
      </c>
      <c r="T64" s="751">
        <v>0</v>
      </c>
      <c r="U64" s="751">
        <v>5</v>
      </c>
      <c r="V64" s="752">
        <f t="shared" si="5"/>
        <v>0</v>
      </c>
      <c r="W64" s="753">
        <v>1</v>
      </c>
      <c r="X64" s="754">
        <f t="shared" si="10"/>
        <v>0</v>
      </c>
    </row>
    <row r="65" spans="2:24">
      <c r="B65" s="749">
        <f t="shared" si="11"/>
        <v>2052</v>
      </c>
      <c r="C65" s="755"/>
      <c r="D65" s="742">
        <v>1</v>
      </c>
      <c r="E65" s="743">
        <f t="shared" si="13"/>
        <v>0.435</v>
      </c>
      <c r="F65" s="743">
        <f t="shared" si="13"/>
        <v>0.129</v>
      </c>
      <c r="G65" s="743">
        <f t="shared" si="12"/>
        <v>0</v>
      </c>
      <c r="H65" s="743">
        <f t="shared" si="13"/>
        <v>0</v>
      </c>
      <c r="I65" s="743">
        <f t="shared" si="12"/>
        <v>9.9000000000000005E-2</v>
      </c>
      <c r="J65" s="743">
        <f t="shared" si="13"/>
        <v>2.7E-2</v>
      </c>
      <c r="K65" s="743">
        <f t="shared" si="13"/>
        <v>8.9999999999999993E-3</v>
      </c>
      <c r="L65" s="743">
        <f t="shared" si="13"/>
        <v>7.1999999999999995E-2</v>
      </c>
      <c r="M65" s="743">
        <f t="shared" si="13"/>
        <v>3.3000000000000002E-2</v>
      </c>
      <c r="N65" s="743">
        <f t="shared" si="13"/>
        <v>0.04</v>
      </c>
      <c r="O65" s="743">
        <f t="shared" si="13"/>
        <v>0.156</v>
      </c>
      <c r="P65" s="750">
        <f t="shared" si="9"/>
        <v>1</v>
      </c>
      <c r="S65" s="749">
        <f t="shared" si="4"/>
        <v>2052</v>
      </c>
      <c r="T65" s="751">
        <v>0</v>
      </c>
      <c r="U65" s="751">
        <v>5</v>
      </c>
      <c r="V65" s="752">
        <f t="shared" si="5"/>
        <v>0</v>
      </c>
      <c r="W65" s="753">
        <v>1</v>
      </c>
      <c r="X65" s="754">
        <f t="shared" si="10"/>
        <v>0</v>
      </c>
    </row>
    <row r="66" spans="2:24">
      <c r="B66" s="749">
        <f t="shared" si="11"/>
        <v>2053</v>
      </c>
      <c r="C66" s="755"/>
      <c r="D66" s="742">
        <v>1</v>
      </c>
      <c r="E66" s="743">
        <f t="shared" si="13"/>
        <v>0.435</v>
      </c>
      <c r="F66" s="743">
        <f t="shared" si="13"/>
        <v>0.129</v>
      </c>
      <c r="G66" s="743">
        <f t="shared" si="12"/>
        <v>0</v>
      </c>
      <c r="H66" s="743">
        <f t="shared" si="13"/>
        <v>0</v>
      </c>
      <c r="I66" s="743">
        <f t="shared" si="12"/>
        <v>9.9000000000000005E-2</v>
      </c>
      <c r="J66" s="743">
        <f t="shared" si="13"/>
        <v>2.7E-2</v>
      </c>
      <c r="K66" s="743">
        <f t="shared" si="13"/>
        <v>8.9999999999999993E-3</v>
      </c>
      <c r="L66" s="743">
        <f t="shared" si="13"/>
        <v>7.1999999999999995E-2</v>
      </c>
      <c r="M66" s="743">
        <f t="shared" si="13"/>
        <v>3.3000000000000002E-2</v>
      </c>
      <c r="N66" s="743">
        <f t="shared" si="13"/>
        <v>0.04</v>
      </c>
      <c r="O66" s="743">
        <f t="shared" si="13"/>
        <v>0.156</v>
      </c>
      <c r="P66" s="750">
        <f t="shared" si="9"/>
        <v>1</v>
      </c>
      <c r="S66" s="749">
        <f t="shared" si="4"/>
        <v>2053</v>
      </c>
      <c r="T66" s="751">
        <v>0</v>
      </c>
      <c r="U66" s="751">
        <v>5</v>
      </c>
      <c r="V66" s="752">
        <f t="shared" si="5"/>
        <v>0</v>
      </c>
      <c r="W66" s="753">
        <v>1</v>
      </c>
      <c r="X66" s="754">
        <f t="shared" si="10"/>
        <v>0</v>
      </c>
    </row>
    <row r="67" spans="2:24">
      <c r="B67" s="749">
        <f t="shared" si="11"/>
        <v>2054</v>
      </c>
      <c r="C67" s="755"/>
      <c r="D67" s="742">
        <v>1</v>
      </c>
      <c r="E67" s="743">
        <f t="shared" si="13"/>
        <v>0.435</v>
      </c>
      <c r="F67" s="743">
        <f t="shared" si="13"/>
        <v>0.129</v>
      </c>
      <c r="G67" s="743">
        <f t="shared" si="12"/>
        <v>0</v>
      </c>
      <c r="H67" s="743">
        <f t="shared" si="13"/>
        <v>0</v>
      </c>
      <c r="I67" s="743">
        <f t="shared" si="12"/>
        <v>9.9000000000000005E-2</v>
      </c>
      <c r="J67" s="743">
        <f t="shared" si="13"/>
        <v>2.7E-2</v>
      </c>
      <c r="K67" s="743">
        <f t="shared" si="13"/>
        <v>8.9999999999999993E-3</v>
      </c>
      <c r="L67" s="743">
        <f t="shared" si="13"/>
        <v>7.1999999999999995E-2</v>
      </c>
      <c r="M67" s="743">
        <f t="shared" si="13"/>
        <v>3.3000000000000002E-2</v>
      </c>
      <c r="N67" s="743">
        <f t="shared" si="13"/>
        <v>0.04</v>
      </c>
      <c r="O67" s="743">
        <f t="shared" si="13"/>
        <v>0.156</v>
      </c>
      <c r="P67" s="750">
        <f t="shared" si="9"/>
        <v>1</v>
      </c>
      <c r="S67" s="749">
        <f t="shared" si="4"/>
        <v>2054</v>
      </c>
      <c r="T67" s="751">
        <v>0</v>
      </c>
      <c r="U67" s="751">
        <v>5</v>
      </c>
      <c r="V67" s="752">
        <f t="shared" si="5"/>
        <v>0</v>
      </c>
      <c r="W67" s="753">
        <v>1</v>
      </c>
      <c r="X67" s="754">
        <f t="shared" si="10"/>
        <v>0</v>
      </c>
    </row>
    <row r="68" spans="2:24">
      <c r="B68" s="749">
        <f t="shared" si="11"/>
        <v>2055</v>
      </c>
      <c r="C68" s="755"/>
      <c r="D68" s="742">
        <v>1</v>
      </c>
      <c r="E68" s="743">
        <f t="shared" si="13"/>
        <v>0.435</v>
      </c>
      <c r="F68" s="743">
        <f t="shared" si="13"/>
        <v>0.129</v>
      </c>
      <c r="G68" s="743">
        <f t="shared" si="12"/>
        <v>0</v>
      </c>
      <c r="H68" s="743">
        <f t="shared" si="13"/>
        <v>0</v>
      </c>
      <c r="I68" s="743">
        <f t="shared" si="12"/>
        <v>9.9000000000000005E-2</v>
      </c>
      <c r="J68" s="743">
        <f t="shared" si="13"/>
        <v>2.7E-2</v>
      </c>
      <c r="K68" s="743">
        <f t="shared" si="13"/>
        <v>8.9999999999999993E-3</v>
      </c>
      <c r="L68" s="743">
        <f t="shared" si="13"/>
        <v>7.1999999999999995E-2</v>
      </c>
      <c r="M68" s="743">
        <f t="shared" si="13"/>
        <v>3.3000000000000002E-2</v>
      </c>
      <c r="N68" s="743">
        <f t="shared" si="13"/>
        <v>0.04</v>
      </c>
      <c r="O68" s="743">
        <f t="shared" si="13"/>
        <v>0.156</v>
      </c>
      <c r="P68" s="750">
        <f t="shared" si="9"/>
        <v>1</v>
      </c>
      <c r="S68" s="749">
        <f t="shared" si="4"/>
        <v>2055</v>
      </c>
      <c r="T68" s="751">
        <v>0</v>
      </c>
      <c r="U68" s="751">
        <v>5</v>
      </c>
      <c r="V68" s="752">
        <f t="shared" si="5"/>
        <v>0</v>
      </c>
      <c r="W68" s="753">
        <v>1</v>
      </c>
      <c r="X68" s="754">
        <f t="shared" si="10"/>
        <v>0</v>
      </c>
    </row>
    <row r="69" spans="2:24">
      <c r="B69" s="749">
        <f t="shared" si="11"/>
        <v>2056</v>
      </c>
      <c r="C69" s="755"/>
      <c r="D69" s="742">
        <v>1</v>
      </c>
      <c r="E69" s="743">
        <f t="shared" si="13"/>
        <v>0.435</v>
      </c>
      <c r="F69" s="743">
        <f t="shared" si="13"/>
        <v>0.129</v>
      </c>
      <c r="G69" s="743">
        <f t="shared" si="13"/>
        <v>0</v>
      </c>
      <c r="H69" s="743">
        <f t="shared" si="13"/>
        <v>0</v>
      </c>
      <c r="I69" s="743">
        <f t="shared" si="13"/>
        <v>9.9000000000000005E-2</v>
      </c>
      <c r="J69" s="743">
        <f t="shared" si="13"/>
        <v>2.7E-2</v>
      </c>
      <c r="K69" s="743">
        <f t="shared" si="13"/>
        <v>8.9999999999999993E-3</v>
      </c>
      <c r="L69" s="743">
        <f t="shared" si="13"/>
        <v>7.1999999999999995E-2</v>
      </c>
      <c r="M69" s="743">
        <f t="shared" si="13"/>
        <v>3.3000000000000002E-2</v>
      </c>
      <c r="N69" s="743">
        <f t="shared" si="13"/>
        <v>0.04</v>
      </c>
      <c r="O69" s="743">
        <f t="shared" si="13"/>
        <v>0.156</v>
      </c>
      <c r="P69" s="750">
        <f t="shared" si="9"/>
        <v>1</v>
      </c>
      <c r="S69" s="749">
        <f t="shared" si="4"/>
        <v>2056</v>
      </c>
      <c r="T69" s="751">
        <v>0</v>
      </c>
      <c r="U69" s="751">
        <v>5</v>
      </c>
      <c r="V69" s="752">
        <f t="shared" si="5"/>
        <v>0</v>
      </c>
      <c r="W69" s="753">
        <v>1</v>
      </c>
      <c r="X69" s="754">
        <f t="shared" si="10"/>
        <v>0</v>
      </c>
    </row>
    <row r="70" spans="2:24">
      <c r="B70" s="749">
        <f t="shared" si="11"/>
        <v>2057</v>
      </c>
      <c r="C70" s="755"/>
      <c r="D70" s="742">
        <v>1</v>
      </c>
      <c r="E70" s="743">
        <f t="shared" si="13"/>
        <v>0.435</v>
      </c>
      <c r="F70" s="743">
        <f t="shared" si="13"/>
        <v>0.129</v>
      </c>
      <c r="G70" s="743">
        <f t="shared" si="13"/>
        <v>0</v>
      </c>
      <c r="H70" s="743">
        <f t="shared" si="13"/>
        <v>0</v>
      </c>
      <c r="I70" s="743">
        <f t="shared" si="13"/>
        <v>9.9000000000000005E-2</v>
      </c>
      <c r="J70" s="743">
        <f t="shared" si="13"/>
        <v>2.7E-2</v>
      </c>
      <c r="K70" s="743">
        <f t="shared" si="13"/>
        <v>8.9999999999999993E-3</v>
      </c>
      <c r="L70" s="743">
        <f t="shared" si="13"/>
        <v>7.1999999999999995E-2</v>
      </c>
      <c r="M70" s="743">
        <f t="shared" si="13"/>
        <v>3.3000000000000002E-2</v>
      </c>
      <c r="N70" s="743">
        <f t="shared" si="13"/>
        <v>0.04</v>
      </c>
      <c r="O70" s="743">
        <f t="shared" si="13"/>
        <v>0.156</v>
      </c>
      <c r="P70" s="750">
        <f t="shared" si="9"/>
        <v>1</v>
      </c>
      <c r="S70" s="749">
        <f t="shared" si="4"/>
        <v>2057</v>
      </c>
      <c r="T70" s="751">
        <v>0</v>
      </c>
      <c r="U70" s="751">
        <v>5</v>
      </c>
      <c r="V70" s="752">
        <f t="shared" si="5"/>
        <v>0</v>
      </c>
      <c r="W70" s="753">
        <v>1</v>
      </c>
      <c r="X70" s="754">
        <f t="shared" si="10"/>
        <v>0</v>
      </c>
    </row>
    <row r="71" spans="2:24">
      <c r="B71" s="749">
        <f t="shared" si="11"/>
        <v>2058</v>
      </c>
      <c r="C71" s="755"/>
      <c r="D71" s="742">
        <v>1</v>
      </c>
      <c r="E71" s="743">
        <f t="shared" si="13"/>
        <v>0.435</v>
      </c>
      <c r="F71" s="743">
        <f t="shared" si="13"/>
        <v>0.129</v>
      </c>
      <c r="G71" s="743">
        <f t="shared" si="13"/>
        <v>0</v>
      </c>
      <c r="H71" s="743">
        <f t="shared" si="13"/>
        <v>0</v>
      </c>
      <c r="I71" s="743">
        <f t="shared" si="13"/>
        <v>9.9000000000000005E-2</v>
      </c>
      <c r="J71" s="743">
        <f t="shared" si="13"/>
        <v>2.7E-2</v>
      </c>
      <c r="K71" s="743">
        <f t="shared" si="13"/>
        <v>8.9999999999999993E-3</v>
      </c>
      <c r="L71" s="743">
        <f t="shared" si="13"/>
        <v>7.1999999999999995E-2</v>
      </c>
      <c r="M71" s="743">
        <f t="shared" si="13"/>
        <v>3.3000000000000002E-2</v>
      </c>
      <c r="N71" s="743">
        <f t="shared" si="13"/>
        <v>0.04</v>
      </c>
      <c r="O71" s="743">
        <f t="shared" si="13"/>
        <v>0.156</v>
      </c>
      <c r="P71" s="750">
        <f t="shared" si="9"/>
        <v>1</v>
      </c>
      <c r="S71" s="749">
        <f t="shared" si="4"/>
        <v>2058</v>
      </c>
      <c r="T71" s="751">
        <v>0</v>
      </c>
      <c r="U71" s="751">
        <v>5</v>
      </c>
      <c r="V71" s="752">
        <f t="shared" si="5"/>
        <v>0</v>
      </c>
      <c r="W71" s="753">
        <v>1</v>
      </c>
      <c r="X71" s="754">
        <f t="shared" si="10"/>
        <v>0</v>
      </c>
    </row>
    <row r="72" spans="2:24">
      <c r="B72" s="749">
        <f t="shared" si="11"/>
        <v>2059</v>
      </c>
      <c r="C72" s="755"/>
      <c r="D72" s="742">
        <v>1</v>
      </c>
      <c r="E72" s="743">
        <f t="shared" si="13"/>
        <v>0.435</v>
      </c>
      <c r="F72" s="743">
        <f t="shared" si="13"/>
        <v>0.129</v>
      </c>
      <c r="G72" s="743">
        <f t="shared" si="13"/>
        <v>0</v>
      </c>
      <c r="H72" s="743">
        <f t="shared" si="13"/>
        <v>0</v>
      </c>
      <c r="I72" s="743">
        <f t="shared" si="13"/>
        <v>9.9000000000000005E-2</v>
      </c>
      <c r="J72" s="743">
        <f t="shared" si="13"/>
        <v>2.7E-2</v>
      </c>
      <c r="K72" s="743">
        <f t="shared" si="13"/>
        <v>8.9999999999999993E-3</v>
      </c>
      <c r="L72" s="743">
        <f t="shared" si="13"/>
        <v>7.1999999999999995E-2</v>
      </c>
      <c r="M72" s="743">
        <f t="shared" si="13"/>
        <v>3.3000000000000002E-2</v>
      </c>
      <c r="N72" s="743">
        <f t="shared" si="13"/>
        <v>0.04</v>
      </c>
      <c r="O72" s="743">
        <f t="shared" si="13"/>
        <v>0.156</v>
      </c>
      <c r="P72" s="750">
        <f t="shared" si="9"/>
        <v>1</v>
      </c>
      <c r="S72" s="749">
        <f t="shared" si="4"/>
        <v>2059</v>
      </c>
      <c r="T72" s="751">
        <v>0</v>
      </c>
      <c r="U72" s="751">
        <v>5</v>
      </c>
      <c r="V72" s="752">
        <f t="shared" si="5"/>
        <v>0</v>
      </c>
      <c r="W72" s="753">
        <v>1</v>
      </c>
      <c r="X72" s="754">
        <f t="shared" si="10"/>
        <v>0</v>
      </c>
    </row>
    <row r="73" spans="2:24">
      <c r="B73" s="749">
        <f t="shared" si="11"/>
        <v>2060</v>
      </c>
      <c r="C73" s="755"/>
      <c r="D73" s="742">
        <v>1</v>
      </c>
      <c r="E73" s="743">
        <f t="shared" ref="E73:O88" si="14">E$8</f>
        <v>0.435</v>
      </c>
      <c r="F73" s="743">
        <f t="shared" si="14"/>
        <v>0.129</v>
      </c>
      <c r="G73" s="743">
        <f t="shared" si="13"/>
        <v>0</v>
      </c>
      <c r="H73" s="743">
        <f t="shared" si="14"/>
        <v>0</v>
      </c>
      <c r="I73" s="743">
        <f t="shared" si="13"/>
        <v>9.9000000000000005E-2</v>
      </c>
      <c r="J73" s="743">
        <f t="shared" si="14"/>
        <v>2.7E-2</v>
      </c>
      <c r="K73" s="743">
        <f t="shared" si="14"/>
        <v>8.9999999999999993E-3</v>
      </c>
      <c r="L73" s="743">
        <f t="shared" si="14"/>
        <v>7.1999999999999995E-2</v>
      </c>
      <c r="M73" s="743">
        <f t="shared" si="14"/>
        <v>3.3000000000000002E-2</v>
      </c>
      <c r="N73" s="743">
        <f t="shared" si="14"/>
        <v>0.04</v>
      </c>
      <c r="O73" s="743">
        <f t="shared" si="14"/>
        <v>0.156</v>
      </c>
      <c r="P73" s="750">
        <f t="shared" si="9"/>
        <v>1</v>
      </c>
      <c r="S73" s="749">
        <f t="shared" si="4"/>
        <v>2060</v>
      </c>
      <c r="T73" s="751">
        <v>0</v>
      </c>
      <c r="U73" s="751">
        <v>5</v>
      </c>
      <c r="V73" s="752">
        <f t="shared" si="5"/>
        <v>0</v>
      </c>
      <c r="W73" s="753">
        <v>1</v>
      </c>
      <c r="X73" s="754">
        <f t="shared" si="10"/>
        <v>0</v>
      </c>
    </row>
    <row r="74" spans="2:24">
      <c r="B74" s="749">
        <f t="shared" si="11"/>
        <v>2061</v>
      </c>
      <c r="C74" s="755"/>
      <c r="D74" s="742">
        <v>1</v>
      </c>
      <c r="E74" s="743">
        <f t="shared" si="14"/>
        <v>0.435</v>
      </c>
      <c r="F74" s="743">
        <f t="shared" si="14"/>
        <v>0.129</v>
      </c>
      <c r="G74" s="743">
        <f t="shared" si="13"/>
        <v>0</v>
      </c>
      <c r="H74" s="743">
        <f t="shared" si="14"/>
        <v>0</v>
      </c>
      <c r="I74" s="743">
        <f t="shared" si="13"/>
        <v>9.9000000000000005E-2</v>
      </c>
      <c r="J74" s="743">
        <f t="shared" si="14"/>
        <v>2.7E-2</v>
      </c>
      <c r="K74" s="743">
        <f t="shared" si="14"/>
        <v>8.9999999999999993E-3</v>
      </c>
      <c r="L74" s="743">
        <f t="shared" si="14"/>
        <v>7.1999999999999995E-2</v>
      </c>
      <c r="M74" s="743">
        <f t="shared" si="14"/>
        <v>3.3000000000000002E-2</v>
      </c>
      <c r="N74" s="743">
        <f t="shared" si="14"/>
        <v>0.04</v>
      </c>
      <c r="O74" s="743">
        <f t="shared" si="14"/>
        <v>0.156</v>
      </c>
      <c r="P74" s="750">
        <f t="shared" si="9"/>
        <v>1</v>
      </c>
      <c r="S74" s="749">
        <f t="shared" si="4"/>
        <v>2061</v>
      </c>
      <c r="T74" s="751">
        <v>0</v>
      </c>
      <c r="U74" s="751">
        <v>5</v>
      </c>
      <c r="V74" s="752">
        <f t="shared" si="5"/>
        <v>0</v>
      </c>
      <c r="W74" s="753">
        <v>1</v>
      </c>
      <c r="X74" s="754">
        <f t="shared" si="10"/>
        <v>0</v>
      </c>
    </row>
    <row r="75" spans="2:24">
      <c r="B75" s="749">
        <f t="shared" si="11"/>
        <v>2062</v>
      </c>
      <c r="C75" s="755"/>
      <c r="D75" s="742">
        <v>1</v>
      </c>
      <c r="E75" s="743">
        <f t="shared" si="14"/>
        <v>0.435</v>
      </c>
      <c r="F75" s="743">
        <f t="shared" si="14"/>
        <v>0.129</v>
      </c>
      <c r="G75" s="743">
        <f t="shared" si="13"/>
        <v>0</v>
      </c>
      <c r="H75" s="743">
        <f t="shared" si="14"/>
        <v>0</v>
      </c>
      <c r="I75" s="743">
        <f t="shared" si="13"/>
        <v>9.9000000000000005E-2</v>
      </c>
      <c r="J75" s="743">
        <f t="shared" si="14"/>
        <v>2.7E-2</v>
      </c>
      <c r="K75" s="743">
        <f t="shared" si="14"/>
        <v>8.9999999999999993E-3</v>
      </c>
      <c r="L75" s="743">
        <f t="shared" si="14"/>
        <v>7.1999999999999995E-2</v>
      </c>
      <c r="M75" s="743">
        <f t="shared" si="14"/>
        <v>3.3000000000000002E-2</v>
      </c>
      <c r="N75" s="743">
        <f t="shared" si="14"/>
        <v>0.04</v>
      </c>
      <c r="O75" s="743">
        <f t="shared" si="14"/>
        <v>0.156</v>
      </c>
      <c r="P75" s="750">
        <f t="shared" si="9"/>
        <v>1</v>
      </c>
      <c r="S75" s="749">
        <f t="shared" si="4"/>
        <v>2062</v>
      </c>
      <c r="T75" s="751">
        <v>0</v>
      </c>
      <c r="U75" s="751">
        <v>5</v>
      </c>
      <c r="V75" s="752">
        <f t="shared" si="5"/>
        <v>0</v>
      </c>
      <c r="W75" s="753">
        <v>1</v>
      </c>
      <c r="X75" s="754">
        <f t="shared" si="10"/>
        <v>0</v>
      </c>
    </row>
    <row r="76" spans="2:24">
      <c r="B76" s="749">
        <f t="shared" si="11"/>
        <v>2063</v>
      </c>
      <c r="C76" s="755"/>
      <c r="D76" s="742">
        <v>1</v>
      </c>
      <c r="E76" s="743">
        <f t="shared" si="14"/>
        <v>0.435</v>
      </c>
      <c r="F76" s="743">
        <f t="shared" si="14"/>
        <v>0.129</v>
      </c>
      <c r="G76" s="743">
        <f t="shared" si="13"/>
        <v>0</v>
      </c>
      <c r="H76" s="743">
        <f t="shared" si="14"/>
        <v>0</v>
      </c>
      <c r="I76" s="743">
        <f t="shared" si="13"/>
        <v>9.9000000000000005E-2</v>
      </c>
      <c r="J76" s="743">
        <f t="shared" si="14"/>
        <v>2.7E-2</v>
      </c>
      <c r="K76" s="743">
        <f t="shared" si="14"/>
        <v>8.9999999999999993E-3</v>
      </c>
      <c r="L76" s="743">
        <f t="shared" si="14"/>
        <v>7.1999999999999995E-2</v>
      </c>
      <c r="M76" s="743">
        <f t="shared" si="14"/>
        <v>3.3000000000000002E-2</v>
      </c>
      <c r="N76" s="743">
        <f t="shared" si="14"/>
        <v>0.04</v>
      </c>
      <c r="O76" s="743">
        <f t="shared" si="14"/>
        <v>0.156</v>
      </c>
      <c r="P76" s="750">
        <f t="shared" si="9"/>
        <v>1</v>
      </c>
      <c r="S76" s="749">
        <f t="shared" si="4"/>
        <v>2063</v>
      </c>
      <c r="T76" s="751">
        <v>0</v>
      </c>
      <c r="U76" s="751">
        <v>5</v>
      </c>
      <c r="V76" s="752">
        <f t="shared" si="5"/>
        <v>0</v>
      </c>
      <c r="W76" s="753">
        <v>1</v>
      </c>
      <c r="X76" s="754">
        <f t="shared" si="10"/>
        <v>0</v>
      </c>
    </row>
    <row r="77" spans="2:24">
      <c r="B77" s="749">
        <f t="shared" si="11"/>
        <v>2064</v>
      </c>
      <c r="C77" s="755"/>
      <c r="D77" s="742">
        <v>1</v>
      </c>
      <c r="E77" s="743">
        <f t="shared" si="14"/>
        <v>0.435</v>
      </c>
      <c r="F77" s="743">
        <f t="shared" si="14"/>
        <v>0.129</v>
      </c>
      <c r="G77" s="743">
        <f t="shared" si="13"/>
        <v>0</v>
      </c>
      <c r="H77" s="743">
        <f t="shared" si="14"/>
        <v>0</v>
      </c>
      <c r="I77" s="743">
        <f t="shared" si="13"/>
        <v>9.9000000000000005E-2</v>
      </c>
      <c r="J77" s="743">
        <f t="shared" si="14"/>
        <v>2.7E-2</v>
      </c>
      <c r="K77" s="743">
        <f t="shared" si="14"/>
        <v>8.9999999999999993E-3</v>
      </c>
      <c r="L77" s="743">
        <f t="shared" si="14"/>
        <v>7.1999999999999995E-2</v>
      </c>
      <c r="M77" s="743">
        <f t="shared" si="14"/>
        <v>3.3000000000000002E-2</v>
      </c>
      <c r="N77" s="743">
        <f t="shared" si="14"/>
        <v>0.04</v>
      </c>
      <c r="O77" s="743">
        <f t="shared" si="14"/>
        <v>0.156</v>
      </c>
      <c r="P77" s="750">
        <f t="shared" ref="P77:P93" si="15">SUM(E77:O77)</f>
        <v>1</v>
      </c>
      <c r="S77" s="749">
        <f t="shared" si="4"/>
        <v>2064</v>
      </c>
      <c r="T77" s="751">
        <v>0</v>
      </c>
      <c r="U77" s="751">
        <v>5</v>
      </c>
      <c r="V77" s="752">
        <f t="shared" si="5"/>
        <v>0</v>
      </c>
      <c r="W77" s="753">
        <v>1</v>
      </c>
      <c r="X77" s="754">
        <f t="shared" ref="X77:X93" si="16">V77*W77</f>
        <v>0</v>
      </c>
    </row>
    <row r="78" spans="2:24">
      <c r="B78" s="749">
        <f t="shared" ref="B78:B93" si="17">B77+1</f>
        <v>2065</v>
      </c>
      <c r="C78" s="755"/>
      <c r="D78" s="742">
        <v>1</v>
      </c>
      <c r="E78" s="743">
        <f t="shared" si="14"/>
        <v>0.435</v>
      </c>
      <c r="F78" s="743">
        <f t="shared" si="14"/>
        <v>0.129</v>
      </c>
      <c r="G78" s="743">
        <f t="shared" si="13"/>
        <v>0</v>
      </c>
      <c r="H78" s="743">
        <f t="shared" si="14"/>
        <v>0</v>
      </c>
      <c r="I78" s="743">
        <f t="shared" si="13"/>
        <v>9.9000000000000005E-2</v>
      </c>
      <c r="J78" s="743">
        <f t="shared" si="14"/>
        <v>2.7E-2</v>
      </c>
      <c r="K78" s="743">
        <f t="shared" si="14"/>
        <v>8.9999999999999993E-3</v>
      </c>
      <c r="L78" s="743">
        <f t="shared" si="14"/>
        <v>7.1999999999999995E-2</v>
      </c>
      <c r="M78" s="743">
        <f t="shared" si="14"/>
        <v>3.3000000000000002E-2</v>
      </c>
      <c r="N78" s="743">
        <f t="shared" si="14"/>
        <v>0.04</v>
      </c>
      <c r="O78" s="743">
        <f t="shared" si="14"/>
        <v>0.156</v>
      </c>
      <c r="P78" s="750">
        <f t="shared" si="15"/>
        <v>1</v>
      </c>
      <c r="S78" s="749">
        <f t="shared" ref="S78:S93" si="18">S77+1</f>
        <v>2065</v>
      </c>
      <c r="T78" s="751">
        <v>0</v>
      </c>
      <c r="U78" s="751">
        <v>5</v>
      </c>
      <c r="V78" s="752">
        <f t="shared" si="5"/>
        <v>0</v>
      </c>
      <c r="W78" s="753">
        <v>1</v>
      </c>
      <c r="X78" s="754">
        <f t="shared" si="16"/>
        <v>0</v>
      </c>
    </row>
    <row r="79" spans="2:24">
      <c r="B79" s="749">
        <f t="shared" si="17"/>
        <v>2066</v>
      </c>
      <c r="C79" s="755"/>
      <c r="D79" s="742">
        <v>1</v>
      </c>
      <c r="E79" s="743">
        <f t="shared" si="14"/>
        <v>0.435</v>
      </c>
      <c r="F79" s="743">
        <f t="shared" si="14"/>
        <v>0.129</v>
      </c>
      <c r="G79" s="743">
        <f t="shared" si="14"/>
        <v>0</v>
      </c>
      <c r="H79" s="743">
        <f t="shared" si="14"/>
        <v>0</v>
      </c>
      <c r="I79" s="743">
        <f t="shared" si="14"/>
        <v>9.9000000000000005E-2</v>
      </c>
      <c r="J79" s="743">
        <f t="shared" si="14"/>
        <v>2.7E-2</v>
      </c>
      <c r="K79" s="743">
        <f t="shared" si="14"/>
        <v>8.9999999999999993E-3</v>
      </c>
      <c r="L79" s="743">
        <f t="shared" si="14"/>
        <v>7.1999999999999995E-2</v>
      </c>
      <c r="M79" s="743">
        <f t="shared" si="14"/>
        <v>3.3000000000000002E-2</v>
      </c>
      <c r="N79" s="743">
        <f t="shared" si="14"/>
        <v>0.04</v>
      </c>
      <c r="O79" s="743">
        <f t="shared" si="14"/>
        <v>0.156</v>
      </c>
      <c r="P79" s="750">
        <f t="shared" si="15"/>
        <v>1</v>
      </c>
      <c r="S79" s="749">
        <f t="shared" si="18"/>
        <v>2066</v>
      </c>
      <c r="T79" s="751">
        <v>0</v>
      </c>
      <c r="U79" s="751">
        <v>5</v>
      </c>
      <c r="V79" s="752">
        <f t="shared" ref="V79:V93" si="19">T79*U79</f>
        <v>0</v>
      </c>
      <c r="W79" s="753">
        <v>1</v>
      </c>
      <c r="X79" s="754">
        <f t="shared" si="16"/>
        <v>0</v>
      </c>
    </row>
    <row r="80" spans="2:24">
      <c r="B80" s="749">
        <f t="shared" si="17"/>
        <v>2067</v>
      </c>
      <c r="C80" s="755"/>
      <c r="D80" s="742">
        <v>1</v>
      </c>
      <c r="E80" s="743">
        <f t="shared" si="14"/>
        <v>0.435</v>
      </c>
      <c r="F80" s="743">
        <f t="shared" si="14"/>
        <v>0.129</v>
      </c>
      <c r="G80" s="743">
        <f t="shared" si="14"/>
        <v>0</v>
      </c>
      <c r="H80" s="743">
        <f t="shared" si="14"/>
        <v>0</v>
      </c>
      <c r="I80" s="743">
        <f t="shared" si="14"/>
        <v>9.9000000000000005E-2</v>
      </c>
      <c r="J80" s="743">
        <f t="shared" si="14"/>
        <v>2.7E-2</v>
      </c>
      <c r="K80" s="743">
        <f t="shared" si="14"/>
        <v>8.9999999999999993E-3</v>
      </c>
      <c r="L80" s="743">
        <f t="shared" si="14"/>
        <v>7.1999999999999995E-2</v>
      </c>
      <c r="M80" s="743">
        <f t="shared" si="14"/>
        <v>3.3000000000000002E-2</v>
      </c>
      <c r="N80" s="743">
        <f t="shared" si="14"/>
        <v>0.04</v>
      </c>
      <c r="O80" s="743">
        <f t="shared" si="14"/>
        <v>0.156</v>
      </c>
      <c r="P80" s="750">
        <f t="shared" si="15"/>
        <v>1</v>
      </c>
      <c r="S80" s="749">
        <f t="shared" si="18"/>
        <v>2067</v>
      </c>
      <c r="T80" s="751">
        <v>0</v>
      </c>
      <c r="U80" s="751">
        <v>5</v>
      </c>
      <c r="V80" s="752">
        <f t="shared" si="19"/>
        <v>0</v>
      </c>
      <c r="W80" s="753">
        <v>1</v>
      </c>
      <c r="X80" s="754">
        <f t="shared" si="16"/>
        <v>0</v>
      </c>
    </row>
    <row r="81" spans="2:24">
      <c r="B81" s="749">
        <f t="shared" si="17"/>
        <v>2068</v>
      </c>
      <c r="C81" s="755"/>
      <c r="D81" s="742">
        <v>1</v>
      </c>
      <c r="E81" s="743">
        <f t="shared" si="14"/>
        <v>0.435</v>
      </c>
      <c r="F81" s="743">
        <f t="shared" si="14"/>
        <v>0.129</v>
      </c>
      <c r="G81" s="743">
        <f t="shared" si="14"/>
        <v>0</v>
      </c>
      <c r="H81" s="743">
        <f t="shared" si="14"/>
        <v>0</v>
      </c>
      <c r="I81" s="743">
        <f t="shared" si="14"/>
        <v>9.9000000000000005E-2</v>
      </c>
      <c r="J81" s="743">
        <f t="shared" si="14"/>
        <v>2.7E-2</v>
      </c>
      <c r="K81" s="743">
        <f t="shared" si="14"/>
        <v>8.9999999999999993E-3</v>
      </c>
      <c r="L81" s="743">
        <f t="shared" si="14"/>
        <v>7.1999999999999995E-2</v>
      </c>
      <c r="M81" s="743">
        <f t="shared" si="14"/>
        <v>3.3000000000000002E-2</v>
      </c>
      <c r="N81" s="743">
        <f t="shared" si="14"/>
        <v>0.04</v>
      </c>
      <c r="O81" s="743">
        <f t="shared" si="14"/>
        <v>0.156</v>
      </c>
      <c r="P81" s="750">
        <f t="shared" si="15"/>
        <v>1</v>
      </c>
      <c r="S81" s="749">
        <f t="shared" si="18"/>
        <v>2068</v>
      </c>
      <c r="T81" s="751">
        <v>0</v>
      </c>
      <c r="U81" s="751">
        <v>5</v>
      </c>
      <c r="V81" s="752">
        <f t="shared" si="19"/>
        <v>0</v>
      </c>
      <c r="W81" s="753">
        <v>1</v>
      </c>
      <c r="X81" s="754">
        <f t="shared" si="16"/>
        <v>0</v>
      </c>
    </row>
    <row r="82" spans="2:24">
      <c r="B82" s="749">
        <f t="shared" si="17"/>
        <v>2069</v>
      </c>
      <c r="C82" s="755"/>
      <c r="D82" s="742">
        <v>1</v>
      </c>
      <c r="E82" s="743">
        <f t="shared" si="14"/>
        <v>0.435</v>
      </c>
      <c r="F82" s="743">
        <f t="shared" si="14"/>
        <v>0.129</v>
      </c>
      <c r="G82" s="743">
        <f t="shared" si="14"/>
        <v>0</v>
      </c>
      <c r="H82" s="743">
        <f t="shared" si="14"/>
        <v>0</v>
      </c>
      <c r="I82" s="743">
        <f t="shared" si="14"/>
        <v>9.9000000000000005E-2</v>
      </c>
      <c r="J82" s="743">
        <f t="shared" si="14"/>
        <v>2.7E-2</v>
      </c>
      <c r="K82" s="743">
        <f t="shared" si="14"/>
        <v>8.9999999999999993E-3</v>
      </c>
      <c r="L82" s="743">
        <f t="shared" si="14"/>
        <v>7.1999999999999995E-2</v>
      </c>
      <c r="M82" s="743">
        <f t="shared" si="14"/>
        <v>3.3000000000000002E-2</v>
      </c>
      <c r="N82" s="743">
        <f t="shared" si="14"/>
        <v>0.04</v>
      </c>
      <c r="O82" s="743">
        <f t="shared" si="14"/>
        <v>0.156</v>
      </c>
      <c r="P82" s="750">
        <f t="shared" si="15"/>
        <v>1</v>
      </c>
      <c r="S82" s="749">
        <f t="shared" si="18"/>
        <v>2069</v>
      </c>
      <c r="T82" s="751">
        <v>0</v>
      </c>
      <c r="U82" s="751">
        <v>5</v>
      </c>
      <c r="V82" s="752">
        <f t="shared" si="19"/>
        <v>0</v>
      </c>
      <c r="W82" s="753">
        <v>1</v>
      </c>
      <c r="X82" s="754">
        <f t="shared" si="16"/>
        <v>0</v>
      </c>
    </row>
    <row r="83" spans="2:24">
      <c r="B83" s="749">
        <f t="shared" si="17"/>
        <v>2070</v>
      </c>
      <c r="C83" s="755"/>
      <c r="D83" s="742">
        <v>1</v>
      </c>
      <c r="E83" s="743">
        <f t="shared" ref="E83:O93" si="20">E$8</f>
        <v>0.435</v>
      </c>
      <c r="F83" s="743">
        <f t="shared" si="20"/>
        <v>0.129</v>
      </c>
      <c r="G83" s="743">
        <f t="shared" si="14"/>
        <v>0</v>
      </c>
      <c r="H83" s="743">
        <f t="shared" si="20"/>
        <v>0</v>
      </c>
      <c r="I83" s="743">
        <f t="shared" si="14"/>
        <v>9.9000000000000005E-2</v>
      </c>
      <c r="J83" s="743">
        <f t="shared" si="20"/>
        <v>2.7E-2</v>
      </c>
      <c r="K83" s="743">
        <f t="shared" si="20"/>
        <v>8.9999999999999993E-3</v>
      </c>
      <c r="L83" s="743">
        <f t="shared" si="20"/>
        <v>7.1999999999999995E-2</v>
      </c>
      <c r="M83" s="743">
        <f t="shared" si="20"/>
        <v>3.3000000000000002E-2</v>
      </c>
      <c r="N83" s="743">
        <f t="shared" si="20"/>
        <v>0.04</v>
      </c>
      <c r="O83" s="743">
        <f t="shared" si="20"/>
        <v>0.156</v>
      </c>
      <c r="P83" s="750">
        <f t="shared" si="15"/>
        <v>1</v>
      </c>
      <c r="S83" s="749">
        <f t="shared" si="18"/>
        <v>2070</v>
      </c>
      <c r="T83" s="751">
        <v>0</v>
      </c>
      <c r="U83" s="751">
        <v>5</v>
      </c>
      <c r="V83" s="752">
        <f t="shared" si="19"/>
        <v>0</v>
      </c>
      <c r="W83" s="753">
        <v>1</v>
      </c>
      <c r="X83" s="754">
        <f t="shared" si="16"/>
        <v>0</v>
      </c>
    </row>
    <row r="84" spans="2:24">
      <c r="B84" s="749">
        <f t="shared" si="17"/>
        <v>2071</v>
      </c>
      <c r="C84" s="755"/>
      <c r="D84" s="742">
        <v>1</v>
      </c>
      <c r="E84" s="743">
        <f t="shared" si="20"/>
        <v>0.435</v>
      </c>
      <c r="F84" s="743">
        <f t="shared" si="20"/>
        <v>0.129</v>
      </c>
      <c r="G84" s="743">
        <f t="shared" si="14"/>
        <v>0</v>
      </c>
      <c r="H84" s="743">
        <f t="shared" si="20"/>
        <v>0</v>
      </c>
      <c r="I84" s="743">
        <f t="shared" si="14"/>
        <v>9.9000000000000005E-2</v>
      </c>
      <c r="J84" s="743">
        <f t="shared" si="20"/>
        <v>2.7E-2</v>
      </c>
      <c r="K84" s="743">
        <f t="shared" si="20"/>
        <v>8.9999999999999993E-3</v>
      </c>
      <c r="L84" s="743">
        <f t="shared" si="20"/>
        <v>7.1999999999999995E-2</v>
      </c>
      <c r="M84" s="743">
        <f t="shared" si="20"/>
        <v>3.3000000000000002E-2</v>
      </c>
      <c r="N84" s="743">
        <f t="shared" si="20"/>
        <v>0.04</v>
      </c>
      <c r="O84" s="743">
        <f t="shared" si="20"/>
        <v>0.156</v>
      </c>
      <c r="P84" s="750">
        <f t="shared" si="15"/>
        <v>1</v>
      </c>
      <c r="S84" s="749">
        <f t="shared" si="18"/>
        <v>2071</v>
      </c>
      <c r="T84" s="751">
        <v>0</v>
      </c>
      <c r="U84" s="751">
        <v>5</v>
      </c>
      <c r="V84" s="752">
        <f t="shared" si="19"/>
        <v>0</v>
      </c>
      <c r="W84" s="753">
        <v>1</v>
      </c>
      <c r="X84" s="754">
        <f t="shared" si="16"/>
        <v>0</v>
      </c>
    </row>
    <row r="85" spans="2:24">
      <c r="B85" s="749">
        <f t="shared" si="17"/>
        <v>2072</v>
      </c>
      <c r="C85" s="755"/>
      <c r="D85" s="742">
        <v>1</v>
      </c>
      <c r="E85" s="743">
        <f t="shared" si="20"/>
        <v>0.435</v>
      </c>
      <c r="F85" s="743">
        <f t="shared" si="20"/>
        <v>0.129</v>
      </c>
      <c r="G85" s="743">
        <f t="shared" si="14"/>
        <v>0</v>
      </c>
      <c r="H85" s="743">
        <f t="shared" si="20"/>
        <v>0</v>
      </c>
      <c r="I85" s="743">
        <f t="shared" si="14"/>
        <v>9.9000000000000005E-2</v>
      </c>
      <c r="J85" s="743">
        <f t="shared" si="20"/>
        <v>2.7E-2</v>
      </c>
      <c r="K85" s="743">
        <f t="shared" si="20"/>
        <v>8.9999999999999993E-3</v>
      </c>
      <c r="L85" s="743">
        <f t="shared" si="20"/>
        <v>7.1999999999999995E-2</v>
      </c>
      <c r="M85" s="743">
        <f t="shared" si="20"/>
        <v>3.3000000000000002E-2</v>
      </c>
      <c r="N85" s="743">
        <f t="shared" si="20"/>
        <v>0.04</v>
      </c>
      <c r="O85" s="743">
        <f t="shared" si="20"/>
        <v>0.156</v>
      </c>
      <c r="P85" s="750">
        <f t="shared" si="15"/>
        <v>1</v>
      </c>
      <c r="S85" s="749">
        <f t="shared" si="18"/>
        <v>2072</v>
      </c>
      <c r="T85" s="751">
        <v>0</v>
      </c>
      <c r="U85" s="751">
        <v>5</v>
      </c>
      <c r="V85" s="752">
        <f t="shared" si="19"/>
        <v>0</v>
      </c>
      <c r="W85" s="753">
        <v>1</v>
      </c>
      <c r="X85" s="754">
        <f t="shared" si="16"/>
        <v>0</v>
      </c>
    </row>
    <row r="86" spans="2:24">
      <c r="B86" s="749">
        <f t="shared" si="17"/>
        <v>2073</v>
      </c>
      <c r="C86" s="755"/>
      <c r="D86" s="742">
        <v>1</v>
      </c>
      <c r="E86" s="743">
        <f t="shared" si="20"/>
        <v>0.435</v>
      </c>
      <c r="F86" s="743">
        <f t="shared" si="20"/>
        <v>0.129</v>
      </c>
      <c r="G86" s="743">
        <f t="shared" si="14"/>
        <v>0</v>
      </c>
      <c r="H86" s="743">
        <f t="shared" si="20"/>
        <v>0</v>
      </c>
      <c r="I86" s="743">
        <f t="shared" si="14"/>
        <v>9.9000000000000005E-2</v>
      </c>
      <c r="J86" s="743">
        <f t="shared" si="20"/>
        <v>2.7E-2</v>
      </c>
      <c r="K86" s="743">
        <f t="shared" si="20"/>
        <v>8.9999999999999993E-3</v>
      </c>
      <c r="L86" s="743">
        <f t="shared" si="20"/>
        <v>7.1999999999999995E-2</v>
      </c>
      <c r="M86" s="743">
        <f t="shared" si="20"/>
        <v>3.3000000000000002E-2</v>
      </c>
      <c r="N86" s="743">
        <f t="shared" si="20"/>
        <v>0.04</v>
      </c>
      <c r="O86" s="743">
        <f t="shared" si="20"/>
        <v>0.156</v>
      </c>
      <c r="P86" s="750">
        <f t="shared" si="15"/>
        <v>1</v>
      </c>
      <c r="S86" s="749">
        <f t="shared" si="18"/>
        <v>2073</v>
      </c>
      <c r="T86" s="751">
        <v>0</v>
      </c>
      <c r="U86" s="751">
        <v>5</v>
      </c>
      <c r="V86" s="752">
        <f t="shared" si="19"/>
        <v>0</v>
      </c>
      <c r="W86" s="753">
        <v>1</v>
      </c>
      <c r="X86" s="754">
        <f t="shared" si="16"/>
        <v>0</v>
      </c>
    </row>
    <row r="87" spans="2:24">
      <c r="B87" s="749">
        <f t="shared" si="17"/>
        <v>2074</v>
      </c>
      <c r="C87" s="755"/>
      <c r="D87" s="742">
        <v>1</v>
      </c>
      <c r="E87" s="743">
        <f t="shared" si="20"/>
        <v>0.435</v>
      </c>
      <c r="F87" s="743">
        <f t="shared" si="20"/>
        <v>0.129</v>
      </c>
      <c r="G87" s="743">
        <f t="shared" si="14"/>
        <v>0</v>
      </c>
      <c r="H87" s="743">
        <f t="shared" si="20"/>
        <v>0</v>
      </c>
      <c r="I87" s="743">
        <f t="shared" si="14"/>
        <v>9.9000000000000005E-2</v>
      </c>
      <c r="J87" s="743">
        <f t="shared" si="20"/>
        <v>2.7E-2</v>
      </c>
      <c r="K87" s="743">
        <f t="shared" si="20"/>
        <v>8.9999999999999993E-3</v>
      </c>
      <c r="L87" s="743">
        <f t="shared" si="20"/>
        <v>7.1999999999999995E-2</v>
      </c>
      <c r="M87" s="743">
        <f t="shared" si="20"/>
        <v>3.3000000000000002E-2</v>
      </c>
      <c r="N87" s="743">
        <f t="shared" si="20"/>
        <v>0.04</v>
      </c>
      <c r="O87" s="743">
        <f t="shared" si="20"/>
        <v>0.156</v>
      </c>
      <c r="P87" s="750">
        <f t="shared" si="15"/>
        <v>1</v>
      </c>
      <c r="S87" s="749">
        <f t="shared" si="18"/>
        <v>2074</v>
      </c>
      <c r="T87" s="751">
        <v>0</v>
      </c>
      <c r="U87" s="751">
        <v>5</v>
      </c>
      <c r="V87" s="752">
        <f t="shared" si="19"/>
        <v>0</v>
      </c>
      <c r="W87" s="753">
        <v>1</v>
      </c>
      <c r="X87" s="754">
        <f t="shared" si="16"/>
        <v>0</v>
      </c>
    </row>
    <row r="88" spans="2:24">
      <c r="B88" s="749">
        <f t="shared" si="17"/>
        <v>2075</v>
      </c>
      <c r="C88" s="755"/>
      <c r="D88" s="742">
        <v>1</v>
      </c>
      <c r="E88" s="743">
        <f t="shared" si="20"/>
        <v>0.435</v>
      </c>
      <c r="F88" s="743">
        <f t="shared" si="20"/>
        <v>0.129</v>
      </c>
      <c r="G88" s="743">
        <f t="shared" si="14"/>
        <v>0</v>
      </c>
      <c r="H88" s="743">
        <f t="shared" si="20"/>
        <v>0</v>
      </c>
      <c r="I88" s="743">
        <f t="shared" si="14"/>
        <v>9.9000000000000005E-2</v>
      </c>
      <c r="J88" s="743">
        <f t="shared" si="20"/>
        <v>2.7E-2</v>
      </c>
      <c r="K88" s="743">
        <f t="shared" si="20"/>
        <v>8.9999999999999993E-3</v>
      </c>
      <c r="L88" s="743">
        <f t="shared" si="20"/>
        <v>7.1999999999999995E-2</v>
      </c>
      <c r="M88" s="743">
        <f t="shared" si="20"/>
        <v>3.3000000000000002E-2</v>
      </c>
      <c r="N88" s="743">
        <f t="shared" si="20"/>
        <v>0.04</v>
      </c>
      <c r="O88" s="743">
        <f t="shared" si="20"/>
        <v>0.156</v>
      </c>
      <c r="P88" s="750">
        <f t="shared" si="15"/>
        <v>1</v>
      </c>
      <c r="S88" s="749">
        <f t="shared" si="18"/>
        <v>2075</v>
      </c>
      <c r="T88" s="751">
        <v>0</v>
      </c>
      <c r="U88" s="751">
        <v>5</v>
      </c>
      <c r="V88" s="752">
        <f t="shared" si="19"/>
        <v>0</v>
      </c>
      <c r="W88" s="753">
        <v>1</v>
      </c>
      <c r="X88" s="754">
        <f t="shared" si="16"/>
        <v>0</v>
      </c>
    </row>
    <row r="89" spans="2:24">
      <c r="B89" s="749">
        <f t="shared" si="17"/>
        <v>2076</v>
      </c>
      <c r="C89" s="755"/>
      <c r="D89" s="742">
        <v>1</v>
      </c>
      <c r="E89" s="743">
        <f t="shared" si="20"/>
        <v>0.435</v>
      </c>
      <c r="F89" s="743">
        <f t="shared" si="20"/>
        <v>0.129</v>
      </c>
      <c r="G89" s="743">
        <f t="shared" si="20"/>
        <v>0</v>
      </c>
      <c r="H89" s="743">
        <f t="shared" si="20"/>
        <v>0</v>
      </c>
      <c r="I89" s="743">
        <f t="shared" si="20"/>
        <v>9.9000000000000005E-2</v>
      </c>
      <c r="J89" s="743">
        <f t="shared" si="20"/>
        <v>2.7E-2</v>
      </c>
      <c r="K89" s="743">
        <f t="shared" si="20"/>
        <v>8.9999999999999993E-3</v>
      </c>
      <c r="L89" s="743">
        <f t="shared" si="20"/>
        <v>7.1999999999999995E-2</v>
      </c>
      <c r="M89" s="743">
        <f t="shared" si="20"/>
        <v>3.3000000000000002E-2</v>
      </c>
      <c r="N89" s="743">
        <f t="shared" si="20"/>
        <v>0.04</v>
      </c>
      <c r="O89" s="743">
        <f t="shared" si="20"/>
        <v>0.156</v>
      </c>
      <c r="P89" s="750">
        <f t="shared" si="15"/>
        <v>1</v>
      </c>
      <c r="S89" s="749">
        <f t="shared" si="18"/>
        <v>2076</v>
      </c>
      <c r="T89" s="751">
        <v>0</v>
      </c>
      <c r="U89" s="751">
        <v>5</v>
      </c>
      <c r="V89" s="752">
        <f t="shared" si="19"/>
        <v>0</v>
      </c>
      <c r="W89" s="753">
        <v>1</v>
      </c>
      <c r="X89" s="754">
        <f t="shared" si="16"/>
        <v>0</v>
      </c>
    </row>
    <row r="90" spans="2:24">
      <c r="B90" s="749">
        <f t="shared" si="17"/>
        <v>2077</v>
      </c>
      <c r="C90" s="755"/>
      <c r="D90" s="742">
        <v>1</v>
      </c>
      <c r="E90" s="743">
        <f t="shared" si="20"/>
        <v>0.435</v>
      </c>
      <c r="F90" s="743">
        <f t="shared" si="20"/>
        <v>0.129</v>
      </c>
      <c r="G90" s="743">
        <f t="shared" si="20"/>
        <v>0</v>
      </c>
      <c r="H90" s="743">
        <f t="shared" si="20"/>
        <v>0</v>
      </c>
      <c r="I90" s="743">
        <f t="shared" si="20"/>
        <v>9.9000000000000005E-2</v>
      </c>
      <c r="J90" s="743">
        <f t="shared" si="20"/>
        <v>2.7E-2</v>
      </c>
      <c r="K90" s="743">
        <f t="shared" si="20"/>
        <v>8.9999999999999993E-3</v>
      </c>
      <c r="L90" s="743">
        <f t="shared" si="20"/>
        <v>7.1999999999999995E-2</v>
      </c>
      <c r="M90" s="743">
        <f t="shared" si="20"/>
        <v>3.3000000000000002E-2</v>
      </c>
      <c r="N90" s="743">
        <f t="shared" si="20"/>
        <v>0.04</v>
      </c>
      <c r="O90" s="743">
        <f t="shared" si="20"/>
        <v>0.156</v>
      </c>
      <c r="P90" s="750">
        <f t="shared" si="15"/>
        <v>1</v>
      </c>
      <c r="S90" s="749">
        <f t="shared" si="18"/>
        <v>2077</v>
      </c>
      <c r="T90" s="751">
        <v>0</v>
      </c>
      <c r="U90" s="751">
        <v>5</v>
      </c>
      <c r="V90" s="752">
        <f t="shared" si="19"/>
        <v>0</v>
      </c>
      <c r="W90" s="753">
        <v>1</v>
      </c>
      <c r="X90" s="754">
        <f t="shared" si="16"/>
        <v>0</v>
      </c>
    </row>
    <row r="91" spans="2:24">
      <c r="B91" s="749">
        <f t="shared" si="17"/>
        <v>2078</v>
      </c>
      <c r="C91" s="755"/>
      <c r="D91" s="742">
        <v>1</v>
      </c>
      <c r="E91" s="743">
        <f t="shared" si="20"/>
        <v>0.435</v>
      </c>
      <c r="F91" s="743">
        <f t="shared" si="20"/>
        <v>0.129</v>
      </c>
      <c r="G91" s="743">
        <f t="shared" si="20"/>
        <v>0</v>
      </c>
      <c r="H91" s="743">
        <f t="shared" si="20"/>
        <v>0</v>
      </c>
      <c r="I91" s="743">
        <f t="shared" si="20"/>
        <v>9.9000000000000005E-2</v>
      </c>
      <c r="J91" s="743">
        <f t="shared" si="20"/>
        <v>2.7E-2</v>
      </c>
      <c r="K91" s="743">
        <f t="shared" si="20"/>
        <v>8.9999999999999993E-3</v>
      </c>
      <c r="L91" s="743">
        <f t="shared" si="20"/>
        <v>7.1999999999999995E-2</v>
      </c>
      <c r="M91" s="743">
        <f t="shared" si="20"/>
        <v>3.3000000000000002E-2</v>
      </c>
      <c r="N91" s="743">
        <f t="shared" si="20"/>
        <v>0.04</v>
      </c>
      <c r="O91" s="743">
        <f t="shared" si="20"/>
        <v>0.156</v>
      </c>
      <c r="P91" s="750">
        <f t="shared" si="15"/>
        <v>1</v>
      </c>
      <c r="S91" s="749">
        <f t="shared" si="18"/>
        <v>2078</v>
      </c>
      <c r="T91" s="751">
        <v>0</v>
      </c>
      <c r="U91" s="751">
        <v>5</v>
      </c>
      <c r="V91" s="752">
        <f t="shared" si="19"/>
        <v>0</v>
      </c>
      <c r="W91" s="753">
        <v>1</v>
      </c>
      <c r="X91" s="754">
        <f t="shared" si="16"/>
        <v>0</v>
      </c>
    </row>
    <row r="92" spans="2:24">
      <c r="B92" s="749">
        <f t="shared" si="17"/>
        <v>2079</v>
      </c>
      <c r="C92" s="755"/>
      <c r="D92" s="742">
        <v>1</v>
      </c>
      <c r="E92" s="743">
        <f t="shared" si="20"/>
        <v>0.435</v>
      </c>
      <c r="F92" s="743">
        <f t="shared" si="20"/>
        <v>0.129</v>
      </c>
      <c r="G92" s="743">
        <f t="shared" si="20"/>
        <v>0</v>
      </c>
      <c r="H92" s="743">
        <f t="shared" si="20"/>
        <v>0</v>
      </c>
      <c r="I92" s="743">
        <f t="shared" si="20"/>
        <v>9.9000000000000005E-2</v>
      </c>
      <c r="J92" s="743">
        <f t="shared" si="20"/>
        <v>2.7E-2</v>
      </c>
      <c r="K92" s="743">
        <f t="shared" si="20"/>
        <v>8.9999999999999993E-3</v>
      </c>
      <c r="L92" s="743">
        <f t="shared" si="20"/>
        <v>7.1999999999999995E-2</v>
      </c>
      <c r="M92" s="743">
        <f t="shared" si="20"/>
        <v>3.3000000000000002E-2</v>
      </c>
      <c r="N92" s="743">
        <f t="shared" si="20"/>
        <v>0.04</v>
      </c>
      <c r="O92" s="743">
        <f t="shared" si="20"/>
        <v>0.156</v>
      </c>
      <c r="P92" s="750">
        <f t="shared" si="15"/>
        <v>1</v>
      </c>
      <c r="S92" s="749">
        <f t="shared" si="18"/>
        <v>2079</v>
      </c>
      <c r="T92" s="751">
        <v>0</v>
      </c>
      <c r="U92" s="751">
        <v>5</v>
      </c>
      <c r="V92" s="752">
        <f t="shared" si="19"/>
        <v>0</v>
      </c>
      <c r="W92" s="753">
        <v>1</v>
      </c>
      <c r="X92" s="754">
        <f t="shared" si="16"/>
        <v>0</v>
      </c>
    </row>
    <row r="93" spans="2:24" ht="13.5" thickBot="1">
      <c r="B93" s="756">
        <f t="shared" si="17"/>
        <v>2080</v>
      </c>
      <c r="C93" s="757"/>
      <c r="D93" s="742">
        <v>1</v>
      </c>
      <c r="E93" s="758">
        <f t="shared" si="20"/>
        <v>0.435</v>
      </c>
      <c r="F93" s="758">
        <f t="shared" si="20"/>
        <v>0.129</v>
      </c>
      <c r="G93" s="758">
        <f t="shared" si="20"/>
        <v>0</v>
      </c>
      <c r="H93" s="758">
        <f t="shared" si="20"/>
        <v>0</v>
      </c>
      <c r="I93" s="758">
        <f t="shared" si="20"/>
        <v>9.9000000000000005E-2</v>
      </c>
      <c r="J93" s="758">
        <f t="shared" si="20"/>
        <v>2.7E-2</v>
      </c>
      <c r="K93" s="758">
        <f t="shared" si="20"/>
        <v>8.9999999999999993E-3</v>
      </c>
      <c r="L93" s="758">
        <f t="shared" si="20"/>
        <v>7.1999999999999995E-2</v>
      </c>
      <c r="M93" s="758">
        <f t="shared" si="20"/>
        <v>3.3000000000000002E-2</v>
      </c>
      <c r="N93" s="758">
        <f t="shared" si="20"/>
        <v>0.04</v>
      </c>
      <c r="O93" s="759">
        <f t="shared" si="20"/>
        <v>0.156</v>
      </c>
      <c r="P93" s="760">
        <f t="shared" si="15"/>
        <v>1</v>
      </c>
      <c r="S93" s="756">
        <f t="shared" si="18"/>
        <v>2080</v>
      </c>
      <c r="T93" s="761">
        <v>0</v>
      </c>
      <c r="U93" s="762">
        <v>5</v>
      </c>
      <c r="V93" s="763">
        <f t="shared" si="19"/>
        <v>0</v>
      </c>
      <c r="W93" s="764">
        <v>1</v>
      </c>
      <c r="X93" s="76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08" t="str">
        <f>city</f>
        <v>Bontang</v>
      </c>
      <c r="J2" s="909"/>
      <c r="K2" s="909"/>
      <c r="L2" s="909"/>
      <c r="M2" s="909"/>
      <c r="N2" s="909"/>
      <c r="O2" s="909"/>
    </row>
    <row r="3" spans="2:16" ht="16.5" thickBot="1">
      <c r="C3" s="4"/>
      <c r="H3" s="5" t="s">
        <v>276</v>
      </c>
      <c r="I3" s="908" t="str">
        <f>province</f>
        <v>Kalimantan Timur</v>
      </c>
      <c r="J3" s="909"/>
      <c r="K3" s="909"/>
      <c r="L3" s="909"/>
      <c r="M3" s="909"/>
      <c r="N3" s="909"/>
      <c r="O3" s="909"/>
    </row>
    <row r="4" spans="2:16" ht="16.5" thickBot="1">
      <c r="D4" s="4"/>
      <c r="E4" s="4"/>
      <c r="H4" s="5" t="s">
        <v>30</v>
      </c>
      <c r="I4" s="908" t="str">
        <f>country</f>
        <v>Indonesia</v>
      </c>
      <c r="J4" s="909"/>
      <c r="K4" s="909"/>
      <c r="L4" s="909"/>
      <c r="M4" s="909"/>
      <c r="N4" s="909"/>
      <c r="O4" s="909"/>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4" t="s">
        <v>32</v>
      </c>
      <c r="D10" s="915"/>
      <c r="E10" s="915"/>
      <c r="F10" s="915"/>
      <c r="G10" s="915"/>
      <c r="H10" s="915"/>
      <c r="I10" s="915"/>
      <c r="J10" s="915"/>
      <c r="K10" s="915"/>
      <c r="L10" s="915"/>
      <c r="M10" s="915"/>
      <c r="N10" s="915"/>
      <c r="O10" s="915"/>
      <c r="P10" s="916"/>
    </row>
    <row r="11" spans="2:16" ht="13.5" customHeight="1" thickBot="1">
      <c r="C11" s="897" t="s">
        <v>228</v>
      </c>
      <c r="D11" s="897" t="s">
        <v>262</v>
      </c>
      <c r="E11" s="897" t="s">
        <v>267</v>
      </c>
      <c r="F11" s="897" t="s">
        <v>261</v>
      </c>
      <c r="G11" s="897" t="s">
        <v>2</v>
      </c>
      <c r="H11" s="897" t="s">
        <v>16</v>
      </c>
      <c r="I11" s="897" t="s">
        <v>229</v>
      </c>
      <c r="J11" s="910" t="s">
        <v>273</v>
      </c>
      <c r="K11" s="911"/>
      <c r="L11" s="911"/>
      <c r="M11" s="912"/>
      <c r="N11" s="897" t="s">
        <v>146</v>
      </c>
      <c r="O11" s="897" t="s">
        <v>210</v>
      </c>
      <c r="P11" s="896" t="s">
        <v>308</v>
      </c>
    </row>
    <row r="12" spans="2:16" s="1" customFormat="1">
      <c r="B12" s="365" t="s">
        <v>1</v>
      </c>
      <c r="C12" s="913"/>
      <c r="D12" s="913"/>
      <c r="E12" s="913"/>
      <c r="F12" s="913"/>
      <c r="G12" s="913"/>
      <c r="H12" s="913"/>
      <c r="I12" s="913"/>
      <c r="J12" s="369" t="s">
        <v>230</v>
      </c>
      <c r="K12" s="369" t="s">
        <v>231</v>
      </c>
      <c r="L12" s="369" t="s">
        <v>232</v>
      </c>
      <c r="M12" s="365" t="s">
        <v>233</v>
      </c>
      <c r="N12" s="913"/>
      <c r="O12" s="913"/>
      <c r="P12" s="913"/>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9">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9">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9">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9">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9">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9">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9">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9">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9">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9">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9">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9">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9">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3" zoomScaleNormal="100" workbookViewId="0">
      <selection activeCell="O48" sqref="O48"/>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Bontang</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17" t="s">
        <v>91</v>
      </c>
      <c r="D12" s="918"/>
      <c r="E12" s="918"/>
      <c r="F12" s="918"/>
      <c r="G12" s="918"/>
      <c r="H12" s="918"/>
      <c r="I12" s="918"/>
      <c r="J12" s="918"/>
      <c r="K12" s="918"/>
      <c r="L12" s="918"/>
      <c r="M12" s="919"/>
      <c r="N12" s="595"/>
      <c r="O12" s="609"/>
      <c r="P12" s="607"/>
      <c r="Q12" s="606"/>
      <c r="S12" s="608"/>
      <c r="T12" s="917" t="s">
        <v>91</v>
      </c>
      <c r="U12" s="918"/>
      <c r="V12" s="918"/>
      <c r="W12" s="918"/>
      <c r="X12" s="918"/>
      <c r="Y12" s="918"/>
      <c r="Z12" s="918"/>
      <c r="AA12" s="918"/>
      <c r="AB12" s="918"/>
      <c r="AC12" s="918"/>
      <c r="AD12" s="919"/>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634">
        <f>IF(Select2=1,Food!$K19,"")</f>
        <v>0</v>
      </c>
      <c r="D17" s="635">
        <f>IF(Select2=1,Paper!$K19,"")</f>
        <v>0</v>
      </c>
      <c r="E17" s="635">
        <f>IF(Select2=1,Nappies!$K19,"")</f>
        <v>0</v>
      </c>
      <c r="F17" s="635">
        <f>IF(Select2=1,Garden!$K19,"")</f>
        <v>0</v>
      </c>
      <c r="G17" s="635">
        <f>IF(Select2=1,Wood!$K19,"")</f>
        <v>0</v>
      </c>
      <c r="H17" s="635">
        <f>IF(Select2=1,Textiles!$K19,"")</f>
        <v>0</v>
      </c>
      <c r="I17" s="636">
        <f>Sludge!K19</f>
        <v>0</v>
      </c>
      <c r="J17" s="637" t="str">
        <f>IF(Select2=2,MSW!$K19,"")</f>
        <v/>
      </c>
      <c r="K17" s="636">
        <f>Industry!$K19</f>
        <v>0</v>
      </c>
      <c r="L17" s="638">
        <f>SUM(C17:K17)</f>
        <v>0</v>
      </c>
      <c r="M17" s="639">
        <f>Recovery_OX!C12</f>
        <v>0</v>
      </c>
      <c r="N17" s="605"/>
      <c r="O17" s="640">
        <f>(L17-M17)*(1-Recovery_OX!F12)</f>
        <v>0</v>
      </c>
      <c r="P17" s="604"/>
      <c r="Q17" s="606"/>
      <c r="S17" s="641">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2">
        <f>(AC17-AD17)*(1-Recovery_OX!U12)</f>
        <v>0</v>
      </c>
    </row>
    <row r="18" spans="2:32">
      <c r="B18" s="597">
        <f t="shared" ref="B18:B81" si="1">B17+1</f>
        <v>2001</v>
      </c>
      <c r="C18" s="643">
        <f>IF(Select2=1,Food!$K20,"")</f>
        <v>0</v>
      </c>
      <c r="D18" s="644">
        <f>IF(Select2=1,Paper!$K20,"")</f>
        <v>0</v>
      </c>
      <c r="E18" s="635">
        <f>IF(Select2=1,Nappies!$K20,"")</f>
        <v>0</v>
      </c>
      <c r="F18" s="644">
        <f>IF(Select2=1,Garden!$K20,"")</f>
        <v>0</v>
      </c>
      <c r="G18" s="635">
        <f>IF(Select2=1,Wood!$K20,"")</f>
        <v>0</v>
      </c>
      <c r="H18" s="644">
        <f>IF(Select2=1,Textiles!$K20,"")</f>
        <v>0</v>
      </c>
      <c r="I18" s="645">
        <f>Sludge!K20</f>
        <v>0</v>
      </c>
      <c r="J18" s="645" t="str">
        <f>IF(Select2=2,MSW!$K20,"")</f>
        <v/>
      </c>
      <c r="K18" s="645">
        <f>Industry!$K20</f>
        <v>0</v>
      </c>
      <c r="L18" s="646">
        <f>SUM(C18:K18)</f>
        <v>0</v>
      </c>
      <c r="M18" s="647">
        <f>Recovery_OX!C13</f>
        <v>0</v>
      </c>
      <c r="N18" s="605"/>
      <c r="O18" s="648">
        <f>(L18-M18)*(1-Recovery_OX!F13)</f>
        <v>0</v>
      </c>
      <c r="P18" s="604"/>
      <c r="Q18" s="606"/>
      <c r="S18" s="649">
        <f t="shared" ref="S18:S81" si="2">S17+1</f>
        <v>2001</v>
      </c>
      <c r="T18" s="643">
        <f>IF(Select2=1,Food!$W20,"")</f>
        <v>0</v>
      </c>
      <c r="U18" s="644">
        <f>IF(Select2=1,Paper!$W20,"")</f>
        <v>0</v>
      </c>
      <c r="V18" s="635">
        <f>IF(Select2=1,Nappies!$W20,"")</f>
        <v>0</v>
      </c>
      <c r="W18" s="644">
        <f>IF(Select2=1,Garden!$W20,"")</f>
        <v>0</v>
      </c>
      <c r="X18" s="635">
        <f>IF(Select2=1,Wood!$W20,"")</f>
        <v>0</v>
      </c>
      <c r="Y18" s="644">
        <f>IF(Select2=1,Textiles!$W20,"")</f>
        <v>0</v>
      </c>
      <c r="Z18" s="637">
        <f>Sludge!W20</f>
        <v>0</v>
      </c>
      <c r="AA18" s="637" t="str">
        <f>IF(Select2=2,MSW!$W20,"")</f>
        <v/>
      </c>
      <c r="AB18" s="645">
        <f>Industry!$W20</f>
        <v>0</v>
      </c>
      <c r="AC18" s="646">
        <f t="shared" si="0"/>
        <v>0</v>
      </c>
      <c r="AD18" s="647">
        <f>Recovery_OX!R13</f>
        <v>0</v>
      </c>
      <c r="AE18" s="605"/>
      <c r="AF18" s="650">
        <f>(AC18-AD18)*(1-Recovery_OX!U13)</f>
        <v>0</v>
      </c>
    </row>
    <row r="19" spans="2:32">
      <c r="B19" s="597">
        <f t="shared" si="1"/>
        <v>2002</v>
      </c>
      <c r="C19" s="643">
        <f>IF(Select2=1,Food!$K21,"")</f>
        <v>0</v>
      </c>
      <c r="D19" s="644">
        <f>IF(Select2=1,Paper!$K21,"")</f>
        <v>0</v>
      </c>
      <c r="E19" s="635">
        <f>IF(Select2=1,Nappies!$K21,"")</f>
        <v>0</v>
      </c>
      <c r="F19" s="644">
        <f>IF(Select2=1,Garden!$K21,"")</f>
        <v>0</v>
      </c>
      <c r="G19" s="635">
        <f>IF(Select2=1,Wood!$K21,"")</f>
        <v>0</v>
      </c>
      <c r="H19" s="644">
        <f>IF(Select2=1,Textiles!$K21,"")</f>
        <v>0</v>
      </c>
      <c r="I19" s="645">
        <f>Sludge!K21</f>
        <v>0</v>
      </c>
      <c r="J19" s="645" t="str">
        <f>IF(Select2=2,MSW!$K21,"")</f>
        <v/>
      </c>
      <c r="K19" s="645">
        <f>Industry!$K21</f>
        <v>0</v>
      </c>
      <c r="L19" s="646">
        <f t="shared" ref="L19:L82" si="3">SUM(C19:K19)</f>
        <v>0</v>
      </c>
      <c r="M19" s="647">
        <f>Recovery_OX!C14</f>
        <v>0</v>
      </c>
      <c r="N19" s="605"/>
      <c r="O19" s="648">
        <f>(L19-M19)*(1-Recovery_OX!F14)</f>
        <v>0</v>
      </c>
      <c r="P19" s="604"/>
      <c r="Q19" s="606"/>
      <c r="S19" s="649">
        <f t="shared" si="2"/>
        <v>2002</v>
      </c>
      <c r="T19" s="643">
        <f>IF(Select2=1,Food!$W21,"")</f>
        <v>0</v>
      </c>
      <c r="U19" s="644">
        <f>IF(Select2=1,Paper!$W21,"")</f>
        <v>0</v>
      </c>
      <c r="V19" s="635">
        <f>IF(Select2=1,Nappies!$W21,"")</f>
        <v>0</v>
      </c>
      <c r="W19" s="644">
        <f>IF(Select2=1,Garden!$W21,"")</f>
        <v>0</v>
      </c>
      <c r="X19" s="635">
        <f>IF(Select2=1,Wood!$W21,"")</f>
        <v>0</v>
      </c>
      <c r="Y19" s="644">
        <f>IF(Select2=1,Textiles!$W21,"")</f>
        <v>0</v>
      </c>
      <c r="Z19" s="637">
        <f>Sludge!W21</f>
        <v>0</v>
      </c>
      <c r="AA19" s="637" t="str">
        <f>IF(Select2=2,MSW!$W21,"")</f>
        <v/>
      </c>
      <c r="AB19" s="645">
        <f>Industry!$W21</f>
        <v>0</v>
      </c>
      <c r="AC19" s="646">
        <f t="shared" si="0"/>
        <v>0</v>
      </c>
      <c r="AD19" s="647">
        <f>Recovery_OX!R14</f>
        <v>0</v>
      </c>
      <c r="AE19" s="605"/>
      <c r="AF19" s="650">
        <f>(AC19-AD19)*(1-Recovery_OX!U14)</f>
        <v>0</v>
      </c>
    </row>
    <row r="20" spans="2:32">
      <c r="B20" s="597">
        <f t="shared" si="1"/>
        <v>2003</v>
      </c>
      <c r="C20" s="643">
        <f>IF(Select2=1,Food!$K22,"")</f>
        <v>0</v>
      </c>
      <c r="D20" s="644">
        <f>IF(Select2=1,Paper!$K22,"")</f>
        <v>0</v>
      </c>
      <c r="E20" s="635">
        <f>IF(Select2=1,Nappies!$K22,"")</f>
        <v>0</v>
      </c>
      <c r="F20" s="644">
        <f>IF(Select2=1,Garden!$K22,"")</f>
        <v>0</v>
      </c>
      <c r="G20" s="635">
        <f>IF(Select2=1,Wood!$K22,"")</f>
        <v>0</v>
      </c>
      <c r="H20" s="644">
        <f>IF(Select2=1,Textiles!$K22,"")</f>
        <v>0</v>
      </c>
      <c r="I20" s="645">
        <f>Sludge!K22</f>
        <v>0</v>
      </c>
      <c r="J20" s="645" t="str">
        <f>IF(Select2=2,MSW!$K22,"")</f>
        <v/>
      </c>
      <c r="K20" s="645">
        <f>Industry!$K22</f>
        <v>0</v>
      </c>
      <c r="L20" s="646">
        <f>SUM(C20:K20)</f>
        <v>0</v>
      </c>
      <c r="M20" s="647">
        <f>Recovery_OX!C15</f>
        <v>0</v>
      </c>
      <c r="N20" s="605"/>
      <c r="O20" s="648">
        <f>(L20-M20)*(1-Recovery_OX!F15)</f>
        <v>0</v>
      </c>
      <c r="P20" s="604"/>
      <c r="Q20" s="606"/>
      <c r="S20" s="649">
        <f t="shared" si="2"/>
        <v>2003</v>
      </c>
      <c r="T20" s="643">
        <f>IF(Select2=1,Food!$W22,"")</f>
        <v>0</v>
      </c>
      <c r="U20" s="644">
        <f>IF(Select2=1,Paper!$W22,"")</f>
        <v>0</v>
      </c>
      <c r="V20" s="635">
        <f>IF(Select2=1,Nappies!$W22,"")</f>
        <v>0</v>
      </c>
      <c r="W20" s="644">
        <f>IF(Select2=1,Garden!$W22,"")</f>
        <v>0</v>
      </c>
      <c r="X20" s="635">
        <f>IF(Select2=1,Wood!$W22,"")</f>
        <v>0</v>
      </c>
      <c r="Y20" s="644">
        <f>IF(Select2=1,Textiles!$W22,"")</f>
        <v>0</v>
      </c>
      <c r="Z20" s="637">
        <f>Sludge!W22</f>
        <v>0</v>
      </c>
      <c r="AA20" s="637" t="str">
        <f>IF(Select2=2,MSW!$W22,"")</f>
        <v/>
      </c>
      <c r="AB20" s="645">
        <f>Industry!$W22</f>
        <v>0</v>
      </c>
      <c r="AC20" s="646">
        <f t="shared" si="0"/>
        <v>0</v>
      </c>
      <c r="AD20" s="647">
        <f>Recovery_OX!R15</f>
        <v>0</v>
      </c>
      <c r="AE20" s="605"/>
      <c r="AF20" s="650">
        <f>(AC20-AD20)*(1-Recovery_OX!U15)</f>
        <v>0</v>
      </c>
    </row>
    <row r="21" spans="2:32">
      <c r="B21" s="597">
        <f t="shared" si="1"/>
        <v>2004</v>
      </c>
      <c r="C21" s="643">
        <f>IF(Select2=1,Food!$K23,"")</f>
        <v>0</v>
      </c>
      <c r="D21" s="644">
        <f>IF(Select2=1,Paper!$K23,"")</f>
        <v>0</v>
      </c>
      <c r="E21" s="635">
        <f>IF(Select2=1,Nappies!$K23,"")</f>
        <v>0</v>
      </c>
      <c r="F21" s="644">
        <f>IF(Select2=1,Garden!$K23,"")</f>
        <v>0</v>
      </c>
      <c r="G21" s="635">
        <f>IF(Select2=1,Wood!$K23,"")</f>
        <v>0</v>
      </c>
      <c r="H21" s="644">
        <f>IF(Select2=1,Textiles!$K23,"")</f>
        <v>0</v>
      </c>
      <c r="I21" s="645">
        <f>Sludge!K23</f>
        <v>0</v>
      </c>
      <c r="J21" s="645" t="str">
        <f>IF(Select2=2,MSW!$K23,"")</f>
        <v/>
      </c>
      <c r="K21" s="645">
        <f>Industry!$K23</f>
        <v>0</v>
      </c>
      <c r="L21" s="646">
        <f t="shared" si="3"/>
        <v>0</v>
      </c>
      <c r="M21" s="647">
        <f>Recovery_OX!C16</f>
        <v>0</v>
      </c>
      <c r="N21" s="605"/>
      <c r="O21" s="648">
        <f>(L21-M21)*(1-Recovery_OX!F16)</f>
        <v>0</v>
      </c>
      <c r="P21" s="604"/>
      <c r="Q21" s="606"/>
      <c r="S21" s="649">
        <f t="shared" si="2"/>
        <v>2004</v>
      </c>
      <c r="T21" s="643">
        <f>IF(Select2=1,Food!$W23,"")</f>
        <v>0</v>
      </c>
      <c r="U21" s="644">
        <f>IF(Select2=1,Paper!$W23,"")</f>
        <v>0</v>
      </c>
      <c r="V21" s="635">
        <f>IF(Select2=1,Nappies!$W23,"")</f>
        <v>0</v>
      </c>
      <c r="W21" s="644">
        <f>IF(Select2=1,Garden!$W23,"")</f>
        <v>0</v>
      </c>
      <c r="X21" s="635">
        <f>IF(Select2=1,Wood!$W23,"")</f>
        <v>0</v>
      </c>
      <c r="Y21" s="644">
        <f>IF(Select2=1,Textiles!$W23,"")</f>
        <v>0</v>
      </c>
      <c r="Z21" s="637">
        <f>Sludge!W23</f>
        <v>0</v>
      </c>
      <c r="AA21" s="637" t="str">
        <f>IF(Select2=2,MSW!$W23,"")</f>
        <v/>
      </c>
      <c r="AB21" s="645">
        <f>Industry!$W23</f>
        <v>0</v>
      </c>
      <c r="AC21" s="646">
        <f t="shared" si="0"/>
        <v>0</v>
      </c>
      <c r="AD21" s="647">
        <f>Recovery_OX!R16</f>
        <v>0</v>
      </c>
      <c r="AE21" s="605"/>
      <c r="AF21" s="650">
        <f>(AC21-AD21)*(1-Recovery_OX!U16)</f>
        <v>0</v>
      </c>
    </row>
    <row r="22" spans="2:32">
      <c r="B22" s="597">
        <f t="shared" si="1"/>
        <v>2005</v>
      </c>
      <c r="C22" s="643">
        <f>IF(Select2=1,Food!$K24,"")</f>
        <v>0</v>
      </c>
      <c r="D22" s="644">
        <f>IF(Select2=1,Paper!$K24,"")</f>
        <v>0</v>
      </c>
      <c r="E22" s="635">
        <f>IF(Select2=1,Nappies!$K24,"")</f>
        <v>0</v>
      </c>
      <c r="F22" s="644">
        <f>IF(Select2=1,Garden!$K24,"")</f>
        <v>0</v>
      </c>
      <c r="G22" s="635">
        <f>IF(Select2=1,Wood!$K24,"")</f>
        <v>0</v>
      </c>
      <c r="H22" s="644">
        <f>IF(Select2=1,Textiles!$K24,"")</f>
        <v>0</v>
      </c>
      <c r="I22" s="645">
        <f>Sludge!K24</f>
        <v>0</v>
      </c>
      <c r="J22" s="645" t="str">
        <f>IF(Select2=2,MSW!$K24,"")</f>
        <v/>
      </c>
      <c r="K22" s="645">
        <f>Industry!$K24</f>
        <v>0</v>
      </c>
      <c r="L22" s="646">
        <f t="shared" si="3"/>
        <v>0</v>
      </c>
      <c r="M22" s="647">
        <f>Recovery_OX!C17</f>
        <v>0</v>
      </c>
      <c r="N22" s="605"/>
      <c r="O22" s="648">
        <f>(L22-M22)*(1-Recovery_OX!F17)</f>
        <v>0</v>
      </c>
      <c r="P22" s="604"/>
      <c r="Q22" s="606"/>
      <c r="S22" s="649">
        <f t="shared" si="2"/>
        <v>2005</v>
      </c>
      <c r="T22" s="643">
        <f>IF(Select2=1,Food!$W24,"")</f>
        <v>0</v>
      </c>
      <c r="U22" s="644">
        <f>IF(Select2=1,Paper!$W24,"")</f>
        <v>0</v>
      </c>
      <c r="V22" s="635">
        <f>IF(Select2=1,Nappies!$W24,"")</f>
        <v>0</v>
      </c>
      <c r="W22" s="644">
        <f>IF(Select2=1,Garden!$W24,"")</f>
        <v>0</v>
      </c>
      <c r="X22" s="635">
        <f>IF(Select2=1,Wood!$W24,"")</f>
        <v>0</v>
      </c>
      <c r="Y22" s="644">
        <f>IF(Select2=1,Textiles!$W24,"")</f>
        <v>0</v>
      </c>
      <c r="Z22" s="637">
        <f>Sludge!W24</f>
        <v>0</v>
      </c>
      <c r="AA22" s="637" t="str">
        <f>IF(Select2=2,MSW!$W24,"")</f>
        <v/>
      </c>
      <c r="AB22" s="645">
        <f>Industry!$W24</f>
        <v>0</v>
      </c>
      <c r="AC22" s="646">
        <f t="shared" si="0"/>
        <v>0</v>
      </c>
      <c r="AD22" s="647">
        <f>Recovery_OX!R17</f>
        <v>0</v>
      </c>
      <c r="AE22" s="605"/>
      <c r="AF22" s="650">
        <f>(AC22-AD22)*(1-Recovery_OX!U17)</f>
        <v>0</v>
      </c>
    </row>
    <row r="23" spans="2:32">
      <c r="B23" s="597">
        <f t="shared" si="1"/>
        <v>2006</v>
      </c>
      <c r="C23" s="643">
        <f>IF(Select2=1,Food!$K25,"")</f>
        <v>0</v>
      </c>
      <c r="D23" s="644">
        <f>IF(Select2=1,Paper!$K25,"")</f>
        <v>0</v>
      </c>
      <c r="E23" s="635">
        <f>IF(Select2=1,Nappies!$K25,"")</f>
        <v>0</v>
      </c>
      <c r="F23" s="644">
        <f>IF(Select2=1,Garden!$K25,"")</f>
        <v>0</v>
      </c>
      <c r="G23" s="635">
        <f>IF(Select2=1,Wood!$K25,"")</f>
        <v>0</v>
      </c>
      <c r="H23" s="644">
        <f>IF(Select2=1,Textiles!$K25,"")</f>
        <v>0</v>
      </c>
      <c r="I23" s="645">
        <f>Sludge!K25</f>
        <v>0</v>
      </c>
      <c r="J23" s="645" t="str">
        <f>IF(Select2=2,MSW!$K25,"")</f>
        <v/>
      </c>
      <c r="K23" s="645">
        <f>Industry!$K25</f>
        <v>0</v>
      </c>
      <c r="L23" s="646">
        <f t="shared" si="3"/>
        <v>0</v>
      </c>
      <c r="M23" s="647">
        <f>Recovery_OX!C18</f>
        <v>0</v>
      </c>
      <c r="N23" s="605"/>
      <c r="O23" s="648">
        <f>(L23-M23)*(1-Recovery_OX!F18)</f>
        <v>0</v>
      </c>
      <c r="P23" s="604"/>
      <c r="Q23" s="606"/>
      <c r="S23" s="649">
        <f t="shared" si="2"/>
        <v>2006</v>
      </c>
      <c r="T23" s="643">
        <f>IF(Select2=1,Food!$W25,"")</f>
        <v>0</v>
      </c>
      <c r="U23" s="644">
        <f>IF(Select2=1,Paper!$W25,"")</f>
        <v>0</v>
      </c>
      <c r="V23" s="635">
        <f>IF(Select2=1,Nappies!$W25,"")</f>
        <v>0</v>
      </c>
      <c r="W23" s="644">
        <f>IF(Select2=1,Garden!$W25,"")</f>
        <v>0</v>
      </c>
      <c r="X23" s="635">
        <f>IF(Select2=1,Wood!$W25,"")</f>
        <v>0</v>
      </c>
      <c r="Y23" s="644">
        <f>IF(Select2=1,Textiles!$W25,"")</f>
        <v>0</v>
      </c>
      <c r="Z23" s="637">
        <f>Sludge!W25</f>
        <v>0</v>
      </c>
      <c r="AA23" s="637" t="str">
        <f>IF(Select2=2,MSW!$W25,"")</f>
        <v/>
      </c>
      <c r="AB23" s="645">
        <f>Industry!$W25</f>
        <v>0</v>
      </c>
      <c r="AC23" s="646">
        <f t="shared" si="0"/>
        <v>0</v>
      </c>
      <c r="AD23" s="647">
        <f>Recovery_OX!R18</f>
        <v>0</v>
      </c>
      <c r="AE23" s="605"/>
      <c r="AF23" s="650">
        <f>(AC23-AD23)*(1-Recovery_OX!U18)</f>
        <v>0</v>
      </c>
    </row>
    <row r="24" spans="2:32">
      <c r="B24" s="597">
        <f t="shared" si="1"/>
        <v>2007</v>
      </c>
      <c r="C24" s="643">
        <f>IF(Select2=1,Food!$K26,"")</f>
        <v>0</v>
      </c>
      <c r="D24" s="644">
        <f>IF(Select2=1,Paper!$K26,"")</f>
        <v>0</v>
      </c>
      <c r="E24" s="635">
        <f>IF(Select2=1,Nappies!$K26,"")</f>
        <v>0</v>
      </c>
      <c r="F24" s="644">
        <f>IF(Select2=1,Garden!$K26,"")</f>
        <v>0</v>
      </c>
      <c r="G24" s="635">
        <f>IF(Select2=1,Wood!$K26,"")</f>
        <v>0</v>
      </c>
      <c r="H24" s="644">
        <f>IF(Select2=1,Textiles!$K26,"")</f>
        <v>0</v>
      </c>
      <c r="I24" s="645">
        <f>Sludge!K26</f>
        <v>0</v>
      </c>
      <c r="J24" s="645" t="str">
        <f>IF(Select2=2,MSW!$K26,"")</f>
        <v/>
      </c>
      <c r="K24" s="645">
        <f>Industry!$K26</f>
        <v>0</v>
      </c>
      <c r="L24" s="646">
        <f t="shared" si="3"/>
        <v>0</v>
      </c>
      <c r="M24" s="647">
        <f>Recovery_OX!C19</f>
        <v>0</v>
      </c>
      <c r="N24" s="605"/>
      <c r="O24" s="648">
        <f>(L24-M24)*(1-Recovery_OX!F19)</f>
        <v>0</v>
      </c>
      <c r="P24" s="604"/>
      <c r="Q24" s="606"/>
      <c r="S24" s="649">
        <f t="shared" si="2"/>
        <v>2007</v>
      </c>
      <c r="T24" s="643">
        <f>IF(Select2=1,Food!$W26,"")</f>
        <v>0</v>
      </c>
      <c r="U24" s="644">
        <f>IF(Select2=1,Paper!$W26,"")</f>
        <v>0</v>
      </c>
      <c r="V24" s="635">
        <f>IF(Select2=1,Nappies!$W26,"")</f>
        <v>0</v>
      </c>
      <c r="W24" s="644">
        <f>IF(Select2=1,Garden!$W26,"")</f>
        <v>0</v>
      </c>
      <c r="X24" s="635">
        <f>IF(Select2=1,Wood!$W26,"")</f>
        <v>0</v>
      </c>
      <c r="Y24" s="644">
        <f>IF(Select2=1,Textiles!$W26,"")</f>
        <v>0</v>
      </c>
      <c r="Z24" s="637">
        <f>Sludge!W26</f>
        <v>0</v>
      </c>
      <c r="AA24" s="637" t="str">
        <f>IF(Select2=2,MSW!$W26,"")</f>
        <v/>
      </c>
      <c r="AB24" s="645">
        <f>Industry!$W26</f>
        <v>0</v>
      </c>
      <c r="AC24" s="646">
        <f t="shared" si="0"/>
        <v>0</v>
      </c>
      <c r="AD24" s="647">
        <f>Recovery_OX!R19</f>
        <v>0</v>
      </c>
      <c r="AE24" s="605"/>
      <c r="AF24" s="650">
        <f>(AC24-AD24)*(1-Recovery_OX!U19)</f>
        <v>0</v>
      </c>
    </row>
    <row r="25" spans="2:32">
      <c r="B25" s="597">
        <f t="shared" si="1"/>
        <v>2008</v>
      </c>
      <c r="C25" s="643">
        <f>IF(Select2=1,Food!$K27,"")</f>
        <v>0</v>
      </c>
      <c r="D25" s="644">
        <f>IF(Select2=1,Paper!$K27,"")</f>
        <v>0</v>
      </c>
      <c r="E25" s="635">
        <f>IF(Select2=1,Nappies!$K27,"")</f>
        <v>0</v>
      </c>
      <c r="F25" s="644">
        <f>IF(Select2=1,Garden!$K27,"")</f>
        <v>0</v>
      </c>
      <c r="G25" s="635">
        <f>IF(Select2=1,Wood!$K27,"")</f>
        <v>0</v>
      </c>
      <c r="H25" s="644">
        <f>IF(Select2=1,Textiles!$K27,"")</f>
        <v>0</v>
      </c>
      <c r="I25" s="645">
        <f>Sludge!K27</f>
        <v>0</v>
      </c>
      <c r="J25" s="645" t="str">
        <f>IF(Select2=2,MSW!$K27,"")</f>
        <v/>
      </c>
      <c r="K25" s="645">
        <f>Industry!$K27</f>
        <v>0</v>
      </c>
      <c r="L25" s="646">
        <f t="shared" si="3"/>
        <v>0</v>
      </c>
      <c r="M25" s="647">
        <f>Recovery_OX!C20</f>
        <v>0</v>
      </c>
      <c r="N25" s="605"/>
      <c r="O25" s="648">
        <f>(L25-M25)*(1-Recovery_OX!F20)</f>
        <v>0</v>
      </c>
      <c r="P25" s="604"/>
      <c r="Q25" s="606"/>
      <c r="S25" s="649">
        <f t="shared" si="2"/>
        <v>2008</v>
      </c>
      <c r="T25" s="643">
        <f>IF(Select2=1,Food!$W27,"")</f>
        <v>0</v>
      </c>
      <c r="U25" s="644">
        <f>IF(Select2=1,Paper!$W27,"")</f>
        <v>0</v>
      </c>
      <c r="V25" s="635">
        <f>IF(Select2=1,Nappies!$W27,"")</f>
        <v>0</v>
      </c>
      <c r="W25" s="644">
        <f>IF(Select2=1,Garden!$W27,"")</f>
        <v>0</v>
      </c>
      <c r="X25" s="635">
        <f>IF(Select2=1,Wood!$W27,"")</f>
        <v>0</v>
      </c>
      <c r="Y25" s="644">
        <f>IF(Select2=1,Textiles!$W27,"")</f>
        <v>0</v>
      </c>
      <c r="Z25" s="637">
        <f>Sludge!W27</f>
        <v>0</v>
      </c>
      <c r="AA25" s="637" t="str">
        <f>IF(Select2=2,MSW!$W27,"")</f>
        <v/>
      </c>
      <c r="AB25" s="645">
        <f>Industry!$W27</f>
        <v>0</v>
      </c>
      <c r="AC25" s="646">
        <f t="shared" si="0"/>
        <v>0</v>
      </c>
      <c r="AD25" s="647">
        <f>Recovery_OX!R20</f>
        <v>0</v>
      </c>
      <c r="AE25" s="605"/>
      <c r="AF25" s="650">
        <f>(AC25-AD25)*(1-Recovery_OX!U20)</f>
        <v>0</v>
      </c>
    </row>
    <row r="26" spans="2:32">
      <c r="B26" s="597">
        <f t="shared" si="1"/>
        <v>2009</v>
      </c>
      <c r="C26" s="643">
        <f>IF(Select2=1,Food!$K28,"")</f>
        <v>0</v>
      </c>
      <c r="D26" s="644">
        <f>IF(Select2=1,Paper!$K28,"")</f>
        <v>0</v>
      </c>
      <c r="E26" s="635">
        <f>IF(Select2=1,Nappies!$K28,"")</f>
        <v>0</v>
      </c>
      <c r="F26" s="644">
        <f>IF(Select2=1,Garden!$K28,"")</f>
        <v>0</v>
      </c>
      <c r="G26" s="635">
        <f>IF(Select2=1,Wood!$K28,"")</f>
        <v>0</v>
      </c>
      <c r="H26" s="644">
        <f>IF(Select2=1,Textiles!$K28,"")</f>
        <v>0</v>
      </c>
      <c r="I26" s="645">
        <f>Sludge!K28</f>
        <v>0</v>
      </c>
      <c r="J26" s="645" t="str">
        <f>IF(Select2=2,MSW!$K28,"")</f>
        <v/>
      </c>
      <c r="K26" s="645">
        <f>Industry!$K28</f>
        <v>0</v>
      </c>
      <c r="L26" s="646">
        <f t="shared" si="3"/>
        <v>0</v>
      </c>
      <c r="M26" s="647">
        <f>Recovery_OX!C21</f>
        <v>0</v>
      </c>
      <c r="N26" s="605"/>
      <c r="O26" s="648">
        <f>(L26-M26)*(1-Recovery_OX!F21)</f>
        <v>0</v>
      </c>
      <c r="P26" s="604"/>
      <c r="Q26" s="606"/>
      <c r="S26" s="649">
        <f t="shared" si="2"/>
        <v>2009</v>
      </c>
      <c r="T26" s="643">
        <f>IF(Select2=1,Food!$W28,"")</f>
        <v>0</v>
      </c>
      <c r="U26" s="644">
        <f>IF(Select2=1,Paper!$W28,"")</f>
        <v>0</v>
      </c>
      <c r="V26" s="635">
        <f>IF(Select2=1,Nappies!$W28,"")</f>
        <v>0</v>
      </c>
      <c r="W26" s="644">
        <f>IF(Select2=1,Garden!$W28,"")</f>
        <v>0</v>
      </c>
      <c r="X26" s="635">
        <f>IF(Select2=1,Wood!$W28,"")</f>
        <v>0</v>
      </c>
      <c r="Y26" s="644">
        <f>IF(Select2=1,Textiles!$W28,"")</f>
        <v>0</v>
      </c>
      <c r="Z26" s="637">
        <f>Sludge!W28</f>
        <v>0</v>
      </c>
      <c r="AA26" s="637" t="str">
        <f>IF(Select2=2,MSW!$W28,"")</f>
        <v/>
      </c>
      <c r="AB26" s="645">
        <f>Industry!$W28</f>
        <v>0</v>
      </c>
      <c r="AC26" s="646">
        <f t="shared" si="0"/>
        <v>0</v>
      </c>
      <c r="AD26" s="647">
        <f>Recovery_OX!R21</f>
        <v>0</v>
      </c>
      <c r="AE26" s="605"/>
      <c r="AF26" s="650">
        <f>(AC26-AD26)*(1-Recovery_OX!U21)</f>
        <v>0</v>
      </c>
    </row>
    <row r="27" spans="2:32">
      <c r="B27" s="597">
        <f t="shared" si="1"/>
        <v>2010</v>
      </c>
      <c r="C27" s="643">
        <f>IF(Select2=1,Food!$K29,"")</f>
        <v>0</v>
      </c>
      <c r="D27" s="644">
        <f>IF(Select2=1,Paper!$K29,"")</f>
        <v>0</v>
      </c>
      <c r="E27" s="635">
        <f>IF(Select2=1,Nappies!$K29,"")</f>
        <v>0</v>
      </c>
      <c r="F27" s="644">
        <f>IF(Select2=1,Garden!$K29,"")</f>
        <v>0</v>
      </c>
      <c r="G27" s="635">
        <f>IF(Select2=1,Wood!$K29,"")</f>
        <v>0</v>
      </c>
      <c r="H27" s="644">
        <f>IF(Select2=1,Textiles!$K29,"")</f>
        <v>0</v>
      </c>
      <c r="I27" s="645">
        <f>Sludge!K29</f>
        <v>0</v>
      </c>
      <c r="J27" s="645" t="str">
        <f>IF(Select2=2,MSW!$K29,"")</f>
        <v/>
      </c>
      <c r="K27" s="645">
        <f>Industry!$K29</f>
        <v>0</v>
      </c>
      <c r="L27" s="646">
        <f t="shared" si="3"/>
        <v>0</v>
      </c>
      <c r="M27" s="647">
        <f>Recovery_OX!C22</f>
        <v>0</v>
      </c>
      <c r="N27" s="605"/>
      <c r="O27" s="648">
        <f>(L27-M27)*(1-Recovery_OX!F22)</f>
        <v>0</v>
      </c>
      <c r="P27" s="604"/>
      <c r="Q27" s="606"/>
      <c r="S27" s="649">
        <f t="shared" si="2"/>
        <v>2010</v>
      </c>
      <c r="T27" s="643">
        <f>IF(Select2=1,Food!$W29,"")</f>
        <v>0</v>
      </c>
      <c r="U27" s="644">
        <f>IF(Select2=1,Paper!$W29,"")</f>
        <v>0</v>
      </c>
      <c r="V27" s="635">
        <f>IF(Select2=1,Nappies!$W29,"")</f>
        <v>0</v>
      </c>
      <c r="W27" s="644">
        <f>IF(Select2=1,Garden!$W29,"")</f>
        <v>0</v>
      </c>
      <c r="X27" s="635">
        <f>IF(Select2=1,Wood!$W29,"")</f>
        <v>0</v>
      </c>
      <c r="Y27" s="644">
        <f>IF(Select2=1,Textiles!$W29,"")</f>
        <v>0</v>
      </c>
      <c r="Z27" s="637">
        <f>Sludge!W29</f>
        <v>0</v>
      </c>
      <c r="AA27" s="637" t="str">
        <f>IF(Select2=2,MSW!$W29,"")</f>
        <v/>
      </c>
      <c r="AB27" s="645">
        <f>Industry!$W29</f>
        <v>0</v>
      </c>
      <c r="AC27" s="646">
        <f t="shared" si="0"/>
        <v>0</v>
      </c>
      <c r="AD27" s="647">
        <f>Recovery_OX!R22</f>
        <v>0</v>
      </c>
      <c r="AE27" s="605"/>
      <c r="AF27" s="650">
        <f>(AC27-AD27)*(1-Recovery_OX!U22)</f>
        <v>0</v>
      </c>
    </row>
    <row r="28" spans="2:32">
      <c r="B28" s="597">
        <f t="shared" si="1"/>
        <v>2011</v>
      </c>
      <c r="C28" s="643">
        <f>IF(Select2=1,Food!$K30,"")</f>
        <v>0</v>
      </c>
      <c r="D28" s="644">
        <f>IF(Select2=1,Paper!$K30,"")</f>
        <v>0</v>
      </c>
      <c r="E28" s="635">
        <f>IF(Select2=1,Nappies!$K30,"")</f>
        <v>0</v>
      </c>
      <c r="F28" s="644">
        <f>IF(Select2=1,Garden!$K30,"")</f>
        <v>0</v>
      </c>
      <c r="G28" s="635">
        <f>IF(Select2=1,Wood!$K30,"")</f>
        <v>0</v>
      </c>
      <c r="H28" s="644">
        <f>IF(Select2=1,Textiles!$K30,"")</f>
        <v>0</v>
      </c>
      <c r="I28" s="645">
        <f>Sludge!K30</f>
        <v>0</v>
      </c>
      <c r="J28" s="645" t="str">
        <f>IF(Select2=2,MSW!$K30,"")</f>
        <v/>
      </c>
      <c r="K28" s="645">
        <f>Industry!$K30</f>
        <v>0</v>
      </c>
      <c r="L28" s="646">
        <f t="shared" si="3"/>
        <v>0</v>
      </c>
      <c r="M28" s="647">
        <f>Recovery_OX!C23</f>
        <v>0</v>
      </c>
      <c r="N28" s="605"/>
      <c r="O28" s="648">
        <f>(L28-M28)*(1-Recovery_OX!F23)</f>
        <v>0</v>
      </c>
      <c r="P28" s="604"/>
      <c r="Q28" s="606"/>
      <c r="S28" s="649">
        <f t="shared" si="2"/>
        <v>2011</v>
      </c>
      <c r="T28" s="643">
        <f>IF(Select2=1,Food!$W30,"")</f>
        <v>0</v>
      </c>
      <c r="U28" s="644">
        <f>IF(Select2=1,Paper!$W30,"")</f>
        <v>0</v>
      </c>
      <c r="V28" s="635">
        <f>IF(Select2=1,Nappies!$W30,"")</f>
        <v>0</v>
      </c>
      <c r="W28" s="644">
        <f>IF(Select2=1,Garden!$W30,"")</f>
        <v>0</v>
      </c>
      <c r="X28" s="635">
        <f>IF(Select2=1,Wood!$W30,"")</f>
        <v>0</v>
      </c>
      <c r="Y28" s="644">
        <f>IF(Select2=1,Textiles!$W30,"")</f>
        <v>0</v>
      </c>
      <c r="Z28" s="637">
        <f>Sludge!W30</f>
        <v>0</v>
      </c>
      <c r="AA28" s="637" t="str">
        <f>IF(Select2=2,MSW!$W30,"")</f>
        <v/>
      </c>
      <c r="AB28" s="645">
        <f>Industry!$W30</f>
        <v>0</v>
      </c>
      <c r="AC28" s="646">
        <f t="shared" si="0"/>
        <v>0</v>
      </c>
      <c r="AD28" s="647">
        <f>Recovery_OX!R23</f>
        <v>0</v>
      </c>
      <c r="AE28" s="605"/>
      <c r="AF28" s="650">
        <f>(AC28-AD28)*(1-Recovery_OX!U23)</f>
        <v>0</v>
      </c>
    </row>
    <row r="29" spans="2:32">
      <c r="B29" s="597">
        <f t="shared" si="1"/>
        <v>2012</v>
      </c>
      <c r="C29" s="643">
        <f>IF(Select2=1,Food!$K31,"")</f>
        <v>0</v>
      </c>
      <c r="D29" s="644">
        <f>IF(Select2=1,Paper!$K31,"")</f>
        <v>0</v>
      </c>
      <c r="E29" s="635">
        <f>IF(Select2=1,Nappies!$K31,"")</f>
        <v>0</v>
      </c>
      <c r="F29" s="644">
        <f>IF(Select2=1,Garden!$K31,"")</f>
        <v>0</v>
      </c>
      <c r="G29" s="635">
        <f>IF(Select2=1,Wood!$K31,"")</f>
        <v>0</v>
      </c>
      <c r="H29" s="644">
        <f>IF(Select2=1,Textiles!$K31,"")</f>
        <v>0</v>
      </c>
      <c r="I29" s="645">
        <f>Sludge!K31</f>
        <v>0</v>
      </c>
      <c r="J29" s="645" t="str">
        <f>IF(Select2=2,MSW!$K31,"")</f>
        <v/>
      </c>
      <c r="K29" s="645">
        <f>Industry!$K31</f>
        <v>0</v>
      </c>
      <c r="L29" s="646">
        <f>SUM(C29:K29)</f>
        <v>0</v>
      </c>
      <c r="M29" s="647">
        <f>Recovery_OX!C24</f>
        <v>0</v>
      </c>
      <c r="N29" s="605"/>
      <c r="O29" s="648">
        <f>(L29-M29)*(1-Recovery_OX!F24)</f>
        <v>0</v>
      </c>
      <c r="P29" s="604"/>
      <c r="Q29" s="606"/>
      <c r="S29" s="649">
        <f t="shared" si="2"/>
        <v>2012</v>
      </c>
      <c r="T29" s="643">
        <f>IF(Select2=1,Food!$W31,"")</f>
        <v>0</v>
      </c>
      <c r="U29" s="644">
        <f>IF(Select2=1,Paper!$W31,"")</f>
        <v>0</v>
      </c>
      <c r="V29" s="635">
        <f>IF(Select2=1,Nappies!$W31,"")</f>
        <v>0</v>
      </c>
      <c r="W29" s="644">
        <f>IF(Select2=1,Garden!$W31,"")</f>
        <v>0</v>
      </c>
      <c r="X29" s="635">
        <f>IF(Select2=1,Wood!$W31,"")</f>
        <v>0</v>
      </c>
      <c r="Y29" s="644">
        <f>IF(Select2=1,Textiles!$W31,"")</f>
        <v>0</v>
      </c>
      <c r="Z29" s="637">
        <f>Sludge!W31</f>
        <v>0</v>
      </c>
      <c r="AA29" s="637" t="str">
        <f>IF(Select2=2,MSW!$W31,"")</f>
        <v/>
      </c>
      <c r="AB29" s="645">
        <f>Industry!$W31</f>
        <v>0</v>
      </c>
      <c r="AC29" s="646">
        <f t="shared" si="0"/>
        <v>0</v>
      </c>
      <c r="AD29" s="647">
        <f>Recovery_OX!R24</f>
        <v>0</v>
      </c>
      <c r="AE29" s="605"/>
      <c r="AF29" s="650">
        <f>(AC29-AD29)*(1-Recovery_OX!U24)</f>
        <v>0</v>
      </c>
    </row>
    <row r="30" spans="2:32">
      <c r="B30" s="597">
        <f t="shared" si="1"/>
        <v>2013</v>
      </c>
      <c r="C30" s="643">
        <f>IF(Select2=1,Food!$K32,"")</f>
        <v>0</v>
      </c>
      <c r="D30" s="644">
        <f>IF(Select2=1,Paper!$K32,"")</f>
        <v>0</v>
      </c>
      <c r="E30" s="635">
        <f>IF(Select2=1,Nappies!$K32,"")</f>
        <v>0</v>
      </c>
      <c r="F30" s="644">
        <f>IF(Select2=1,Garden!$K32,"")</f>
        <v>0</v>
      </c>
      <c r="G30" s="635">
        <f>IF(Select2=1,Wood!$K32,"")</f>
        <v>0</v>
      </c>
      <c r="H30" s="644">
        <f>IF(Select2=1,Textiles!$K32,"")</f>
        <v>0</v>
      </c>
      <c r="I30" s="645">
        <f>Sludge!K32</f>
        <v>0</v>
      </c>
      <c r="J30" s="645" t="str">
        <f>IF(Select2=2,MSW!$K32,"")</f>
        <v/>
      </c>
      <c r="K30" s="645">
        <f>Industry!$K32</f>
        <v>0</v>
      </c>
      <c r="L30" s="646">
        <f t="shared" si="3"/>
        <v>0</v>
      </c>
      <c r="M30" s="647">
        <f>Recovery_OX!C25</f>
        <v>0</v>
      </c>
      <c r="N30" s="605"/>
      <c r="O30" s="648">
        <f>(L30-M30)*(1-Recovery_OX!F25)</f>
        <v>0</v>
      </c>
      <c r="P30" s="604"/>
      <c r="Q30" s="606"/>
      <c r="S30" s="649">
        <f t="shared" si="2"/>
        <v>2013</v>
      </c>
      <c r="T30" s="643">
        <f>IF(Select2=1,Food!$W32,"")</f>
        <v>0</v>
      </c>
      <c r="U30" s="644">
        <f>IF(Select2=1,Paper!$W32,"")</f>
        <v>0</v>
      </c>
      <c r="V30" s="635">
        <f>IF(Select2=1,Nappies!$W32,"")</f>
        <v>0</v>
      </c>
      <c r="W30" s="644">
        <f>IF(Select2=1,Garden!$W32,"")</f>
        <v>0</v>
      </c>
      <c r="X30" s="635">
        <f>IF(Select2=1,Wood!$W32,"")</f>
        <v>0</v>
      </c>
      <c r="Y30" s="644">
        <f>IF(Select2=1,Textiles!$W32,"")</f>
        <v>0</v>
      </c>
      <c r="Z30" s="637">
        <f>Sludge!W32</f>
        <v>0</v>
      </c>
      <c r="AA30" s="637" t="str">
        <f>IF(Select2=2,MSW!$W32,"")</f>
        <v/>
      </c>
      <c r="AB30" s="645">
        <f>Industry!$W32</f>
        <v>0</v>
      </c>
      <c r="AC30" s="646">
        <f t="shared" si="0"/>
        <v>0</v>
      </c>
      <c r="AD30" s="647">
        <f>Recovery_OX!R25</f>
        <v>0</v>
      </c>
      <c r="AE30" s="605"/>
      <c r="AF30" s="650">
        <f>(AC30-AD30)*(1-Recovery_OX!U25)</f>
        <v>0</v>
      </c>
    </row>
    <row r="31" spans="2:32">
      <c r="B31" s="597">
        <f t="shared" si="1"/>
        <v>2014</v>
      </c>
      <c r="C31" s="643">
        <f>IF(Select2=1,Food!$K33,"")</f>
        <v>0</v>
      </c>
      <c r="D31" s="644">
        <f>IF(Select2=1,Paper!$K33,"")</f>
        <v>0</v>
      </c>
      <c r="E31" s="635">
        <f>IF(Select2=1,Nappies!$K33,"")</f>
        <v>0</v>
      </c>
      <c r="F31" s="644">
        <f>IF(Select2=1,Garden!$K33,"")</f>
        <v>0</v>
      </c>
      <c r="G31" s="635">
        <f>IF(Select2=1,Wood!$K33,"")</f>
        <v>0</v>
      </c>
      <c r="H31" s="644">
        <f>IF(Select2=1,Textiles!$K33,"")</f>
        <v>0</v>
      </c>
      <c r="I31" s="645">
        <f>Sludge!K33</f>
        <v>0</v>
      </c>
      <c r="J31" s="645" t="str">
        <f>IF(Select2=2,MSW!$K33,"")</f>
        <v/>
      </c>
      <c r="K31" s="645">
        <f>Industry!$K33</f>
        <v>0</v>
      </c>
      <c r="L31" s="646">
        <f t="shared" si="3"/>
        <v>0</v>
      </c>
      <c r="M31" s="647">
        <f>Recovery_OX!C26</f>
        <v>0</v>
      </c>
      <c r="N31" s="605"/>
      <c r="O31" s="648">
        <f>(L31-M31)*(1-Recovery_OX!F26)</f>
        <v>0</v>
      </c>
      <c r="P31" s="604"/>
      <c r="Q31" s="606"/>
      <c r="S31" s="649">
        <f t="shared" si="2"/>
        <v>2014</v>
      </c>
      <c r="T31" s="643">
        <f>IF(Select2=1,Food!$W33,"")</f>
        <v>0</v>
      </c>
      <c r="U31" s="644">
        <f>IF(Select2=1,Paper!$W33,"")</f>
        <v>0</v>
      </c>
      <c r="V31" s="635">
        <f>IF(Select2=1,Nappies!$W33,"")</f>
        <v>0</v>
      </c>
      <c r="W31" s="644">
        <f>IF(Select2=1,Garden!$W33,"")</f>
        <v>0</v>
      </c>
      <c r="X31" s="635">
        <f>IF(Select2=1,Wood!$W33,"")</f>
        <v>0</v>
      </c>
      <c r="Y31" s="644">
        <f>IF(Select2=1,Textiles!$W33,"")</f>
        <v>0</v>
      </c>
      <c r="Z31" s="637">
        <f>Sludge!W33</f>
        <v>0</v>
      </c>
      <c r="AA31" s="637" t="str">
        <f>IF(Select2=2,MSW!$W33,"")</f>
        <v/>
      </c>
      <c r="AB31" s="645">
        <f>Industry!$W33</f>
        <v>0</v>
      </c>
      <c r="AC31" s="646">
        <f t="shared" si="0"/>
        <v>0</v>
      </c>
      <c r="AD31" s="647">
        <f>Recovery_OX!R26</f>
        <v>0</v>
      </c>
      <c r="AE31" s="605"/>
      <c r="AF31" s="650">
        <f>(AC31-AD31)*(1-Recovery_OX!U26)</f>
        <v>0</v>
      </c>
    </row>
    <row r="32" spans="2:32">
      <c r="B32" s="597">
        <f t="shared" si="1"/>
        <v>2015</v>
      </c>
      <c r="C32" s="643">
        <f>IF(Select2=1,Food!$K34,"")</f>
        <v>0</v>
      </c>
      <c r="D32" s="644">
        <f>IF(Select2=1,Paper!$K34,"")</f>
        <v>0</v>
      </c>
      <c r="E32" s="635">
        <f>IF(Select2=1,Nappies!$K34,"")</f>
        <v>0</v>
      </c>
      <c r="F32" s="644">
        <f>IF(Select2=1,Garden!$K34,"")</f>
        <v>0</v>
      </c>
      <c r="G32" s="635">
        <f>IF(Select2=1,Wood!$K34,"")</f>
        <v>0</v>
      </c>
      <c r="H32" s="644">
        <f>IF(Select2=1,Textiles!$K34,"")</f>
        <v>0</v>
      </c>
      <c r="I32" s="645">
        <f>Sludge!K34</f>
        <v>0</v>
      </c>
      <c r="J32" s="645" t="str">
        <f>IF(Select2=2,MSW!$K34,"")</f>
        <v/>
      </c>
      <c r="K32" s="645">
        <f>Industry!$K34</f>
        <v>0</v>
      </c>
      <c r="L32" s="646">
        <f t="shared" si="3"/>
        <v>0</v>
      </c>
      <c r="M32" s="647">
        <f>Recovery_OX!C27</f>
        <v>0</v>
      </c>
      <c r="N32" s="605"/>
      <c r="O32" s="648">
        <f>(L32-M32)*(1-Recovery_OX!F27)</f>
        <v>0</v>
      </c>
      <c r="P32" s="604"/>
      <c r="Q32" s="606"/>
      <c r="S32" s="649">
        <f t="shared" si="2"/>
        <v>2015</v>
      </c>
      <c r="T32" s="643">
        <f>IF(Select2=1,Food!$W34,"")</f>
        <v>0</v>
      </c>
      <c r="U32" s="644">
        <f>IF(Select2=1,Paper!$W34,"")</f>
        <v>0</v>
      </c>
      <c r="V32" s="635">
        <f>IF(Select2=1,Nappies!$W34,"")</f>
        <v>0</v>
      </c>
      <c r="W32" s="644">
        <f>IF(Select2=1,Garden!$W34,"")</f>
        <v>0</v>
      </c>
      <c r="X32" s="635">
        <f>IF(Select2=1,Wood!$W34,"")</f>
        <v>0</v>
      </c>
      <c r="Y32" s="644">
        <f>IF(Select2=1,Textiles!$W34,"")</f>
        <v>0</v>
      </c>
      <c r="Z32" s="637">
        <f>Sludge!W34</f>
        <v>0</v>
      </c>
      <c r="AA32" s="637" t="str">
        <f>IF(Select2=2,MSW!$W34,"")</f>
        <v/>
      </c>
      <c r="AB32" s="645">
        <f>Industry!$W34</f>
        <v>0</v>
      </c>
      <c r="AC32" s="646">
        <f t="shared" si="0"/>
        <v>0</v>
      </c>
      <c r="AD32" s="647">
        <f>Recovery_OX!R27</f>
        <v>0</v>
      </c>
      <c r="AE32" s="605"/>
      <c r="AF32" s="650">
        <f>(AC32-AD32)*(1-Recovery_OX!U27)</f>
        <v>0</v>
      </c>
    </row>
    <row r="33" spans="2:32">
      <c r="B33" s="597">
        <f t="shared" si="1"/>
        <v>2016</v>
      </c>
      <c r="C33" s="643">
        <f>IF(Select2=1,Food!$K35,"")</f>
        <v>0</v>
      </c>
      <c r="D33" s="644">
        <f>IF(Select2=1,Paper!$K35,"")</f>
        <v>0</v>
      </c>
      <c r="E33" s="635">
        <f>IF(Select2=1,Nappies!$K35,"")</f>
        <v>0</v>
      </c>
      <c r="F33" s="644">
        <f>IF(Select2=1,Garden!$K35,"")</f>
        <v>0</v>
      </c>
      <c r="G33" s="635">
        <f>IF(Select2=1,Wood!$K35,"")</f>
        <v>0</v>
      </c>
      <c r="H33" s="644">
        <f>IF(Select2=1,Textiles!$K35,"")</f>
        <v>0</v>
      </c>
      <c r="I33" s="645">
        <f>Sludge!K35</f>
        <v>0</v>
      </c>
      <c r="J33" s="645" t="str">
        <f>IF(Select2=2,MSW!$K35,"")</f>
        <v/>
      </c>
      <c r="K33" s="645">
        <f>Industry!$K35</f>
        <v>0</v>
      </c>
      <c r="L33" s="646">
        <f t="shared" si="3"/>
        <v>0</v>
      </c>
      <c r="M33" s="647">
        <f>Recovery_OX!C28</f>
        <v>0</v>
      </c>
      <c r="N33" s="605"/>
      <c r="O33" s="648">
        <f>(L33-M33)*(1-Recovery_OX!F28)</f>
        <v>0</v>
      </c>
      <c r="P33" s="604"/>
      <c r="Q33" s="606"/>
      <c r="S33" s="649">
        <f t="shared" si="2"/>
        <v>2016</v>
      </c>
      <c r="T33" s="643">
        <f>IF(Select2=1,Food!$W35,"")</f>
        <v>0</v>
      </c>
      <c r="U33" s="644">
        <f>IF(Select2=1,Paper!$W35,"")</f>
        <v>0</v>
      </c>
      <c r="V33" s="635">
        <f>IF(Select2=1,Nappies!$W35,"")</f>
        <v>0</v>
      </c>
      <c r="W33" s="644">
        <f>IF(Select2=1,Garden!$W35,"")</f>
        <v>0</v>
      </c>
      <c r="X33" s="635">
        <f>IF(Select2=1,Wood!$W35,"")</f>
        <v>0</v>
      </c>
      <c r="Y33" s="644">
        <f>IF(Select2=1,Textiles!$W35,"")</f>
        <v>0</v>
      </c>
      <c r="Z33" s="637">
        <f>Sludge!W35</f>
        <v>0</v>
      </c>
      <c r="AA33" s="637" t="str">
        <f>IF(Select2=2,MSW!$W35,"")</f>
        <v/>
      </c>
      <c r="AB33" s="645">
        <f>Industry!$W35</f>
        <v>0</v>
      </c>
      <c r="AC33" s="646">
        <f t="shared" si="0"/>
        <v>0</v>
      </c>
      <c r="AD33" s="647">
        <f>Recovery_OX!R28</f>
        <v>0</v>
      </c>
      <c r="AE33" s="605"/>
      <c r="AF33" s="650">
        <f>(AC33-AD33)*(1-Recovery_OX!U28)</f>
        <v>0</v>
      </c>
    </row>
    <row r="34" spans="2:32">
      <c r="B34" s="597">
        <f t="shared" si="1"/>
        <v>2017</v>
      </c>
      <c r="C34" s="643">
        <f>IF(Select2=1,Food!$K36,"")</f>
        <v>0</v>
      </c>
      <c r="D34" s="644">
        <f>IF(Select2=1,Paper!$K36,"")</f>
        <v>0</v>
      </c>
      <c r="E34" s="635">
        <f>IF(Select2=1,Nappies!$K36,"")</f>
        <v>0</v>
      </c>
      <c r="F34" s="644">
        <f>IF(Select2=1,Garden!$K36,"")</f>
        <v>0</v>
      </c>
      <c r="G34" s="635">
        <f>IF(Select2=1,Wood!$K36,"")</f>
        <v>0</v>
      </c>
      <c r="H34" s="644">
        <f>IF(Select2=1,Textiles!$K36,"")</f>
        <v>0</v>
      </c>
      <c r="I34" s="645">
        <f>Sludge!K36</f>
        <v>0</v>
      </c>
      <c r="J34" s="645" t="str">
        <f>IF(Select2=2,MSW!$K36,"")</f>
        <v/>
      </c>
      <c r="K34" s="645">
        <f>Industry!$K36</f>
        <v>0</v>
      </c>
      <c r="L34" s="646">
        <f t="shared" si="3"/>
        <v>0</v>
      </c>
      <c r="M34" s="647">
        <f>Recovery_OX!C29</f>
        <v>0</v>
      </c>
      <c r="N34" s="605"/>
      <c r="O34" s="648">
        <f>(L34-M34)*(1-Recovery_OX!F29)</f>
        <v>0</v>
      </c>
      <c r="P34" s="604"/>
      <c r="Q34" s="606"/>
      <c r="S34" s="649">
        <f t="shared" si="2"/>
        <v>2017</v>
      </c>
      <c r="T34" s="643">
        <f>IF(Select2=1,Food!$W36,"")</f>
        <v>0</v>
      </c>
      <c r="U34" s="644">
        <f>IF(Select2=1,Paper!$W36,"")</f>
        <v>0</v>
      </c>
      <c r="V34" s="635">
        <f>IF(Select2=1,Nappies!$W36,"")</f>
        <v>0</v>
      </c>
      <c r="W34" s="644">
        <f>IF(Select2=1,Garden!$W36,"")</f>
        <v>0</v>
      </c>
      <c r="X34" s="635">
        <f>IF(Select2=1,Wood!$W36,"")</f>
        <v>0</v>
      </c>
      <c r="Y34" s="644">
        <f>IF(Select2=1,Textiles!$W36,"")</f>
        <v>0</v>
      </c>
      <c r="Z34" s="637">
        <f>Sludge!W36</f>
        <v>0</v>
      </c>
      <c r="AA34" s="637" t="str">
        <f>IF(Select2=2,MSW!$W36,"")</f>
        <v/>
      </c>
      <c r="AB34" s="645">
        <f>Industry!$W36</f>
        <v>0</v>
      </c>
      <c r="AC34" s="646">
        <f t="shared" si="0"/>
        <v>0</v>
      </c>
      <c r="AD34" s="647">
        <f>Recovery_OX!R29</f>
        <v>0</v>
      </c>
      <c r="AE34" s="605"/>
      <c r="AF34" s="650">
        <f>(AC34-AD34)*(1-Recovery_OX!U29)</f>
        <v>0</v>
      </c>
    </row>
    <row r="35" spans="2:32">
      <c r="B35" s="597">
        <f t="shared" si="1"/>
        <v>2018</v>
      </c>
      <c r="C35" s="643">
        <f>IF(Select2=1,Food!$K37,"")</f>
        <v>0</v>
      </c>
      <c r="D35" s="644">
        <f>IF(Select2=1,Paper!$K37,"")</f>
        <v>0</v>
      </c>
      <c r="E35" s="635">
        <f>IF(Select2=1,Nappies!$K37,"")</f>
        <v>0</v>
      </c>
      <c r="F35" s="644">
        <f>IF(Select2=1,Garden!$K37,"")</f>
        <v>0</v>
      </c>
      <c r="G35" s="635">
        <f>IF(Select2=1,Wood!$K37,"")</f>
        <v>0</v>
      </c>
      <c r="H35" s="644">
        <f>IF(Select2=1,Textiles!$K37,"")</f>
        <v>0</v>
      </c>
      <c r="I35" s="645">
        <f>Sludge!K37</f>
        <v>0</v>
      </c>
      <c r="J35" s="645" t="str">
        <f>IF(Select2=2,MSW!$K37,"")</f>
        <v/>
      </c>
      <c r="K35" s="645">
        <f>Industry!$K37</f>
        <v>0</v>
      </c>
      <c r="L35" s="646">
        <f t="shared" si="3"/>
        <v>0</v>
      </c>
      <c r="M35" s="647">
        <f>Recovery_OX!C30</f>
        <v>0</v>
      </c>
      <c r="N35" s="605"/>
      <c r="O35" s="648">
        <f>(L35-M35)*(1-Recovery_OX!F30)</f>
        <v>0</v>
      </c>
      <c r="P35" s="604"/>
      <c r="Q35" s="606"/>
      <c r="S35" s="649">
        <f t="shared" si="2"/>
        <v>2018</v>
      </c>
      <c r="T35" s="643">
        <f>IF(Select2=1,Food!$W37,"")</f>
        <v>0</v>
      </c>
      <c r="U35" s="644">
        <f>IF(Select2=1,Paper!$W37,"")</f>
        <v>0</v>
      </c>
      <c r="V35" s="635">
        <f>IF(Select2=1,Nappies!$W37,"")</f>
        <v>0</v>
      </c>
      <c r="W35" s="644">
        <f>IF(Select2=1,Garden!$W37,"")</f>
        <v>0</v>
      </c>
      <c r="X35" s="635">
        <f>IF(Select2=1,Wood!$W37,"")</f>
        <v>0</v>
      </c>
      <c r="Y35" s="644">
        <f>IF(Select2=1,Textiles!$W37,"")</f>
        <v>0</v>
      </c>
      <c r="Z35" s="637">
        <f>Sludge!W37</f>
        <v>0</v>
      </c>
      <c r="AA35" s="637" t="str">
        <f>IF(Select2=2,MSW!$W37,"")</f>
        <v/>
      </c>
      <c r="AB35" s="645">
        <f>Industry!$W37</f>
        <v>0</v>
      </c>
      <c r="AC35" s="646">
        <f t="shared" si="0"/>
        <v>0</v>
      </c>
      <c r="AD35" s="647">
        <f>Recovery_OX!R30</f>
        <v>0</v>
      </c>
      <c r="AE35" s="605"/>
      <c r="AF35" s="650">
        <f>(AC35-AD35)*(1-Recovery_OX!U30)</f>
        <v>0</v>
      </c>
    </row>
    <row r="36" spans="2:32">
      <c r="B36" s="597">
        <f t="shared" si="1"/>
        <v>2019</v>
      </c>
      <c r="C36" s="643">
        <f>IF(Select2=1,Food!$K38,"")</f>
        <v>0</v>
      </c>
      <c r="D36" s="644">
        <f>IF(Select2=1,Paper!$K38,"")</f>
        <v>0</v>
      </c>
      <c r="E36" s="635">
        <f>IF(Select2=1,Nappies!$K38,"")</f>
        <v>0</v>
      </c>
      <c r="F36" s="644">
        <f>IF(Select2=1,Garden!$K38,"")</f>
        <v>0</v>
      </c>
      <c r="G36" s="635">
        <f>IF(Select2=1,Wood!$K38,"")</f>
        <v>0</v>
      </c>
      <c r="H36" s="644">
        <f>IF(Select2=1,Textiles!$K38,"")</f>
        <v>0</v>
      </c>
      <c r="I36" s="645">
        <f>Sludge!K38</f>
        <v>0</v>
      </c>
      <c r="J36" s="645" t="str">
        <f>IF(Select2=2,MSW!$K38,"")</f>
        <v/>
      </c>
      <c r="K36" s="645">
        <f>Industry!$K38</f>
        <v>0</v>
      </c>
      <c r="L36" s="646">
        <f t="shared" si="3"/>
        <v>0</v>
      </c>
      <c r="M36" s="647">
        <f>Recovery_OX!C31</f>
        <v>0</v>
      </c>
      <c r="N36" s="605"/>
      <c r="O36" s="648">
        <f>(L36-M36)*(1-Recovery_OX!F31)</f>
        <v>0</v>
      </c>
      <c r="P36" s="604"/>
      <c r="Q36" s="606"/>
      <c r="S36" s="649">
        <f t="shared" si="2"/>
        <v>2019</v>
      </c>
      <c r="T36" s="643">
        <f>IF(Select2=1,Food!$W38,"")</f>
        <v>0</v>
      </c>
      <c r="U36" s="644">
        <f>IF(Select2=1,Paper!$W38,"")</f>
        <v>0</v>
      </c>
      <c r="V36" s="635">
        <f>IF(Select2=1,Nappies!$W38,"")</f>
        <v>0</v>
      </c>
      <c r="W36" s="644">
        <f>IF(Select2=1,Garden!$W38,"")</f>
        <v>0</v>
      </c>
      <c r="X36" s="635">
        <f>IF(Select2=1,Wood!$W38,"")</f>
        <v>0</v>
      </c>
      <c r="Y36" s="644">
        <f>IF(Select2=1,Textiles!$W38,"")</f>
        <v>0</v>
      </c>
      <c r="Z36" s="637">
        <f>Sludge!W38</f>
        <v>0</v>
      </c>
      <c r="AA36" s="637" t="str">
        <f>IF(Select2=2,MSW!$W38,"")</f>
        <v/>
      </c>
      <c r="AB36" s="645">
        <f>Industry!$W38</f>
        <v>0</v>
      </c>
      <c r="AC36" s="646">
        <f t="shared" si="0"/>
        <v>0</v>
      </c>
      <c r="AD36" s="647">
        <f>Recovery_OX!R31</f>
        <v>0</v>
      </c>
      <c r="AE36" s="605"/>
      <c r="AF36" s="650">
        <f>(AC36-AD36)*(1-Recovery_OX!U31)</f>
        <v>0</v>
      </c>
    </row>
    <row r="37" spans="2:32">
      <c r="B37" s="597">
        <f t="shared" si="1"/>
        <v>2020</v>
      </c>
      <c r="C37" s="643">
        <f>IF(Select2=1,Food!$K39,"")</f>
        <v>0</v>
      </c>
      <c r="D37" s="644">
        <f>IF(Select2=1,Paper!$K39,"")</f>
        <v>0</v>
      </c>
      <c r="E37" s="635">
        <f>IF(Select2=1,Nappies!$K39,"")</f>
        <v>0</v>
      </c>
      <c r="F37" s="644">
        <f>IF(Select2=1,Garden!$K39,"")</f>
        <v>0</v>
      </c>
      <c r="G37" s="635">
        <f>IF(Select2=1,Wood!$K39,"")</f>
        <v>0</v>
      </c>
      <c r="H37" s="644">
        <f>IF(Select2=1,Textiles!$K39,"")</f>
        <v>0</v>
      </c>
      <c r="I37" s="645">
        <f>Sludge!K39</f>
        <v>0</v>
      </c>
      <c r="J37" s="645" t="str">
        <f>IF(Select2=2,MSW!$K39,"")</f>
        <v/>
      </c>
      <c r="K37" s="645">
        <f>Industry!$K39</f>
        <v>0</v>
      </c>
      <c r="L37" s="646">
        <f t="shared" si="3"/>
        <v>0</v>
      </c>
      <c r="M37" s="647">
        <f>Recovery_OX!C32</f>
        <v>0</v>
      </c>
      <c r="N37" s="605"/>
      <c r="O37" s="648">
        <f>(L37-M37)*(1-Recovery_OX!F32)</f>
        <v>0</v>
      </c>
      <c r="P37" s="604"/>
      <c r="Q37" s="606"/>
      <c r="S37" s="649">
        <f t="shared" si="2"/>
        <v>2020</v>
      </c>
      <c r="T37" s="643">
        <f>IF(Select2=1,Food!$W39,"")</f>
        <v>0</v>
      </c>
      <c r="U37" s="644">
        <f>IF(Select2=1,Paper!$W39,"")</f>
        <v>0</v>
      </c>
      <c r="V37" s="635">
        <f>IF(Select2=1,Nappies!$W39,"")</f>
        <v>0</v>
      </c>
      <c r="W37" s="644">
        <f>IF(Select2=1,Garden!$W39,"")</f>
        <v>0</v>
      </c>
      <c r="X37" s="635">
        <f>IF(Select2=1,Wood!$W39,"")</f>
        <v>0</v>
      </c>
      <c r="Y37" s="644">
        <f>IF(Select2=1,Textiles!$W39,"")</f>
        <v>0</v>
      </c>
      <c r="Z37" s="637">
        <f>Sludge!W39</f>
        <v>0</v>
      </c>
      <c r="AA37" s="637" t="str">
        <f>IF(Select2=2,MSW!$W39,"")</f>
        <v/>
      </c>
      <c r="AB37" s="645">
        <f>Industry!$W39</f>
        <v>0</v>
      </c>
      <c r="AC37" s="646">
        <f t="shared" si="0"/>
        <v>0</v>
      </c>
      <c r="AD37" s="647">
        <f>Recovery_OX!R32</f>
        <v>0</v>
      </c>
      <c r="AE37" s="605"/>
      <c r="AF37" s="650">
        <f>(AC37-AD37)*(1-Recovery_OX!U32)</f>
        <v>0</v>
      </c>
    </row>
    <row r="38" spans="2:32">
      <c r="B38" s="597">
        <f t="shared" si="1"/>
        <v>2021</v>
      </c>
      <c r="C38" s="643">
        <f>IF(Select2=1,Food!$K40,"")</f>
        <v>0</v>
      </c>
      <c r="D38" s="644">
        <f>IF(Select2=1,Paper!$K40,"")</f>
        <v>0</v>
      </c>
      <c r="E38" s="635">
        <f>IF(Select2=1,Nappies!$K40,"")</f>
        <v>0</v>
      </c>
      <c r="F38" s="644">
        <f>IF(Select2=1,Garden!$K40,"")</f>
        <v>0</v>
      </c>
      <c r="G38" s="635">
        <f>IF(Select2=1,Wood!$K40,"")</f>
        <v>0</v>
      </c>
      <c r="H38" s="644">
        <f>IF(Select2=1,Textiles!$K40,"")</f>
        <v>0</v>
      </c>
      <c r="I38" s="645">
        <f>Sludge!K40</f>
        <v>0</v>
      </c>
      <c r="J38" s="645" t="str">
        <f>IF(Select2=2,MSW!$K40,"")</f>
        <v/>
      </c>
      <c r="K38" s="645">
        <f>Industry!$K40</f>
        <v>0</v>
      </c>
      <c r="L38" s="646">
        <f t="shared" si="3"/>
        <v>0</v>
      </c>
      <c r="M38" s="647">
        <f>Recovery_OX!C33</f>
        <v>0</v>
      </c>
      <c r="N38" s="605"/>
      <c r="O38" s="648">
        <f>(L38-M38)*(1-Recovery_OX!F33)</f>
        <v>0</v>
      </c>
      <c r="P38" s="604"/>
      <c r="Q38" s="606"/>
      <c r="S38" s="649">
        <f t="shared" si="2"/>
        <v>2021</v>
      </c>
      <c r="T38" s="643">
        <f>IF(Select2=1,Food!$W40,"")</f>
        <v>0</v>
      </c>
      <c r="U38" s="644">
        <f>IF(Select2=1,Paper!$W40,"")</f>
        <v>0</v>
      </c>
      <c r="V38" s="635">
        <f>IF(Select2=1,Nappies!$W40,"")</f>
        <v>0</v>
      </c>
      <c r="W38" s="644">
        <f>IF(Select2=1,Garden!$W40,"")</f>
        <v>0</v>
      </c>
      <c r="X38" s="635">
        <f>IF(Select2=1,Wood!$W40,"")</f>
        <v>0</v>
      </c>
      <c r="Y38" s="644">
        <f>IF(Select2=1,Textiles!$W40,"")</f>
        <v>0</v>
      </c>
      <c r="Z38" s="637">
        <f>Sludge!W40</f>
        <v>0</v>
      </c>
      <c r="AA38" s="637" t="str">
        <f>IF(Select2=2,MSW!$W40,"")</f>
        <v/>
      </c>
      <c r="AB38" s="645">
        <f>Industry!$W40</f>
        <v>0</v>
      </c>
      <c r="AC38" s="646">
        <f t="shared" si="0"/>
        <v>0</v>
      </c>
      <c r="AD38" s="647">
        <f>Recovery_OX!R33</f>
        <v>0</v>
      </c>
      <c r="AE38" s="605"/>
      <c r="AF38" s="650">
        <f>(AC38-AD38)*(1-Recovery_OX!U33)</f>
        <v>0</v>
      </c>
    </row>
    <row r="39" spans="2:32">
      <c r="B39" s="597">
        <f t="shared" si="1"/>
        <v>2022</v>
      </c>
      <c r="C39" s="643">
        <f>IF(Select2=1,Food!$K41,"")</f>
        <v>0</v>
      </c>
      <c r="D39" s="644">
        <f>IF(Select2=1,Paper!$K41,"")</f>
        <v>0</v>
      </c>
      <c r="E39" s="635">
        <f>IF(Select2=1,Nappies!$K41,"")</f>
        <v>0</v>
      </c>
      <c r="F39" s="644">
        <f>IF(Select2=1,Garden!$K41,"")</f>
        <v>0</v>
      </c>
      <c r="G39" s="635">
        <f>IF(Select2=1,Wood!$K41,"")</f>
        <v>0</v>
      </c>
      <c r="H39" s="644">
        <f>IF(Select2=1,Textiles!$K41,"")</f>
        <v>0</v>
      </c>
      <c r="I39" s="645">
        <f>Sludge!K41</f>
        <v>0</v>
      </c>
      <c r="J39" s="645" t="str">
        <f>IF(Select2=2,MSW!$K41,"")</f>
        <v/>
      </c>
      <c r="K39" s="645">
        <f>Industry!$K41</f>
        <v>0</v>
      </c>
      <c r="L39" s="646">
        <f t="shared" si="3"/>
        <v>0</v>
      </c>
      <c r="M39" s="647">
        <f>Recovery_OX!C34</f>
        <v>0</v>
      </c>
      <c r="N39" s="605"/>
      <c r="O39" s="648">
        <f>(L39-M39)*(1-Recovery_OX!F34)</f>
        <v>0</v>
      </c>
      <c r="P39" s="604"/>
      <c r="Q39" s="606"/>
      <c r="S39" s="649">
        <f t="shared" si="2"/>
        <v>2022</v>
      </c>
      <c r="T39" s="643">
        <f>IF(Select2=1,Food!$W41,"")</f>
        <v>0</v>
      </c>
      <c r="U39" s="644">
        <f>IF(Select2=1,Paper!$W41,"")</f>
        <v>0</v>
      </c>
      <c r="V39" s="635">
        <f>IF(Select2=1,Nappies!$W41,"")</f>
        <v>0</v>
      </c>
      <c r="W39" s="644">
        <f>IF(Select2=1,Garden!$W41,"")</f>
        <v>0</v>
      </c>
      <c r="X39" s="635">
        <f>IF(Select2=1,Wood!$W41,"")</f>
        <v>0</v>
      </c>
      <c r="Y39" s="644">
        <f>IF(Select2=1,Textiles!$W41,"")</f>
        <v>0</v>
      </c>
      <c r="Z39" s="637">
        <f>Sludge!W41</f>
        <v>0</v>
      </c>
      <c r="AA39" s="637" t="str">
        <f>IF(Select2=2,MSW!$W41,"")</f>
        <v/>
      </c>
      <c r="AB39" s="645">
        <f>Industry!$W41</f>
        <v>0</v>
      </c>
      <c r="AC39" s="646">
        <f t="shared" si="0"/>
        <v>0</v>
      </c>
      <c r="AD39" s="647">
        <f>Recovery_OX!R34</f>
        <v>0</v>
      </c>
      <c r="AE39" s="605"/>
      <c r="AF39" s="650">
        <f>(AC39-AD39)*(1-Recovery_OX!U34)</f>
        <v>0</v>
      </c>
    </row>
    <row r="40" spans="2:32">
      <c r="B40" s="597">
        <f t="shared" si="1"/>
        <v>2023</v>
      </c>
      <c r="C40" s="643">
        <f>IF(Select2=1,Food!$K42,"")</f>
        <v>0</v>
      </c>
      <c r="D40" s="644">
        <f>IF(Select2=1,Paper!$K42,"")</f>
        <v>0</v>
      </c>
      <c r="E40" s="635">
        <f>IF(Select2=1,Nappies!$K42,"")</f>
        <v>0</v>
      </c>
      <c r="F40" s="644">
        <f>IF(Select2=1,Garden!$K42,"")</f>
        <v>0</v>
      </c>
      <c r="G40" s="635">
        <f>IF(Select2=1,Wood!$K42,"")</f>
        <v>0</v>
      </c>
      <c r="H40" s="644">
        <f>IF(Select2=1,Textiles!$K42,"")</f>
        <v>0</v>
      </c>
      <c r="I40" s="645">
        <f>Sludge!K42</f>
        <v>0</v>
      </c>
      <c r="J40" s="645" t="str">
        <f>IF(Select2=2,MSW!$K42,"")</f>
        <v/>
      </c>
      <c r="K40" s="645">
        <f>Industry!$K42</f>
        <v>0</v>
      </c>
      <c r="L40" s="646">
        <f t="shared" si="3"/>
        <v>0</v>
      </c>
      <c r="M40" s="647">
        <f>Recovery_OX!C35</f>
        <v>0</v>
      </c>
      <c r="N40" s="605"/>
      <c r="O40" s="648">
        <f>(L40-M40)*(1-Recovery_OX!F35)</f>
        <v>0</v>
      </c>
      <c r="P40" s="604"/>
      <c r="Q40" s="606"/>
      <c r="S40" s="649">
        <f t="shared" si="2"/>
        <v>2023</v>
      </c>
      <c r="T40" s="643">
        <f>IF(Select2=1,Food!$W42,"")</f>
        <v>0</v>
      </c>
      <c r="U40" s="644">
        <f>IF(Select2=1,Paper!$W42,"")</f>
        <v>0</v>
      </c>
      <c r="V40" s="635">
        <f>IF(Select2=1,Nappies!$W42,"")</f>
        <v>0</v>
      </c>
      <c r="W40" s="644">
        <f>IF(Select2=1,Garden!$W42,"")</f>
        <v>0</v>
      </c>
      <c r="X40" s="635">
        <f>IF(Select2=1,Wood!$W42,"")</f>
        <v>0</v>
      </c>
      <c r="Y40" s="644">
        <f>IF(Select2=1,Textiles!$W42,"")</f>
        <v>0</v>
      </c>
      <c r="Z40" s="637">
        <f>Sludge!W42</f>
        <v>0</v>
      </c>
      <c r="AA40" s="637" t="str">
        <f>IF(Select2=2,MSW!$W42,"")</f>
        <v/>
      </c>
      <c r="AB40" s="645">
        <f>Industry!$W42</f>
        <v>0</v>
      </c>
      <c r="AC40" s="646">
        <f t="shared" si="0"/>
        <v>0</v>
      </c>
      <c r="AD40" s="647">
        <f>Recovery_OX!R35</f>
        <v>0</v>
      </c>
      <c r="AE40" s="605"/>
      <c r="AF40" s="650">
        <f>(AC40-AD40)*(1-Recovery_OX!U35)</f>
        <v>0</v>
      </c>
    </row>
    <row r="41" spans="2:32">
      <c r="B41" s="597">
        <f t="shared" si="1"/>
        <v>2024</v>
      </c>
      <c r="C41" s="643">
        <f>IF(Select2=1,Food!$K43,"")</f>
        <v>0</v>
      </c>
      <c r="D41" s="644">
        <f>IF(Select2=1,Paper!$K43,"")</f>
        <v>0</v>
      </c>
      <c r="E41" s="635">
        <f>IF(Select2=1,Nappies!$K43,"")</f>
        <v>0</v>
      </c>
      <c r="F41" s="644">
        <f>IF(Select2=1,Garden!$K43,"")</f>
        <v>0</v>
      </c>
      <c r="G41" s="635">
        <f>IF(Select2=1,Wood!$K43,"")</f>
        <v>0</v>
      </c>
      <c r="H41" s="644">
        <f>IF(Select2=1,Textiles!$K43,"")</f>
        <v>0</v>
      </c>
      <c r="I41" s="645">
        <f>Sludge!K43</f>
        <v>0</v>
      </c>
      <c r="J41" s="645" t="str">
        <f>IF(Select2=2,MSW!$K43,"")</f>
        <v/>
      </c>
      <c r="K41" s="645">
        <f>Industry!$K43</f>
        <v>0</v>
      </c>
      <c r="L41" s="646">
        <f t="shared" si="3"/>
        <v>0</v>
      </c>
      <c r="M41" s="647">
        <f>Recovery_OX!C36</f>
        <v>0</v>
      </c>
      <c r="N41" s="605"/>
      <c r="O41" s="648">
        <f>(L41-M41)*(1-Recovery_OX!F36)</f>
        <v>0</v>
      </c>
      <c r="P41" s="604"/>
      <c r="Q41" s="606"/>
      <c r="S41" s="649">
        <f t="shared" si="2"/>
        <v>2024</v>
      </c>
      <c r="T41" s="643">
        <f>IF(Select2=1,Food!$W43,"")</f>
        <v>0</v>
      </c>
      <c r="U41" s="644">
        <f>IF(Select2=1,Paper!$W43,"")</f>
        <v>0</v>
      </c>
      <c r="V41" s="635">
        <f>IF(Select2=1,Nappies!$W43,"")</f>
        <v>0</v>
      </c>
      <c r="W41" s="644">
        <f>IF(Select2=1,Garden!$W43,"")</f>
        <v>0</v>
      </c>
      <c r="X41" s="635">
        <f>IF(Select2=1,Wood!$W43,"")</f>
        <v>0</v>
      </c>
      <c r="Y41" s="644">
        <f>IF(Select2=1,Textiles!$W43,"")</f>
        <v>0</v>
      </c>
      <c r="Z41" s="637">
        <f>Sludge!W43</f>
        <v>0</v>
      </c>
      <c r="AA41" s="637" t="str">
        <f>IF(Select2=2,MSW!$W43,"")</f>
        <v/>
      </c>
      <c r="AB41" s="645">
        <f>Industry!$W43</f>
        <v>0</v>
      </c>
      <c r="AC41" s="646">
        <f t="shared" si="0"/>
        <v>0</v>
      </c>
      <c r="AD41" s="647">
        <f>Recovery_OX!R36</f>
        <v>0</v>
      </c>
      <c r="AE41" s="605"/>
      <c r="AF41" s="650">
        <f>(AC41-AD41)*(1-Recovery_OX!U36)</f>
        <v>0</v>
      </c>
    </row>
    <row r="42" spans="2:32">
      <c r="B42" s="597">
        <f t="shared" si="1"/>
        <v>2025</v>
      </c>
      <c r="C42" s="643">
        <f>IF(Select2=1,Food!$K44,"")</f>
        <v>0</v>
      </c>
      <c r="D42" s="644">
        <f>IF(Select2=1,Paper!$K44,"")</f>
        <v>0</v>
      </c>
      <c r="E42" s="635">
        <f>IF(Select2=1,Nappies!$K44,"")</f>
        <v>0</v>
      </c>
      <c r="F42" s="644">
        <f>IF(Select2=1,Garden!$K44,"")</f>
        <v>0</v>
      </c>
      <c r="G42" s="635">
        <f>IF(Select2=1,Wood!$K44,"")</f>
        <v>0</v>
      </c>
      <c r="H42" s="644">
        <f>IF(Select2=1,Textiles!$K44,"")</f>
        <v>0</v>
      </c>
      <c r="I42" s="645">
        <f>Sludge!K44</f>
        <v>0</v>
      </c>
      <c r="J42" s="645" t="str">
        <f>IF(Select2=2,MSW!$K44,"")</f>
        <v/>
      </c>
      <c r="K42" s="645">
        <f>Industry!$K44</f>
        <v>0</v>
      </c>
      <c r="L42" s="646">
        <f t="shared" si="3"/>
        <v>0</v>
      </c>
      <c r="M42" s="647">
        <f>Recovery_OX!C37</f>
        <v>0</v>
      </c>
      <c r="N42" s="605"/>
      <c r="O42" s="648">
        <f>(L42-M42)*(1-Recovery_OX!F37)</f>
        <v>0</v>
      </c>
      <c r="P42" s="604"/>
      <c r="Q42" s="606"/>
      <c r="S42" s="649">
        <f t="shared" si="2"/>
        <v>2025</v>
      </c>
      <c r="T42" s="643">
        <f>IF(Select2=1,Food!$W44,"")</f>
        <v>0</v>
      </c>
      <c r="U42" s="644">
        <f>IF(Select2=1,Paper!$W44,"")</f>
        <v>0</v>
      </c>
      <c r="V42" s="635">
        <f>IF(Select2=1,Nappies!$W44,"")</f>
        <v>0</v>
      </c>
      <c r="W42" s="644">
        <f>IF(Select2=1,Garden!$W44,"")</f>
        <v>0</v>
      </c>
      <c r="X42" s="635">
        <f>IF(Select2=1,Wood!$W44,"")</f>
        <v>0</v>
      </c>
      <c r="Y42" s="644">
        <f>IF(Select2=1,Textiles!$W44,"")</f>
        <v>0</v>
      </c>
      <c r="Z42" s="637">
        <f>Sludge!W44</f>
        <v>0</v>
      </c>
      <c r="AA42" s="637" t="str">
        <f>IF(Select2=2,MSW!$W44,"")</f>
        <v/>
      </c>
      <c r="AB42" s="645">
        <f>Industry!$W44</f>
        <v>0</v>
      </c>
      <c r="AC42" s="646">
        <f t="shared" si="0"/>
        <v>0</v>
      </c>
      <c r="AD42" s="647">
        <f>Recovery_OX!R37</f>
        <v>0</v>
      </c>
      <c r="AE42" s="605"/>
      <c r="AF42" s="650">
        <f>(AC42-AD42)*(1-Recovery_OX!U37)</f>
        <v>0</v>
      </c>
    </row>
    <row r="43" spans="2:32">
      <c r="B43" s="597">
        <f t="shared" si="1"/>
        <v>2026</v>
      </c>
      <c r="C43" s="643">
        <f>IF(Select2=1,Food!$K45,"")</f>
        <v>0</v>
      </c>
      <c r="D43" s="644">
        <f>IF(Select2=1,Paper!$K45,"")</f>
        <v>0</v>
      </c>
      <c r="E43" s="635">
        <f>IF(Select2=1,Nappies!$K45,"")</f>
        <v>0</v>
      </c>
      <c r="F43" s="644">
        <f>IF(Select2=1,Garden!$K45,"")</f>
        <v>0</v>
      </c>
      <c r="G43" s="635">
        <f>IF(Select2=1,Wood!$K45,"")</f>
        <v>0</v>
      </c>
      <c r="H43" s="644">
        <f>IF(Select2=1,Textiles!$K45,"")</f>
        <v>0</v>
      </c>
      <c r="I43" s="645">
        <f>Sludge!K45</f>
        <v>0</v>
      </c>
      <c r="J43" s="645" t="str">
        <f>IF(Select2=2,MSW!$K45,"")</f>
        <v/>
      </c>
      <c r="K43" s="645">
        <f>Industry!$K45</f>
        <v>0</v>
      </c>
      <c r="L43" s="646">
        <f t="shared" si="3"/>
        <v>0</v>
      </c>
      <c r="M43" s="647">
        <f>Recovery_OX!C38</f>
        <v>0</v>
      </c>
      <c r="N43" s="605"/>
      <c r="O43" s="648">
        <f>(L43-M43)*(1-Recovery_OX!F38)</f>
        <v>0</v>
      </c>
      <c r="P43" s="604"/>
      <c r="Q43" s="606"/>
      <c r="S43" s="649">
        <f t="shared" si="2"/>
        <v>2026</v>
      </c>
      <c r="T43" s="643">
        <f>IF(Select2=1,Food!$W45,"")</f>
        <v>0</v>
      </c>
      <c r="U43" s="644">
        <f>IF(Select2=1,Paper!$W45,"")</f>
        <v>0</v>
      </c>
      <c r="V43" s="635">
        <f>IF(Select2=1,Nappies!$W45,"")</f>
        <v>0</v>
      </c>
      <c r="W43" s="644">
        <f>IF(Select2=1,Garden!$W45,"")</f>
        <v>0</v>
      </c>
      <c r="X43" s="635">
        <f>IF(Select2=1,Wood!$W45,"")</f>
        <v>0</v>
      </c>
      <c r="Y43" s="644">
        <f>IF(Select2=1,Textiles!$W45,"")</f>
        <v>0</v>
      </c>
      <c r="Z43" s="637">
        <f>Sludge!W45</f>
        <v>0</v>
      </c>
      <c r="AA43" s="637" t="str">
        <f>IF(Select2=2,MSW!$W45,"")</f>
        <v/>
      </c>
      <c r="AB43" s="645">
        <f>Industry!$W45</f>
        <v>0</v>
      </c>
      <c r="AC43" s="646">
        <f t="shared" si="0"/>
        <v>0</v>
      </c>
      <c r="AD43" s="647">
        <f>Recovery_OX!R38</f>
        <v>0</v>
      </c>
      <c r="AE43" s="605"/>
      <c r="AF43" s="650">
        <f>(AC43-AD43)*(1-Recovery_OX!U38)</f>
        <v>0</v>
      </c>
    </row>
    <row r="44" spans="2:32">
      <c r="B44" s="597">
        <f t="shared" si="1"/>
        <v>2027</v>
      </c>
      <c r="C44" s="643">
        <f>IF(Select2=1,Food!$K46,"")</f>
        <v>0</v>
      </c>
      <c r="D44" s="644">
        <f>IF(Select2=1,Paper!$K46,"")</f>
        <v>0</v>
      </c>
      <c r="E44" s="635">
        <f>IF(Select2=1,Nappies!$K46,"")</f>
        <v>0</v>
      </c>
      <c r="F44" s="644">
        <f>IF(Select2=1,Garden!$K46,"")</f>
        <v>0</v>
      </c>
      <c r="G44" s="635">
        <f>IF(Select2=1,Wood!$K46,"")</f>
        <v>0</v>
      </c>
      <c r="H44" s="644">
        <f>IF(Select2=1,Textiles!$K46,"")</f>
        <v>0</v>
      </c>
      <c r="I44" s="645">
        <f>Sludge!K46</f>
        <v>0</v>
      </c>
      <c r="J44" s="645" t="str">
        <f>IF(Select2=2,MSW!$K46,"")</f>
        <v/>
      </c>
      <c r="K44" s="645">
        <f>Industry!$K46</f>
        <v>0</v>
      </c>
      <c r="L44" s="646">
        <f t="shared" si="3"/>
        <v>0</v>
      </c>
      <c r="M44" s="647">
        <f>Recovery_OX!C39</f>
        <v>0</v>
      </c>
      <c r="N44" s="605"/>
      <c r="O44" s="648">
        <f>(L44-M44)*(1-Recovery_OX!F39)</f>
        <v>0</v>
      </c>
      <c r="P44" s="604"/>
      <c r="Q44" s="606"/>
      <c r="S44" s="649">
        <f t="shared" si="2"/>
        <v>2027</v>
      </c>
      <c r="T44" s="643">
        <f>IF(Select2=1,Food!$W46,"")</f>
        <v>0</v>
      </c>
      <c r="U44" s="644">
        <f>IF(Select2=1,Paper!$W46,"")</f>
        <v>0</v>
      </c>
      <c r="V44" s="635">
        <f>IF(Select2=1,Nappies!$W46,"")</f>
        <v>0</v>
      </c>
      <c r="W44" s="644">
        <f>IF(Select2=1,Garden!$W46,"")</f>
        <v>0</v>
      </c>
      <c r="X44" s="635">
        <f>IF(Select2=1,Wood!$W46,"")</f>
        <v>0</v>
      </c>
      <c r="Y44" s="644">
        <f>IF(Select2=1,Textiles!$W46,"")</f>
        <v>0</v>
      </c>
      <c r="Z44" s="637">
        <f>Sludge!W46</f>
        <v>0</v>
      </c>
      <c r="AA44" s="637" t="str">
        <f>IF(Select2=2,MSW!$W46,"")</f>
        <v/>
      </c>
      <c r="AB44" s="645">
        <f>Industry!$W46</f>
        <v>0</v>
      </c>
      <c r="AC44" s="646">
        <f t="shared" si="0"/>
        <v>0</v>
      </c>
      <c r="AD44" s="647">
        <f>Recovery_OX!R39</f>
        <v>0</v>
      </c>
      <c r="AE44" s="605"/>
      <c r="AF44" s="650">
        <f>(AC44-AD44)*(1-Recovery_OX!U39)</f>
        <v>0</v>
      </c>
    </row>
    <row r="45" spans="2:32">
      <c r="B45" s="597">
        <f t="shared" si="1"/>
        <v>2028</v>
      </c>
      <c r="C45" s="643">
        <f>IF(Select2=1,Food!$K47,"")</f>
        <v>0</v>
      </c>
      <c r="D45" s="644">
        <f>IF(Select2=1,Paper!$K47,"")</f>
        <v>0</v>
      </c>
      <c r="E45" s="635">
        <f>IF(Select2=1,Nappies!$K47,"")</f>
        <v>0</v>
      </c>
      <c r="F45" s="644">
        <f>IF(Select2=1,Garden!$K47,"")</f>
        <v>0</v>
      </c>
      <c r="G45" s="635">
        <f>IF(Select2=1,Wood!$K47,"")</f>
        <v>0</v>
      </c>
      <c r="H45" s="644">
        <f>IF(Select2=1,Textiles!$K47,"")</f>
        <v>0</v>
      </c>
      <c r="I45" s="645">
        <f>Sludge!K47</f>
        <v>0</v>
      </c>
      <c r="J45" s="645" t="str">
        <f>IF(Select2=2,MSW!$K47,"")</f>
        <v/>
      </c>
      <c r="K45" s="645">
        <f>Industry!$K47</f>
        <v>0</v>
      </c>
      <c r="L45" s="646">
        <f t="shared" si="3"/>
        <v>0</v>
      </c>
      <c r="M45" s="647">
        <f>Recovery_OX!C40</f>
        <v>0</v>
      </c>
      <c r="N45" s="605"/>
      <c r="O45" s="648">
        <f>(L45-M45)*(1-Recovery_OX!F40)</f>
        <v>0</v>
      </c>
      <c r="P45" s="604"/>
      <c r="Q45" s="606"/>
      <c r="S45" s="649">
        <f t="shared" si="2"/>
        <v>2028</v>
      </c>
      <c r="T45" s="643">
        <f>IF(Select2=1,Food!$W47,"")</f>
        <v>0</v>
      </c>
      <c r="U45" s="644">
        <f>IF(Select2=1,Paper!$W47,"")</f>
        <v>0</v>
      </c>
      <c r="V45" s="635">
        <f>IF(Select2=1,Nappies!$W47,"")</f>
        <v>0</v>
      </c>
      <c r="W45" s="644">
        <f>IF(Select2=1,Garden!$W47,"")</f>
        <v>0</v>
      </c>
      <c r="X45" s="635">
        <f>IF(Select2=1,Wood!$W47,"")</f>
        <v>0</v>
      </c>
      <c r="Y45" s="644">
        <f>IF(Select2=1,Textiles!$W47,"")</f>
        <v>0</v>
      </c>
      <c r="Z45" s="637">
        <f>Sludge!W47</f>
        <v>0</v>
      </c>
      <c r="AA45" s="637" t="str">
        <f>IF(Select2=2,MSW!$W47,"")</f>
        <v/>
      </c>
      <c r="AB45" s="645">
        <f>Industry!$W47</f>
        <v>0</v>
      </c>
      <c r="AC45" s="646">
        <f t="shared" si="0"/>
        <v>0</v>
      </c>
      <c r="AD45" s="647">
        <f>Recovery_OX!R40</f>
        <v>0</v>
      </c>
      <c r="AE45" s="605"/>
      <c r="AF45" s="650">
        <f>(AC45-AD45)*(1-Recovery_OX!U40)</f>
        <v>0</v>
      </c>
    </row>
    <row r="46" spans="2:32">
      <c r="B46" s="597">
        <f t="shared" si="1"/>
        <v>2029</v>
      </c>
      <c r="C46" s="643">
        <f>IF(Select2=1,Food!$K48,"")</f>
        <v>0</v>
      </c>
      <c r="D46" s="644">
        <f>IF(Select2=1,Paper!$K48,"")</f>
        <v>0</v>
      </c>
      <c r="E46" s="635">
        <f>IF(Select2=1,Nappies!$K48,"")</f>
        <v>0</v>
      </c>
      <c r="F46" s="644">
        <f>IF(Select2=1,Garden!$K48,"")</f>
        <v>0</v>
      </c>
      <c r="G46" s="635">
        <f>IF(Select2=1,Wood!$K48,"")</f>
        <v>0</v>
      </c>
      <c r="H46" s="644">
        <f>IF(Select2=1,Textiles!$K48,"")</f>
        <v>0</v>
      </c>
      <c r="I46" s="645">
        <f>Sludge!K48</f>
        <v>0</v>
      </c>
      <c r="J46" s="645" t="str">
        <f>IF(Select2=2,MSW!$K48,"")</f>
        <v/>
      </c>
      <c r="K46" s="645">
        <f>Industry!$K48</f>
        <v>0</v>
      </c>
      <c r="L46" s="646">
        <f t="shared" si="3"/>
        <v>0</v>
      </c>
      <c r="M46" s="647">
        <f>Recovery_OX!C41</f>
        <v>0</v>
      </c>
      <c r="N46" s="605"/>
      <c r="O46" s="648">
        <f>(L46-M46)*(1-Recovery_OX!F41)</f>
        <v>0</v>
      </c>
      <c r="P46" s="604"/>
      <c r="Q46" s="606"/>
      <c r="S46" s="649">
        <f t="shared" si="2"/>
        <v>2029</v>
      </c>
      <c r="T46" s="643">
        <f>IF(Select2=1,Food!$W48,"")</f>
        <v>0</v>
      </c>
      <c r="U46" s="644">
        <f>IF(Select2=1,Paper!$W48,"")</f>
        <v>0</v>
      </c>
      <c r="V46" s="635">
        <f>IF(Select2=1,Nappies!$W48,"")</f>
        <v>0</v>
      </c>
      <c r="W46" s="644">
        <f>IF(Select2=1,Garden!$W48,"")</f>
        <v>0</v>
      </c>
      <c r="X46" s="635">
        <f>IF(Select2=1,Wood!$W48,"")</f>
        <v>0</v>
      </c>
      <c r="Y46" s="644">
        <f>IF(Select2=1,Textiles!$W48,"")</f>
        <v>0</v>
      </c>
      <c r="Z46" s="637">
        <f>Sludge!W48</f>
        <v>0</v>
      </c>
      <c r="AA46" s="637" t="str">
        <f>IF(Select2=2,MSW!$W48,"")</f>
        <v/>
      </c>
      <c r="AB46" s="645">
        <f>Industry!$W48</f>
        <v>0</v>
      </c>
      <c r="AC46" s="646">
        <f t="shared" si="0"/>
        <v>0</v>
      </c>
      <c r="AD46" s="647">
        <f>Recovery_OX!R41</f>
        <v>0</v>
      </c>
      <c r="AE46" s="605"/>
      <c r="AF46" s="650">
        <f>(AC46-AD46)*(1-Recovery_OX!U41)</f>
        <v>0</v>
      </c>
    </row>
    <row r="47" spans="2:32">
      <c r="B47" s="597">
        <f t="shared" si="1"/>
        <v>2030</v>
      </c>
      <c r="C47" s="643">
        <f>IF(Select2=1,Food!$K49,"")</f>
        <v>0</v>
      </c>
      <c r="D47" s="644">
        <f>IF(Select2=1,Paper!$K49,"")</f>
        <v>0</v>
      </c>
      <c r="E47" s="635">
        <f>IF(Select2=1,Nappies!$K49,"")</f>
        <v>0</v>
      </c>
      <c r="F47" s="644">
        <f>IF(Select2=1,Garden!$K49,"")</f>
        <v>0</v>
      </c>
      <c r="G47" s="635">
        <f>IF(Select2=1,Wood!$K49,"")</f>
        <v>0</v>
      </c>
      <c r="H47" s="644">
        <f>IF(Select2=1,Textiles!$K49,"")</f>
        <v>0</v>
      </c>
      <c r="I47" s="645">
        <f>Sludge!K49</f>
        <v>0</v>
      </c>
      <c r="J47" s="645" t="str">
        <f>IF(Select2=2,MSW!$K49,"")</f>
        <v/>
      </c>
      <c r="K47" s="645">
        <f>Industry!$K49</f>
        <v>0</v>
      </c>
      <c r="L47" s="646">
        <f t="shared" si="3"/>
        <v>0</v>
      </c>
      <c r="M47" s="647">
        <f>Recovery_OX!C42</f>
        <v>0</v>
      </c>
      <c r="N47" s="605"/>
      <c r="O47" s="648">
        <f>(L47-M47)*(1-Recovery_OX!F42)</f>
        <v>0</v>
      </c>
      <c r="P47" s="604"/>
      <c r="Q47" s="606"/>
      <c r="S47" s="649">
        <f t="shared" si="2"/>
        <v>2030</v>
      </c>
      <c r="T47" s="643">
        <f>IF(Select2=1,Food!$W49,"")</f>
        <v>0</v>
      </c>
      <c r="U47" s="644">
        <f>IF(Select2=1,Paper!$W49,"")</f>
        <v>0</v>
      </c>
      <c r="V47" s="635">
        <f>IF(Select2=1,Nappies!$W49,"")</f>
        <v>0</v>
      </c>
      <c r="W47" s="644">
        <f>IF(Select2=1,Garden!$W49,"")</f>
        <v>0</v>
      </c>
      <c r="X47" s="635">
        <f>IF(Select2=1,Wood!$W49,"")</f>
        <v>0</v>
      </c>
      <c r="Y47" s="644">
        <f>IF(Select2=1,Textiles!$W49,"")</f>
        <v>0</v>
      </c>
      <c r="Z47" s="637">
        <f>Sludge!W49</f>
        <v>0</v>
      </c>
      <c r="AA47" s="637" t="str">
        <f>IF(Select2=2,MSW!$W49,"")</f>
        <v/>
      </c>
      <c r="AB47" s="645">
        <f>Industry!$W49</f>
        <v>0</v>
      </c>
      <c r="AC47" s="646">
        <f t="shared" si="0"/>
        <v>0</v>
      </c>
      <c r="AD47" s="647">
        <f>Recovery_OX!R42</f>
        <v>0</v>
      </c>
      <c r="AE47" s="605"/>
      <c r="AF47" s="650">
        <f>(AC47-AD47)*(1-Recovery_OX!U42)</f>
        <v>0</v>
      </c>
    </row>
    <row r="48" spans="2:32">
      <c r="B48" s="597">
        <f t="shared" si="1"/>
        <v>2031</v>
      </c>
      <c r="C48" s="643">
        <f>IF(Select2=1,Food!$K50,"")</f>
        <v>0</v>
      </c>
      <c r="D48" s="644">
        <f>IF(Select2=1,Paper!$K50,"")</f>
        <v>0</v>
      </c>
      <c r="E48" s="635">
        <f>IF(Select2=1,Nappies!$K50,"")</f>
        <v>0</v>
      </c>
      <c r="F48" s="644">
        <f>IF(Select2=1,Garden!$K50,"")</f>
        <v>0</v>
      </c>
      <c r="G48" s="635">
        <f>IF(Select2=1,Wood!$K50,"")</f>
        <v>0</v>
      </c>
      <c r="H48" s="644">
        <f>IF(Select2=1,Textiles!$K50,"")</f>
        <v>0</v>
      </c>
      <c r="I48" s="645">
        <f>Sludge!K50</f>
        <v>0</v>
      </c>
      <c r="J48" s="645" t="str">
        <f>IF(Select2=2,MSW!$K50,"")</f>
        <v/>
      </c>
      <c r="K48" s="645">
        <f>Industry!$K50</f>
        <v>0</v>
      </c>
      <c r="L48" s="646">
        <f t="shared" si="3"/>
        <v>0</v>
      </c>
      <c r="M48" s="647">
        <f>Recovery_OX!C43</f>
        <v>0</v>
      </c>
      <c r="N48" s="605"/>
      <c r="O48" s="648">
        <f>(L48-M48)*(1-Recovery_OX!F43)</f>
        <v>0</v>
      </c>
      <c r="P48" s="604"/>
      <c r="Q48" s="606"/>
      <c r="S48" s="649">
        <f t="shared" si="2"/>
        <v>2031</v>
      </c>
      <c r="T48" s="643">
        <f>IF(Select2=1,Food!$W50,"")</f>
        <v>0</v>
      </c>
      <c r="U48" s="644">
        <f>IF(Select2=1,Paper!$W50,"")</f>
        <v>0</v>
      </c>
      <c r="V48" s="635">
        <f>IF(Select2=1,Nappies!$W50,"")</f>
        <v>0</v>
      </c>
      <c r="W48" s="644">
        <f>IF(Select2=1,Garden!$W50,"")</f>
        <v>0</v>
      </c>
      <c r="X48" s="635">
        <f>IF(Select2=1,Wood!$W50,"")</f>
        <v>0</v>
      </c>
      <c r="Y48" s="644">
        <f>IF(Select2=1,Textiles!$W50,"")</f>
        <v>0</v>
      </c>
      <c r="Z48" s="637">
        <f>Sludge!W50</f>
        <v>0</v>
      </c>
      <c r="AA48" s="637" t="str">
        <f>IF(Select2=2,MSW!$W50,"")</f>
        <v/>
      </c>
      <c r="AB48" s="645">
        <f>Industry!$W50</f>
        <v>0</v>
      </c>
      <c r="AC48" s="646">
        <f t="shared" si="0"/>
        <v>0</v>
      </c>
      <c r="AD48" s="647">
        <f>Recovery_OX!R43</f>
        <v>0</v>
      </c>
      <c r="AE48" s="605"/>
      <c r="AF48" s="650">
        <f>(AC48-AD48)*(1-Recovery_OX!U43)</f>
        <v>0</v>
      </c>
    </row>
    <row r="49" spans="2:32">
      <c r="B49" s="597">
        <f t="shared" si="1"/>
        <v>2032</v>
      </c>
      <c r="C49" s="643">
        <f>IF(Select2=1,Food!$K51,"")</f>
        <v>0</v>
      </c>
      <c r="D49" s="644">
        <f>IF(Select2=1,Paper!$K51,"")</f>
        <v>0</v>
      </c>
      <c r="E49" s="635">
        <f>IF(Select2=1,Nappies!$K51,"")</f>
        <v>0</v>
      </c>
      <c r="F49" s="644">
        <f>IF(Select2=1,Garden!$K51,"")</f>
        <v>0</v>
      </c>
      <c r="G49" s="635">
        <f>IF(Select2=1,Wood!$K51,"")</f>
        <v>0</v>
      </c>
      <c r="H49" s="644">
        <f>IF(Select2=1,Textiles!$K51,"")</f>
        <v>0</v>
      </c>
      <c r="I49" s="645">
        <f>Sludge!K51</f>
        <v>0</v>
      </c>
      <c r="J49" s="645" t="str">
        <f>IF(Select2=2,MSW!$K51,"")</f>
        <v/>
      </c>
      <c r="K49" s="645">
        <f>Industry!$K51</f>
        <v>0</v>
      </c>
      <c r="L49" s="646">
        <f t="shared" si="3"/>
        <v>0</v>
      </c>
      <c r="M49" s="647">
        <f>Recovery_OX!C44</f>
        <v>0</v>
      </c>
      <c r="N49" s="605"/>
      <c r="O49" s="648">
        <f>(L49-M49)*(1-Recovery_OX!F44)</f>
        <v>0</v>
      </c>
      <c r="P49" s="604"/>
      <c r="Q49" s="606"/>
      <c r="S49" s="649">
        <f t="shared" si="2"/>
        <v>2032</v>
      </c>
      <c r="T49" s="643">
        <f>IF(Select2=1,Food!$W51,"")</f>
        <v>0</v>
      </c>
      <c r="U49" s="644">
        <f>IF(Select2=1,Paper!$W51,"")</f>
        <v>0</v>
      </c>
      <c r="V49" s="635">
        <f>IF(Select2=1,Nappies!$W51,"")</f>
        <v>0</v>
      </c>
      <c r="W49" s="644">
        <f>IF(Select2=1,Garden!$W51,"")</f>
        <v>0</v>
      </c>
      <c r="X49" s="635">
        <f>IF(Select2=1,Wood!$W51,"")</f>
        <v>0</v>
      </c>
      <c r="Y49" s="644">
        <f>IF(Select2=1,Textiles!$W51,"")</f>
        <v>0</v>
      </c>
      <c r="Z49" s="637">
        <f>Sludge!W51</f>
        <v>0</v>
      </c>
      <c r="AA49" s="637" t="str">
        <f>IF(Select2=2,MSW!$W51,"")</f>
        <v/>
      </c>
      <c r="AB49" s="645">
        <f>Industry!$W51</f>
        <v>0</v>
      </c>
      <c r="AC49" s="646">
        <f t="shared" ref="AC49:AC80" si="4">SUM(T49:AA49)</f>
        <v>0</v>
      </c>
      <c r="AD49" s="647">
        <f>Recovery_OX!R44</f>
        <v>0</v>
      </c>
      <c r="AE49" s="605"/>
      <c r="AF49" s="650">
        <f>(AC49-AD49)*(1-Recovery_OX!U44)</f>
        <v>0</v>
      </c>
    </row>
    <row r="50" spans="2:32">
      <c r="B50" s="597">
        <f t="shared" si="1"/>
        <v>2033</v>
      </c>
      <c r="C50" s="643">
        <f>IF(Select2=1,Food!$K52,"")</f>
        <v>0</v>
      </c>
      <c r="D50" s="644">
        <f>IF(Select2=1,Paper!$K52,"")</f>
        <v>0</v>
      </c>
      <c r="E50" s="635">
        <f>IF(Select2=1,Nappies!$K52,"")</f>
        <v>0</v>
      </c>
      <c r="F50" s="644">
        <f>IF(Select2=1,Garden!$K52,"")</f>
        <v>0</v>
      </c>
      <c r="G50" s="635">
        <f>IF(Select2=1,Wood!$K52,"")</f>
        <v>0</v>
      </c>
      <c r="H50" s="644">
        <f>IF(Select2=1,Textiles!$K52,"")</f>
        <v>0</v>
      </c>
      <c r="I50" s="645">
        <f>Sludge!K52</f>
        <v>0</v>
      </c>
      <c r="J50" s="645" t="str">
        <f>IF(Select2=2,MSW!$K52,"")</f>
        <v/>
      </c>
      <c r="K50" s="645">
        <f>Industry!$K52</f>
        <v>0</v>
      </c>
      <c r="L50" s="646">
        <f t="shared" si="3"/>
        <v>0</v>
      </c>
      <c r="M50" s="647">
        <f>Recovery_OX!C45</f>
        <v>0</v>
      </c>
      <c r="N50" s="605"/>
      <c r="O50" s="648">
        <f>(L50-M50)*(1-Recovery_OX!F45)</f>
        <v>0</v>
      </c>
      <c r="P50" s="604"/>
      <c r="Q50" s="606"/>
      <c r="S50" s="649">
        <f t="shared" si="2"/>
        <v>2033</v>
      </c>
      <c r="T50" s="643">
        <f>IF(Select2=1,Food!$W52,"")</f>
        <v>0</v>
      </c>
      <c r="U50" s="644">
        <f>IF(Select2=1,Paper!$W52,"")</f>
        <v>0</v>
      </c>
      <c r="V50" s="635">
        <f>IF(Select2=1,Nappies!$W52,"")</f>
        <v>0</v>
      </c>
      <c r="W50" s="644">
        <f>IF(Select2=1,Garden!$W52,"")</f>
        <v>0</v>
      </c>
      <c r="X50" s="635">
        <f>IF(Select2=1,Wood!$W52,"")</f>
        <v>0</v>
      </c>
      <c r="Y50" s="644">
        <f>IF(Select2=1,Textiles!$W52,"")</f>
        <v>0</v>
      </c>
      <c r="Z50" s="637">
        <f>Sludge!W52</f>
        <v>0</v>
      </c>
      <c r="AA50" s="637" t="str">
        <f>IF(Select2=2,MSW!$W52,"")</f>
        <v/>
      </c>
      <c r="AB50" s="645">
        <f>Industry!$W52</f>
        <v>0</v>
      </c>
      <c r="AC50" s="646">
        <f t="shared" si="4"/>
        <v>0</v>
      </c>
      <c r="AD50" s="647">
        <f>Recovery_OX!R45</f>
        <v>0</v>
      </c>
      <c r="AE50" s="605"/>
      <c r="AF50" s="650">
        <f>(AC50-AD50)*(1-Recovery_OX!U45)</f>
        <v>0</v>
      </c>
    </row>
    <row r="51" spans="2:32">
      <c r="B51" s="597">
        <f t="shared" si="1"/>
        <v>2034</v>
      </c>
      <c r="C51" s="643">
        <f>IF(Select2=1,Food!$K53,"")</f>
        <v>0</v>
      </c>
      <c r="D51" s="644">
        <f>IF(Select2=1,Paper!$K53,"")</f>
        <v>0</v>
      </c>
      <c r="E51" s="635">
        <f>IF(Select2=1,Nappies!$K53,"")</f>
        <v>0</v>
      </c>
      <c r="F51" s="644">
        <f>IF(Select2=1,Garden!$K53,"")</f>
        <v>0</v>
      </c>
      <c r="G51" s="635">
        <f>IF(Select2=1,Wood!$K53,"")</f>
        <v>0</v>
      </c>
      <c r="H51" s="644">
        <f>IF(Select2=1,Textiles!$K53,"")</f>
        <v>0</v>
      </c>
      <c r="I51" s="645">
        <f>Sludge!K53</f>
        <v>0</v>
      </c>
      <c r="J51" s="645" t="str">
        <f>IF(Select2=2,MSW!$K53,"")</f>
        <v/>
      </c>
      <c r="K51" s="645">
        <f>Industry!$K53</f>
        <v>0</v>
      </c>
      <c r="L51" s="646">
        <f t="shared" si="3"/>
        <v>0</v>
      </c>
      <c r="M51" s="647">
        <f>Recovery_OX!C46</f>
        <v>0</v>
      </c>
      <c r="N51" s="605"/>
      <c r="O51" s="648">
        <f>(L51-M51)*(1-Recovery_OX!F46)</f>
        <v>0</v>
      </c>
      <c r="P51" s="604"/>
      <c r="Q51" s="606"/>
      <c r="S51" s="649">
        <f t="shared" si="2"/>
        <v>2034</v>
      </c>
      <c r="T51" s="643">
        <f>IF(Select2=1,Food!$W53,"")</f>
        <v>0</v>
      </c>
      <c r="U51" s="644">
        <f>IF(Select2=1,Paper!$W53,"")</f>
        <v>0</v>
      </c>
      <c r="V51" s="635">
        <f>IF(Select2=1,Nappies!$W53,"")</f>
        <v>0</v>
      </c>
      <c r="W51" s="644">
        <f>IF(Select2=1,Garden!$W53,"")</f>
        <v>0</v>
      </c>
      <c r="X51" s="635">
        <f>IF(Select2=1,Wood!$W53,"")</f>
        <v>0</v>
      </c>
      <c r="Y51" s="644">
        <f>IF(Select2=1,Textiles!$W53,"")</f>
        <v>0</v>
      </c>
      <c r="Z51" s="637">
        <f>Sludge!W53</f>
        <v>0</v>
      </c>
      <c r="AA51" s="637" t="str">
        <f>IF(Select2=2,MSW!$W53,"")</f>
        <v/>
      </c>
      <c r="AB51" s="645">
        <f>Industry!$W53</f>
        <v>0</v>
      </c>
      <c r="AC51" s="646">
        <f t="shared" si="4"/>
        <v>0</v>
      </c>
      <c r="AD51" s="647">
        <f>Recovery_OX!R46</f>
        <v>0</v>
      </c>
      <c r="AE51" s="605"/>
      <c r="AF51" s="650">
        <f>(AC51-AD51)*(1-Recovery_OX!U46)</f>
        <v>0</v>
      </c>
    </row>
    <row r="52" spans="2:32">
      <c r="B52" s="597">
        <f t="shared" si="1"/>
        <v>2035</v>
      </c>
      <c r="C52" s="643">
        <f>IF(Select2=1,Food!$K54,"")</f>
        <v>0</v>
      </c>
      <c r="D52" s="644">
        <f>IF(Select2=1,Paper!$K54,"")</f>
        <v>0</v>
      </c>
      <c r="E52" s="635">
        <f>IF(Select2=1,Nappies!$K54,"")</f>
        <v>0</v>
      </c>
      <c r="F52" s="644">
        <f>IF(Select2=1,Garden!$K54,"")</f>
        <v>0</v>
      </c>
      <c r="G52" s="635">
        <f>IF(Select2=1,Wood!$K54,"")</f>
        <v>0</v>
      </c>
      <c r="H52" s="644">
        <f>IF(Select2=1,Textiles!$K54,"")</f>
        <v>0</v>
      </c>
      <c r="I52" s="645">
        <f>Sludge!K54</f>
        <v>0</v>
      </c>
      <c r="J52" s="645" t="str">
        <f>IF(Select2=2,MSW!$K54,"")</f>
        <v/>
      </c>
      <c r="K52" s="645">
        <f>Industry!$K54</f>
        <v>0</v>
      </c>
      <c r="L52" s="646">
        <f t="shared" si="3"/>
        <v>0</v>
      </c>
      <c r="M52" s="647">
        <f>Recovery_OX!C47</f>
        <v>0</v>
      </c>
      <c r="N52" s="605"/>
      <c r="O52" s="648">
        <f>(L52-M52)*(1-Recovery_OX!F47)</f>
        <v>0</v>
      </c>
      <c r="P52" s="604"/>
      <c r="Q52" s="606"/>
      <c r="S52" s="649">
        <f t="shared" si="2"/>
        <v>2035</v>
      </c>
      <c r="T52" s="643">
        <f>IF(Select2=1,Food!$W54,"")</f>
        <v>0</v>
      </c>
      <c r="U52" s="644">
        <f>IF(Select2=1,Paper!$W54,"")</f>
        <v>0</v>
      </c>
      <c r="V52" s="635">
        <f>IF(Select2=1,Nappies!$W54,"")</f>
        <v>0</v>
      </c>
      <c r="W52" s="644">
        <f>IF(Select2=1,Garden!$W54,"")</f>
        <v>0</v>
      </c>
      <c r="X52" s="635">
        <f>IF(Select2=1,Wood!$W54,"")</f>
        <v>0</v>
      </c>
      <c r="Y52" s="644">
        <f>IF(Select2=1,Textiles!$W54,"")</f>
        <v>0</v>
      </c>
      <c r="Z52" s="637">
        <f>Sludge!W54</f>
        <v>0</v>
      </c>
      <c r="AA52" s="637" t="str">
        <f>IF(Select2=2,MSW!$W54,"")</f>
        <v/>
      </c>
      <c r="AB52" s="645">
        <f>Industry!$W54</f>
        <v>0</v>
      </c>
      <c r="AC52" s="646">
        <f t="shared" si="4"/>
        <v>0</v>
      </c>
      <c r="AD52" s="647">
        <f>Recovery_OX!R47</f>
        <v>0</v>
      </c>
      <c r="AE52" s="605"/>
      <c r="AF52" s="650">
        <f>(AC52-AD52)*(1-Recovery_OX!U47)</f>
        <v>0</v>
      </c>
    </row>
    <row r="53" spans="2:32">
      <c r="B53" s="597">
        <f t="shared" si="1"/>
        <v>2036</v>
      </c>
      <c r="C53" s="643">
        <f>IF(Select2=1,Food!$K55,"")</f>
        <v>0</v>
      </c>
      <c r="D53" s="644">
        <f>IF(Select2=1,Paper!$K55,"")</f>
        <v>0</v>
      </c>
      <c r="E53" s="635">
        <f>IF(Select2=1,Nappies!$K55,"")</f>
        <v>0</v>
      </c>
      <c r="F53" s="644">
        <f>IF(Select2=1,Garden!$K55,"")</f>
        <v>0</v>
      </c>
      <c r="G53" s="635">
        <f>IF(Select2=1,Wood!$K55,"")</f>
        <v>0</v>
      </c>
      <c r="H53" s="644">
        <f>IF(Select2=1,Textiles!$K55,"")</f>
        <v>0</v>
      </c>
      <c r="I53" s="645">
        <f>Sludge!K55</f>
        <v>0</v>
      </c>
      <c r="J53" s="645" t="str">
        <f>IF(Select2=2,MSW!$K55,"")</f>
        <v/>
      </c>
      <c r="K53" s="645">
        <f>Industry!$K55</f>
        <v>0</v>
      </c>
      <c r="L53" s="646">
        <f t="shared" si="3"/>
        <v>0</v>
      </c>
      <c r="M53" s="647">
        <f>Recovery_OX!C48</f>
        <v>0</v>
      </c>
      <c r="N53" s="605"/>
      <c r="O53" s="648">
        <f>(L53-M53)*(1-Recovery_OX!F48)</f>
        <v>0</v>
      </c>
      <c r="P53" s="604"/>
      <c r="Q53" s="606"/>
      <c r="S53" s="649">
        <f t="shared" si="2"/>
        <v>2036</v>
      </c>
      <c r="T53" s="643">
        <f>IF(Select2=1,Food!$W55,"")</f>
        <v>0</v>
      </c>
      <c r="U53" s="644">
        <f>IF(Select2=1,Paper!$W55,"")</f>
        <v>0</v>
      </c>
      <c r="V53" s="635">
        <f>IF(Select2=1,Nappies!$W55,"")</f>
        <v>0</v>
      </c>
      <c r="W53" s="644">
        <f>IF(Select2=1,Garden!$W55,"")</f>
        <v>0</v>
      </c>
      <c r="X53" s="635">
        <f>IF(Select2=1,Wood!$W55,"")</f>
        <v>0</v>
      </c>
      <c r="Y53" s="644">
        <f>IF(Select2=1,Textiles!$W55,"")</f>
        <v>0</v>
      </c>
      <c r="Z53" s="637">
        <f>Sludge!W55</f>
        <v>0</v>
      </c>
      <c r="AA53" s="637" t="str">
        <f>IF(Select2=2,MSW!$W55,"")</f>
        <v/>
      </c>
      <c r="AB53" s="645">
        <f>Industry!$W55</f>
        <v>0</v>
      </c>
      <c r="AC53" s="646">
        <f t="shared" si="4"/>
        <v>0</v>
      </c>
      <c r="AD53" s="647">
        <f>Recovery_OX!R48</f>
        <v>0</v>
      </c>
      <c r="AE53" s="605"/>
      <c r="AF53" s="650">
        <f>(AC53-AD53)*(1-Recovery_OX!U48)</f>
        <v>0</v>
      </c>
    </row>
    <row r="54" spans="2:32">
      <c r="B54" s="597">
        <f t="shared" si="1"/>
        <v>2037</v>
      </c>
      <c r="C54" s="643">
        <f>IF(Select2=1,Food!$K56,"")</f>
        <v>0</v>
      </c>
      <c r="D54" s="644">
        <f>IF(Select2=1,Paper!$K56,"")</f>
        <v>0</v>
      </c>
      <c r="E54" s="635">
        <f>IF(Select2=1,Nappies!$K56,"")</f>
        <v>0</v>
      </c>
      <c r="F54" s="644">
        <f>IF(Select2=1,Garden!$K56,"")</f>
        <v>0</v>
      </c>
      <c r="G54" s="635">
        <f>IF(Select2=1,Wood!$K56,"")</f>
        <v>0</v>
      </c>
      <c r="H54" s="644">
        <f>IF(Select2=1,Textiles!$K56,"")</f>
        <v>0</v>
      </c>
      <c r="I54" s="645">
        <f>Sludge!K56</f>
        <v>0</v>
      </c>
      <c r="J54" s="645" t="str">
        <f>IF(Select2=2,MSW!$K56,"")</f>
        <v/>
      </c>
      <c r="K54" s="645">
        <f>Industry!$K56</f>
        <v>0</v>
      </c>
      <c r="L54" s="646">
        <f t="shared" si="3"/>
        <v>0</v>
      </c>
      <c r="M54" s="647">
        <f>Recovery_OX!C49</f>
        <v>0</v>
      </c>
      <c r="N54" s="605"/>
      <c r="O54" s="648">
        <f>(L54-M54)*(1-Recovery_OX!F49)</f>
        <v>0</v>
      </c>
      <c r="P54" s="604"/>
      <c r="Q54" s="606"/>
      <c r="S54" s="649">
        <f t="shared" si="2"/>
        <v>2037</v>
      </c>
      <c r="T54" s="643">
        <f>IF(Select2=1,Food!$W56,"")</f>
        <v>0</v>
      </c>
      <c r="U54" s="644">
        <f>IF(Select2=1,Paper!$W56,"")</f>
        <v>0</v>
      </c>
      <c r="V54" s="635">
        <f>IF(Select2=1,Nappies!$W56,"")</f>
        <v>0</v>
      </c>
      <c r="W54" s="644">
        <f>IF(Select2=1,Garden!$W56,"")</f>
        <v>0</v>
      </c>
      <c r="X54" s="635">
        <f>IF(Select2=1,Wood!$W56,"")</f>
        <v>0</v>
      </c>
      <c r="Y54" s="644">
        <f>IF(Select2=1,Textiles!$W56,"")</f>
        <v>0</v>
      </c>
      <c r="Z54" s="637">
        <f>Sludge!W56</f>
        <v>0</v>
      </c>
      <c r="AA54" s="637" t="str">
        <f>IF(Select2=2,MSW!$W56,"")</f>
        <v/>
      </c>
      <c r="AB54" s="645">
        <f>Industry!$W56</f>
        <v>0</v>
      </c>
      <c r="AC54" s="646">
        <f t="shared" si="4"/>
        <v>0</v>
      </c>
      <c r="AD54" s="647">
        <f>Recovery_OX!R49</f>
        <v>0</v>
      </c>
      <c r="AE54" s="605"/>
      <c r="AF54" s="650">
        <f>(AC54-AD54)*(1-Recovery_OX!U49)</f>
        <v>0</v>
      </c>
    </row>
    <row r="55" spans="2:32">
      <c r="B55" s="597">
        <f t="shared" si="1"/>
        <v>2038</v>
      </c>
      <c r="C55" s="643">
        <f>IF(Select2=1,Food!$K57,"")</f>
        <v>0</v>
      </c>
      <c r="D55" s="644">
        <f>IF(Select2=1,Paper!$K57,"")</f>
        <v>0</v>
      </c>
      <c r="E55" s="635">
        <f>IF(Select2=1,Nappies!$K57,"")</f>
        <v>0</v>
      </c>
      <c r="F55" s="644">
        <f>IF(Select2=1,Garden!$K57,"")</f>
        <v>0</v>
      </c>
      <c r="G55" s="635">
        <f>IF(Select2=1,Wood!$K57,"")</f>
        <v>0</v>
      </c>
      <c r="H55" s="644">
        <f>IF(Select2=1,Textiles!$K57,"")</f>
        <v>0</v>
      </c>
      <c r="I55" s="645">
        <f>Sludge!K57</f>
        <v>0</v>
      </c>
      <c r="J55" s="645" t="str">
        <f>IF(Select2=2,MSW!$K57,"")</f>
        <v/>
      </c>
      <c r="K55" s="645">
        <f>Industry!$K57</f>
        <v>0</v>
      </c>
      <c r="L55" s="646">
        <f t="shared" si="3"/>
        <v>0</v>
      </c>
      <c r="M55" s="647">
        <f>Recovery_OX!C50</f>
        <v>0</v>
      </c>
      <c r="N55" s="605"/>
      <c r="O55" s="648">
        <f>(L55-M55)*(1-Recovery_OX!F50)</f>
        <v>0</v>
      </c>
      <c r="P55" s="604"/>
      <c r="Q55" s="606"/>
      <c r="S55" s="649">
        <f t="shared" si="2"/>
        <v>2038</v>
      </c>
      <c r="T55" s="643">
        <f>IF(Select2=1,Food!$W57,"")</f>
        <v>0</v>
      </c>
      <c r="U55" s="644">
        <f>IF(Select2=1,Paper!$W57,"")</f>
        <v>0</v>
      </c>
      <c r="V55" s="635">
        <f>IF(Select2=1,Nappies!$W57,"")</f>
        <v>0</v>
      </c>
      <c r="W55" s="644">
        <f>IF(Select2=1,Garden!$W57,"")</f>
        <v>0</v>
      </c>
      <c r="X55" s="635">
        <f>IF(Select2=1,Wood!$W57,"")</f>
        <v>0</v>
      </c>
      <c r="Y55" s="644">
        <f>IF(Select2=1,Textiles!$W57,"")</f>
        <v>0</v>
      </c>
      <c r="Z55" s="637">
        <f>Sludge!W57</f>
        <v>0</v>
      </c>
      <c r="AA55" s="637" t="str">
        <f>IF(Select2=2,MSW!$W57,"")</f>
        <v/>
      </c>
      <c r="AB55" s="645">
        <f>Industry!$W57</f>
        <v>0</v>
      </c>
      <c r="AC55" s="646">
        <f t="shared" si="4"/>
        <v>0</v>
      </c>
      <c r="AD55" s="647">
        <f>Recovery_OX!R50</f>
        <v>0</v>
      </c>
      <c r="AE55" s="605"/>
      <c r="AF55" s="650">
        <f>(AC55-AD55)*(1-Recovery_OX!U50)</f>
        <v>0</v>
      </c>
    </row>
    <row r="56" spans="2:32">
      <c r="B56" s="597">
        <f t="shared" si="1"/>
        <v>2039</v>
      </c>
      <c r="C56" s="643">
        <f>IF(Select2=1,Food!$K58,"")</f>
        <v>0</v>
      </c>
      <c r="D56" s="644">
        <f>IF(Select2=1,Paper!$K58,"")</f>
        <v>0</v>
      </c>
      <c r="E56" s="635">
        <f>IF(Select2=1,Nappies!$K58,"")</f>
        <v>0</v>
      </c>
      <c r="F56" s="644">
        <f>IF(Select2=1,Garden!$K58,"")</f>
        <v>0</v>
      </c>
      <c r="G56" s="635">
        <f>IF(Select2=1,Wood!$K58,"")</f>
        <v>0</v>
      </c>
      <c r="H56" s="644">
        <f>IF(Select2=1,Textiles!$K58,"")</f>
        <v>0</v>
      </c>
      <c r="I56" s="645">
        <f>Sludge!K58</f>
        <v>0</v>
      </c>
      <c r="J56" s="645" t="str">
        <f>IF(Select2=2,MSW!$K58,"")</f>
        <v/>
      </c>
      <c r="K56" s="645">
        <f>Industry!$K58</f>
        <v>0</v>
      </c>
      <c r="L56" s="646">
        <f t="shared" si="3"/>
        <v>0</v>
      </c>
      <c r="M56" s="647">
        <f>Recovery_OX!C51</f>
        <v>0</v>
      </c>
      <c r="N56" s="605"/>
      <c r="O56" s="648">
        <f>(L56-M56)*(1-Recovery_OX!F51)</f>
        <v>0</v>
      </c>
      <c r="P56" s="604"/>
      <c r="Q56" s="606"/>
      <c r="S56" s="649">
        <f t="shared" si="2"/>
        <v>2039</v>
      </c>
      <c r="T56" s="643">
        <f>IF(Select2=1,Food!$W58,"")</f>
        <v>0</v>
      </c>
      <c r="U56" s="644">
        <f>IF(Select2=1,Paper!$W58,"")</f>
        <v>0</v>
      </c>
      <c r="V56" s="635">
        <f>IF(Select2=1,Nappies!$W58,"")</f>
        <v>0</v>
      </c>
      <c r="W56" s="644">
        <f>IF(Select2=1,Garden!$W58,"")</f>
        <v>0</v>
      </c>
      <c r="X56" s="635">
        <f>IF(Select2=1,Wood!$W58,"")</f>
        <v>0</v>
      </c>
      <c r="Y56" s="644">
        <f>IF(Select2=1,Textiles!$W58,"")</f>
        <v>0</v>
      </c>
      <c r="Z56" s="637">
        <f>Sludge!W58</f>
        <v>0</v>
      </c>
      <c r="AA56" s="637" t="str">
        <f>IF(Select2=2,MSW!$W58,"")</f>
        <v/>
      </c>
      <c r="AB56" s="645">
        <f>Industry!$W58</f>
        <v>0</v>
      </c>
      <c r="AC56" s="646">
        <f t="shared" si="4"/>
        <v>0</v>
      </c>
      <c r="AD56" s="647">
        <f>Recovery_OX!R51</f>
        <v>0</v>
      </c>
      <c r="AE56" s="605"/>
      <c r="AF56" s="650">
        <f>(AC56-AD56)*(1-Recovery_OX!U51)</f>
        <v>0</v>
      </c>
    </row>
    <row r="57" spans="2:32">
      <c r="B57" s="597">
        <f t="shared" si="1"/>
        <v>2040</v>
      </c>
      <c r="C57" s="643">
        <f>IF(Select2=1,Food!$K59,"")</f>
        <v>0</v>
      </c>
      <c r="D57" s="644">
        <f>IF(Select2=1,Paper!$K59,"")</f>
        <v>0</v>
      </c>
      <c r="E57" s="635">
        <f>IF(Select2=1,Nappies!$K59,"")</f>
        <v>0</v>
      </c>
      <c r="F57" s="644">
        <f>IF(Select2=1,Garden!$K59,"")</f>
        <v>0</v>
      </c>
      <c r="G57" s="635">
        <f>IF(Select2=1,Wood!$K59,"")</f>
        <v>0</v>
      </c>
      <c r="H57" s="644">
        <f>IF(Select2=1,Textiles!$K59,"")</f>
        <v>0</v>
      </c>
      <c r="I57" s="645">
        <f>Sludge!K59</f>
        <v>0</v>
      </c>
      <c r="J57" s="645" t="str">
        <f>IF(Select2=2,MSW!$K59,"")</f>
        <v/>
      </c>
      <c r="K57" s="645">
        <f>Industry!$K59</f>
        <v>0</v>
      </c>
      <c r="L57" s="646">
        <f t="shared" si="3"/>
        <v>0</v>
      </c>
      <c r="M57" s="647">
        <f>Recovery_OX!C52</f>
        <v>0</v>
      </c>
      <c r="N57" s="605"/>
      <c r="O57" s="648">
        <f>(L57-M57)*(1-Recovery_OX!F52)</f>
        <v>0</v>
      </c>
      <c r="P57" s="604"/>
      <c r="Q57" s="606"/>
      <c r="S57" s="649">
        <f t="shared" si="2"/>
        <v>2040</v>
      </c>
      <c r="T57" s="643">
        <f>IF(Select2=1,Food!$W59,"")</f>
        <v>0</v>
      </c>
      <c r="U57" s="644">
        <f>IF(Select2=1,Paper!$W59,"")</f>
        <v>0</v>
      </c>
      <c r="V57" s="635">
        <f>IF(Select2=1,Nappies!$W59,"")</f>
        <v>0</v>
      </c>
      <c r="W57" s="644">
        <f>IF(Select2=1,Garden!$W59,"")</f>
        <v>0</v>
      </c>
      <c r="X57" s="635">
        <f>IF(Select2=1,Wood!$W59,"")</f>
        <v>0</v>
      </c>
      <c r="Y57" s="644">
        <f>IF(Select2=1,Textiles!$W59,"")</f>
        <v>0</v>
      </c>
      <c r="Z57" s="637">
        <f>Sludge!W59</f>
        <v>0</v>
      </c>
      <c r="AA57" s="637" t="str">
        <f>IF(Select2=2,MSW!$W59,"")</f>
        <v/>
      </c>
      <c r="AB57" s="645">
        <f>Industry!$W59</f>
        <v>0</v>
      </c>
      <c r="AC57" s="646">
        <f t="shared" si="4"/>
        <v>0</v>
      </c>
      <c r="AD57" s="647">
        <f>Recovery_OX!R52</f>
        <v>0</v>
      </c>
      <c r="AE57" s="605"/>
      <c r="AF57" s="650">
        <f>(AC57-AD57)*(1-Recovery_OX!U52)</f>
        <v>0</v>
      </c>
    </row>
    <row r="58" spans="2:32">
      <c r="B58" s="597">
        <f t="shared" si="1"/>
        <v>2041</v>
      </c>
      <c r="C58" s="643">
        <f>IF(Select2=1,Food!$K60,"")</f>
        <v>0</v>
      </c>
      <c r="D58" s="644">
        <f>IF(Select2=1,Paper!$K60,"")</f>
        <v>0</v>
      </c>
      <c r="E58" s="635">
        <f>IF(Select2=1,Nappies!$K60,"")</f>
        <v>0</v>
      </c>
      <c r="F58" s="644">
        <f>IF(Select2=1,Garden!$K60,"")</f>
        <v>0</v>
      </c>
      <c r="G58" s="635">
        <f>IF(Select2=1,Wood!$K60,"")</f>
        <v>0</v>
      </c>
      <c r="H58" s="644">
        <f>IF(Select2=1,Textiles!$K60,"")</f>
        <v>0</v>
      </c>
      <c r="I58" s="645">
        <f>Sludge!K60</f>
        <v>0</v>
      </c>
      <c r="J58" s="645" t="str">
        <f>IF(Select2=2,MSW!$K60,"")</f>
        <v/>
      </c>
      <c r="K58" s="645">
        <f>Industry!$K60</f>
        <v>0</v>
      </c>
      <c r="L58" s="646">
        <f t="shared" si="3"/>
        <v>0</v>
      </c>
      <c r="M58" s="647">
        <f>Recovery_OX!C53</f>
        <v>0</v>
      </c>
      <c r="N58" s="605"/>
      <c r="O58" s="648">
        <f>(L58-M58)*(1-Recovery_OX!F53)</f>
        <v>0</v>
      </c>
      <c r="P58" s="604"/>
      <c r="Q58" s="606"/>
      <c r="S58" s="649">
        <f t="shared" si="2"/>
        <v>2041</v>
      </c>
      <c r="T58" s="643">
        <f>IF(Select2=1,Food!$W60,"")</f>
        <v>0</v>
      </c>
      <c r="U58" s="644">
        <f>IF(Select2=1,Paper!$W60,"")</f>
        <v>0</v>
      </c>
      <c r="V58" s="635">
        <f>IF(Select2=1,Nappies!$W60,"")</f>
        <v>0</v>
      </c>
      <c r="W58" s="644">
        <f>IF(Select2=1,Garden!$W60,"")</f>
        <v>0</v>
      </c>
      <c r="X58" s="635">
        <f>IF(Select2=1,Wood!$W60,"")</f>
        <v>0</v>
      </c>
      <c r="Y58" s="644">
        <f>IF(Select2=1,Textiles!$W60,"")</f>
        <v>0</v>
      </c>
      <c r="Z58" s="637">
        <f>Sludge!W60</f>
        <v>0</v>
      </c>
      <c r="AA58" s="637" t="str">
        <f>IF(Select2=2,MSW!$W60,"")</f>
        <v/>
      </c>
      <c r="AB58" s="645">
        <f>Industry!$W60</f>
        <v>0</v>
      </c>
      <c r="AC58" s="646">
        <f t="shared" si="4"/>
        <v>0</v>
      </c>
      <c r="AD58" s="647">
        <f>Recovery_OX!R53</f>
        <v>0</v>
      </c>
      <c r="AE58" s="605"/>
      <c r="AF58" s="650">
        <f>(AC58-AD58)*(1-Recovery_OX!U53)</f>
        <v>0</v>
      </c>
    </row>
    <row r="59" spans="2:32">
      <c r="B59" s="597">
        <f t="shared" si="1"/>
        <v>2042</v>
      </c>
      <c r="C59" s="643">
        <f>IF(Select2=1,Food!$K61,"")</f>
        <v>0</v>
      </c>
      <c r="D59" s="644">
        <f>IF(Select2=1,Paper!$K61,"")</f>
        <v>0</v>
      </c>
      <c r="E59" s="635">
        <f>IF(Select2=1,Nappies!$K61,"")</f>
        <v>0</v>
      </c>
      <c r="F59" s="644">
        <f>IF(Select2=1,Garden!$K61,"")</f>
        <v>0</v>
      </c>
      <c r="G59" s="635">
        <f>IF(Select2=1,Wood!$K61,"")</f>
        <v>0</v>
      </c>
      <c r="H59" s="644">
        <f>IF(Select2=1,Textiles!$K61,"")</f>
        <v>0</v>
      </c>
      <c r="I59" s="645">
        <f>Sludge!K61</f>
        <v>0</v>
      </c>
      <c r="J59" s="645" t="str">
        <f>IF(Select2=2,MSW!$K61,"")</f>
        <v/>
      </c>
      <c r="K59" s="645">
        <f>Industry!$K61</f>
        <v>0</v>
      </c>
      <c r="L59" s="646">
        <f t="shared" si="3"/>
        <v>0</v>
      </c>
      <c r="M59" s="647">
        <f>Recovery_OX!C54</f>
        <v>0</v>
      </c>
      <c r="N59" s="605"/>
      <c r="O59" s="648">
        <f>(L59-M59)*(1-Recovery_OX!F54)</f>
        <v>0</v>
      </c>
      <c r="P59" s="604"/>
      <c r="Q59" s="606"/>
      <c r="S59" s="649">
        <f t="shared" si="2"/>
        <v>2042</v>
      </c>
      <c r="T59" s="643">
        <f>IF(Select2=1,Food!$W61,"")</f>
        <v>0</v>
      </c>
      <c r="U59" s="644">
        <f>IF(Select2=1,Paper!$W61,"")</f>
        <v>0</v>
      </c>
      <c r="V59" s="635">
        <f>IF(Select2=1,Nappies!$W61,"")</f>
        <v>0</v>
      </c>
      <c r="W59" s="644">
        <f>IF(Select2=1,Garden!$W61,"")</f>
        <v>0</v>
      </c>
      <c r="X59" s="635">
        <f>IF(Select2=1,Wood!$W61,"")</f>
        <v>0</v>
      </c>
      <c r="Y59" s="644">
        <f>IF(Select2=1,Textiles!$W61,"")</f>
        <v>0</v>
      </c>
      <c r="Z59" s="637">
        <f>Sludge!W61</f>
        <v>0</v>
      </c>
      <c r="AA59" s="637" t="str">
        <f>IF(Select2=2,MSW!$W61,"")</f>
        <v/>
      </c>
      <c r="AB59" s="645">
        <f>Industry!$W61</f>
        <v>0</v>
      </c>
      <c r="AC59" s="646">
        <f t="shared" si="4"/>
        <v>0</v>
      </c>
      <c r="AD59" s="647">
        <f>Recovery_OX!R54</f>
        <v>0</v>
      </c>
      <c r="AE59" s="605"/>
      <c r="AF59" s="650">
        <f>(AC59-AD59)*(1-Recovery_OX!U54)</f>
        <v>0</v>
      </c>
    </row>
    <row r="60" spans="2:32">
      <c r="B60" s="597">
        <f t="shared" si="1"/>
        <v>2043</v>
      </c>
      <c r="C60" s="643">
        <f>IF(Select2=1,Food!$K62,"")</f>
        <v>0</v>
      </c>
      <c r="D60" s="644">
        <f>IF(Select2=1,Paper!$K62,"")</f>
        <v>0</v>
      </c>
      <c r="E60" s="635">
        <f>IF(Select2=1,Nappies!$K62,"")</f>
        <v>0</v>
      </c>
      <c r="F60" s="644">
        <f>IF(Select2=1,Garden!$K62,"")</f>
        <v>0</v>
      </c>
      <c r="G60" s="635">
        <f>IF(Select2=1,Wood!$K62,"")</f>
        <v>0</v>
      </c>
      <c r="H60" s="644">
        <f>IF(Select2=1,Textiles!$K62,"")</f>
        <v>0</v>
      </c>
      <c r="I60" s="645">
        <f>Sludge!K62</f>
        <v>0</v>
      </c>
      <c r="J60" s="645" t="str">
        <f>IF(Select2=2,MSW!$K62,"")</f>
        <v/>
      </c>
      <c r="K60" s="645">
        <f>Industry!$K62</f>
        <v>0</v>
      </c>
      <c r="L60" s="646">
        <f t="shared" si="3"/>
        <v>0</v>
      </c>
      <c r="M60" s="647">
        <f>Recovery_OX!C55</f>
        <v>0</v>
      </c>
      <c r="N60" s="605"/>
      <c r="O60" s="648">
        <f>(L60-M60)*(1-Recovery_OX!F55)</f>
        <v>0</v>
      </c>
      <c r="P60" s="604"/>
      <c r="Q60" s="606"/>
      <c r="S60" s="649">
        <f t="shared" si="2"/>
        <v>2043</v>
      </c>
      <c r="T60" s="643">
        <f>IF(Select2=1,Food!$W62,"")</f>
        <v>0</v>
      </c>
      <c r="U60" s="644">
        <f>IF(Select2=1,Paper!$W62,"")</f>
        <v>0</v>
      </c>
      <c r="V60" s="635">
        <f>IF(Select2=1,Nappies!$W62,"")</f>
        <v>0</v>
      </c>
      <c r="W60" s="644">
        <f>IF(Select2=1,Garden!$W62,"")</f>
        <v>0</v>
      </c>
      <c r="X60" s="635">
        <f>IF(Select2=1,Wood!$W62,"")</f>
        <v>0</v>
      </c>
      <c r="Y60" s="644">
        <f>IF(Select2=1,Textiles!$W62,"")</f>
        <v>0</v>
      </c>
      <c r="Z60" s="637">
        <f>Sludge!W62</f>
        <v>0</v>
      </c>
      <c r="AA60" s="637" t="str">
        <f>IF(Select2=2,MSW!$W62,"")</f>
        <v/>
      </c>
      <c r="AB60" s="645">
        <f>Industry!$W62</f>
        <v>0</v>
      </c>
      <c r="AC60" s="646">
        <f t="shared" si="4"/>
        <v>0</v>
      </c>
      <c r="AD60" s="647">
        <f>Recovery_OX!R55</f>
        <v>0</v>
      </c>
      <c r="AE60" s="605"/>
      <c r="AF60" s="650">
        <f>(AC60-AD60)*(1-Recovery_OX!U55)</f>
        <v>0</v>
      </c>
    </row>
    <row r="61" spans="2:32">
      <c r="B61" s="597">
        <f t="shared" si="1"/>
        <v>2044</v>
      </c>
      <c r="C61" s="643">
        <f>IF(Select2=1,Food!$K63,"")</f>
        <v>0</v>
      </c>
      <c r="D61" s="644">
        <f>IF(Select2=1,Paper!$K63,"")</f>
        <v>0</v>
      </c>
      <c r="E61" s="635">
        <f>IF(Select2=1,Nappies!$K63,"")</f>
        <v>0</v>
      </c>
      <c r="F61" s="644">
        <f>IF(Select2=1,Garden!$K63,"")</f>
        <v>0</v>
      </c>
      <c r="G61" s="635">
        <f>IF(Select2=1,Wood!$K63,"")</f>
        <v>0</v>
      </c>
      <c r="H61" s="644">
        <f>IF(Select2=1,Textiles!$K63,"")</f>
        <v>0</v>
      </c>
      <c r="I61" s="645">
        <f>Sludge!K63</f>
        <v>0</v>
      </c>
      <c r="J61" s="645" t="str">
        <f>IF(Select2=2,MSW!$K63,"")</f>
        <v/>
      </c>
      <c r="K61" s="645">
        <f>Industry!$K63</f>
        <v>0</v>
      </c>
      <c r="L61" s="646">
        <f t="shared" si="3"/>
        <v>0</v>
      </c>
      <c r="M61" s="647">
        <f>Recovery_OX!C56</f>
        <v>0</v>
      </c>
      <c r="N61" s="605"/>
      <c r="O61" s="648">
        <f>(L61-M61)*(1-Recovery_OX!F56)</f>
        <v>0</v>
      </c>
      <c r="P61" s="604"/>
      <c r="Q61" s="606"/>
      <c r="S61" s="649">
        <f t="shared" si="2"/>
        <v>2044</v>
      </c>
      <c r="T61" s="643">
        <f>IF(Select2=1,Food!$W63,"")</f>
        <v>0</v>
      </c>
      <c r="U61" s="644">
        <f>IF(Select2=1,Paper!$W63,"")</f>
        <v>0</v>
      </c>
      <c r="V61" s="635">
        <f>IF(Select2=1,Nappies!$W63,"")</f>
        <v>0</v>
      </c>
      <c r="W61" s="644">
        <f>IF(Select2=1,Garden!$W63,"")</f>
        <v>0</v>
      </c>
      <c r="X61" s="635">
        <f>IF(Select2=1,Wood!$W63,"")</f>
        <v>0</v>
      </c>
      <c r="Y61" s="644">
        <f>IF(Select2=1,Textiles!$W63,"")</f>
        <v>0</v>
      </c>
      <c r="Z61" s="637">
        <f>Sludge!W63</f>
        <v>0</v>
      </c>
      <c r="AA61" s="637" t="str">
        <f>IF(Select2=2,MSW!$W63,"")</f>
        <v/>
      </c>
      <c r="AB61" s="645">
        <f>Industry!$W63</f>
        <v>0</v>
      </c>
      <c r="AC61" s="646">
        <f t="shared" si="4"/>
        <v>0</v>
      </c>
      <c r="AD61" s="647">
        <f>Recovery_OX!R56</f>
        <v>0</v>
      </c>
      <c r="AE61" s="605"/>
      <c r="AF61" s="650">
        <f>(AC61-AD61)*(1-Recovery_OX!U56)</f>
        <v>0</v>
      </c>
    </row>
    <row r="62" spans="2:32">
      <c r="B62" s="597">
        <f t="shared" si="1"/>
        <v>2045</v>
      </c>
      <c r="C62" s="643">
        <f>IF(Select2=1,Food!$K64,"")</f>
        <v>0</v>
      </c>
      <c r="D62" s="644">
        <f>IF(Select2=1,Paper!$K64,"")</f>
        <v>0</v>
      </c>
      <c r="E62" s="635">
        <f>IF(Select2=1,Nappies!$K64,"")</f>
        <v>0</v>
      </c>
      <c r="F62" s="644">
        <f>IF(Select2=1,Garden!$K64,"")</f>
        <v>0</v>
      </c>
      <c r="G62" s="635">
        <f>IF(Select2=1,Wood!$K64,"")</f>
        <v>0</v>
      </c>
      <c r="H62" s="644">
        <f>IF(Select2=1,Textiles!$K64,"")</f>
        <v>0</v>
      </c>
      <c r="I62" s="645">
        <f>Sludge!K64</f>
        <v>0</v>
      </c>
      <c r="J62" s="645" t="str">
        <f>IF(Select2=2,MSW!$K64,"")</f>
        <v/>
      </c>
      <c r="K62" s="645">
        <f>Industry!$K64</f>
        <v>0</v>
      </c>
      <c r="L62" s="646">
        <f t="shared" si="3"/>
        <v>0</v>
      </c>
      <c r="M62" s="647">
        <f>Recovery_OX!C57</f>
        <v>0</v>
      </c>
      <c r="N62" s="605"/>
      <c r="O62" s="648">
        <f>(L62-M62)*(1-Recovery_OX!F57)</f>
        <v>0</v>
      </c>
      <c r="P62" s="604"/>
      <c r="Q62" s="606"/>
      <c r="S62" s="649">
        <f t="shared" si="2"/>
        <v>2045</v>
      </c>
      <c r="T62" s="643">
        <f>IF(Select2=1,Food!$W64,"")</f>
        <v>0</v>
      </c>
      <c r="U62" s="644">
        <f>IF(Select2=1,Paper!$W64,"")</f>
        <v>0</v>
      </c>
      <c r="V62" s="635">
        <f>IF(Select2=1,Nappies!$W64,"")</f>
        <v>0</v>
      </c>
      <c r="W62" s="644">
        <f>IF(Select2=1,Garden!$W64,"")</f>
        <v>0</v>
      </c>
      <c r="X62" s="635">
        <f>IF(Select2=1,Wood!$W64,"")</f>
        <v>0</v>
      </c>
      <c r="Y62" s="644">
        <f>IF(Select2=1,Textiles!$W64,"")</f>
        <v>0</v>
      </c>
      <c r="Z62" s="637">
        <f>Sludge!W64</f>
        <v>0</v>
      </c>
      <c r="AA62" s="637" t="str">
        <f>IF(Select2=2,MSW!$W64,"")</f>
        <v/>
      </c>
      <c r="AB62" s="645">
        <f>Industry!$W64</f>
        <v>0</v>
      </c>
      <c r="AC62" s="646">
        <f t="shared" si="4"/>
        <v>0</v>
      </c>
      <c r="AD62" s="647">
        <f>Recovery_OX!R57</f>
        <v>0</v>
      </c>
      <c r="AE62" s="605"/>
      <c r="AF62" s="650">
        <f>(AC62-AD62)*(1-Recovery_OX!U57)</f>
        <v>0</v>
      </c>
    </row>
    <row r="63" spans="2:32">
      <c r="B63" s="597">
        <f t="shared" si="1"/>
        <v>2046</v>
      </c>
      <c r="C63" s="643">
        <f>IF(Select2=1,Food!$K65,"")</f>
        <v>0</v>
      </c>
      <c r="D63" s="644">
        <f>IF(Select2=1,Paper!$K65,"")</f>
        <v>0</v>
      </c>
      <c r="E63" s="635">
        <f>IF(Select2=1,Nappies!$K65,"")</f>
        <v>0</v>
      </c>
      <c r="F63" s="644">
        <f>IF(Select2=1,Garden!$K65,"")</f>
        <v>0</v>
      </c>
      <c r="G63" s="635">
        <f>IF(Select2=1,Wood!$K65,"")</f>
        <v>0</v>
      </c>
      <c r="H63" s="644">
        <f>IF(Select2=1,Textiles!$K65,"")</f>
        <v>0</v>
      </c>
      <c r="I63" s="645">
        <f>Sludge!K65</f>
        <v>0</v>
      </c>
      <c r="J63" s="645" t="str">
        <f>IF(Select2=2,MSW!$K65,"")</f>
        <v/>
      </c>
      <c r="K63" s="645">
        <f>Industry!$K65</f>
        <v>0</v>
      </c>
      <c r="L63" s="646">
        <f t="shared" si="3"/>
        <v>0</v>
      </c>
      <c r="M63" s="647">
        <f>Recovery_OX!C58</f>
        <v>0</v>
      </c>
      <c r="N63" s="605"/>
      <c r="O63" s="648">
        <f>(L63-M63)*(1-Recovery_OX!F58)</f>
        <v>0</v>
      </c>
      <c r="P63" s="604"/>
      <c r="Q63" s="606"/>
      <c r="S63" s="649">
        <f t="shared" si="2"/>
        <v>2046</v>
      </c>
      <c r="T63" s="643">
        <f>IF(Select2=1,Food!$W65,"")</f>
        <v>0</v>
      </c>
      <c r="U63" s="644">
        <f>IF(Select2=1,Paper!$W65,"")</f>
        <v>0</v>
      </c>
      <c r="V63" s="635">
        <f>IF(Select2=1,Nappies!$W65,"")</f>
        <v>0</v>
      </c>
      <c r="W63" s="644">
        <f>IF(Select2=1,Garden!$W65,"")</f>
        <v>0</v>
      </c>
      <c r="X63" s="635">
        <f>IF(Select2=1,Wood!$W65,"")</f>
        <v>0</v>
      </c>
      <c r="Y63" s="644">
        <f>IF(Select2=1,Textiles!$W65,"")</f>
        <v>0</v>
      </c>
      <c r="Z63" s="637">
        <f>Sludge!W65</f>
        <v>0</v>
      </c>
      <c r="AA63" s="637" t="str">
        <f>IF(Select2=2,MSW!$W65,"")</f>
        <v/>
      </c>
      <c r="AB63" s="645">
        <f>Industry!$W65</f>
        <v>0</v>
      </c>
      <c r="AC63" s="646">
        <f t="shared" si="4"/>
        <v>0</v>
      </c>
      <c r="AD63" s="647">
        <f>Recovery_OX!R58</f>
        <v>0</v>
      </c>
      <c r="AE63" s="605"/>
      <c r="AF63" s="650">
        <f>(AC63-AD63)*(1-Recovery_OX!U58)</f>
        <v>0</v>
      </c>
    </row>
    <row r="64" spans="2:32">
      <c r="B64" s="597">
        <f t="shared" si="1"/>
        <v>2047</v>
      </c>
      <c r="C64" s="643">
        <f>IF(Select2=1,Food!$K66,"")</f>
        <v>0</v>
      </c>
      <c r="D64" s="644">
        <f>IF(Select2=1,Paper!$K66,"")</f>
        <v>0</v>
      </c>
      <c r="E64" s="635">
        <f>IF(Select2=1,Nappies!$K66,"")</f>
        <v>0</v>
      </c>
      <c r="F64" s="644">
        <f>IF(Select2=1,Garden!$K66,"")</f>
        <v>0</v>
      </c>
      <c r="G64" s="635">
        <f>IF(Select2=1,Wood!$K66,"")</f>
        <v>0</v>
      </c>
      <c r="H64" s="644">
        <f>IF(Select2=1,Textiles!$K66,"")</f>
        <v>0</v>
      </c>
      <c r="I64" s="645">
        <f>Sludge!K66</f>
        <v>0</v>
      </c>
      <c r="J64" s="645" t="str">
        <f>IF(Select2=2,MSW!$K66,"")</f>
        <v/>
      </c>
      <c r="K64" s="645">
        <f>Industry!$K66</f>
        <v>0</v>
      </c>
      <c r="L64" s="646">
        <f t="shared" si="3"/>
        <v>0</v>
      </c>
      <c r="M64" s="647">
        <f>Recovery_OX!C59</f>
        <v>0</v>
      </c>
      <c r="N64" s="605"/>
      <c r="O64" s="648">
        <f>(L64-M64)*(1-Recovery_OX!F59)</f>
        <v>0</v>
      </c>
      <c r="P64" s="604"/>
      <c r="Q64" s="606"/>
      <c r="S64" s="649">
        <f t="shared" si="2"/>
        <v>2047</v>
      </c>
      <c r="T64" s="643">
        <f>IF(Select2=1,Food!$W66,"")</f>
        <v>0</v>
      </c>
      <c r="U64" s="644">
        <f>IF(Select2=1,Paper!$W66,"")</f>
        <v>0</v>
      </c>
      <c r="V64" s="635">
        <f>IF(Select2=1,Nappies!$W66,"")</f>
        <v>0</v>
      </c>
      <c r="W64" s="644">
        <f>IF(Select2=1,Garden!$W66,"")</f>
        <v>0</v>
      </c>
      <c r="X64" s="635">
        <f>IF(Select2=1,Wood!$W66,"")</f>
        <v>0</v>
      </c>
      <c r="Y64" s="644">
        <f>IF(Select2=1,Textiles!$W66,"")</f>
        <v>0</v>
      </c>
      <c r="Z64" s="637">
        <f>Sludge!W66</f>
        <v>0</v>
      </c>
      <c r="AA64" s="637" t="str">
        <f>IF(Select2=2,MSW!$W66,"")</f>
        <v/>
      </c>
      <c r="AB64" s="645">
        <f>Industry!$W66</f>
        <v>0</v>
      </c>
      <c r="AC64" s="646">
        <f t="shared" si="4"/>
        <v>0</v>
      </c>
      <c r="AD64" s="647">
        <f>Recovery_OX!R59</f>
        <v>0</v>
      </c>
      <c r="AE64" s="605"/>
      <c r="AF64" s="650">
        <f>(AC64-AD64)*(1-Recovery_OX!U59)</f>
        <v>0</v>
      </c>
    </row>
    <row r="65" spans="2:32">
      <c r="B65" s="597">
        <f t="shared" si="1"/>
        <v>2048</v>
      </c>
      <c r="C65" s="643">
        <f>IF(Select2=1,Food!$K67,"")</f>
        <v>0</v>
      </c>
      <c r="D65" s="644">
        <f>IF(Select2=1,Paper!$K67,"")</f>
        <v>0</v>
      </c>
      <c r="E65" s="635">
        <f>IF(Select2=1,Nappies!$K67,"")</f>
        <v>0</v>
      </c>
      <c r="F65" s="644">
        <f>IF(Select2=1,Garden!$K67,"")</f>
        <v>0</v>
      </c>
      <c r="G65" s="635">
        <f>IF(Select2=1,Wood!$K67,"")</f>
        <v>0</v>
      </c>
      <c r="H65" s="644">
        <f>IF(Select2=1,Textiles!$K67,"")</f>
        <v>0</v>
      </c>
      <c r="I65" s="645">
        <f>Sludge!K67</f>
        <v>0</v>
      </c>
      <c r="J65" s="645" t="str">
        <f>IF(Select2=2,MSW!$K67,"")</f>
        <v/>
      </c>
      <c r="K65" s="645">
        <f>Industry!$K67</f>
        <v>0</v>
      </c>
      <c r="L65" s="646">
        <f t="shared" si="3"/>
        <v>0</v>
      </c>
      <c r="M65" s="647">
        <f>Recovery_OX!C60</f>
        <v>0</v>
      </c>
      <c r="N65" s="605"/>
      <c r="O65" s="648">
        <f>(L65-M65)*(1-Recovery_OX!F60)</f>
        <v>0</v>
      </c>
      <c r="P65" s="604"/>
      <c r="Q65" s="606"/>
      <c r="S65" s="649">
        <f t="shared" si="2"/>
        <v>2048</v>
      </c>
      <c r="T65" s="643">
        <f>IF(Select2=1,Food!$W67,"")</f>
        <v>0</v>
      </c>
      <c r="U65" s="644">
        <f>IF(Select2=1,Paper!$W67,"")</f>
        <v>0</v>
      </c>
      <c r="V65" s="635">
        <f>IF(Select2=1,Nappies!$W67,"")</f>
        <v>0</v>
      </c>
      <c r="W65" s="644">
        <f>IF(Select2=1,Garden!$W67,"")</f>
        <v>0</v>
      </c>
      <c r="X65" s="635">
        <f>IF(Select2=1,Wood!$W67,"")</f>
        <v>0</v>
      </c>
      <c r="Y65" s="644">
        <f>IF(Select2=1,Textiles!$W67,"")</f>
        <v>0</v>
      </c>
      <c r="Z65" s="637">
        <f>Sludge!W67</f>
        <v>0</v>
      </c>
      <c r="AA65" s="637" t="str">
        <f>IF(Select2=2,MSW!$W67,"")</f>
        <v/>
      </c>
      <c r="AB65" s="645">
        <f>Industry!$W67</f>
        <v>0</v>
      </c>
      <c r="AC65" s="646">
        <f t="shared" si="4"/>
        <v>0</v>
      </c>
      <c r="AD65" s="647">
        <f>Recovery_OX!R60</f>
        <v>0</v>
      </c>
      <c r="AE65" s="605"/>
      <c r="AF65" s="650">
        <f>(AC65-AD65)*(1-Recovery_OX!U60)</f>
        <v>0</v>
      </c>
    </row>
    <row r="66" spans="2:32">
      <c r="B66" s="597">
        <f t="shared" si="1"/>
        <v>2049</v>
      </c>
      <c r="C66" s="643">
        <f>IF(Select2=1,Food!$K68,"")</f>
        <v>0</v>
      </c>
      <c r="D66" s="644">
        <f>IF(Select2=1,Paper!$K68,"")</f>
        <v>0</v>
      </c>
      <c r="E66" s="635">
        <f>IF(Select2=1,Nappies!$K68,"")</f>
        <v>0</v>
      </c>
      <c r="F66" s="644">
        <f>IF(Select2=1,Garden!$K68,"")</f>
        <v>0</v>
      </c>
      <c r="G66" s="635">
        <f>IF(Select2=1,Wood!$K68,"")</f>
        <v>0</v>
      </c>
      <c r="H66" s="644">
        <f>IF(Select2=1,Textiles!$K68,"")</f>
        <v>0</v>
      </c>
      <c r="I66" s="645">
        <f>Sludge!K68</f>
        <v>0</v>
      </c>
      <c r="J66" s="645" t="str">
        <f>IF(Select2=2,MSW!$K68,"")</f>
        <v/>
      </c>
      <c r="K66" s="645">
        <f>Industry!$K68</f>
        <v>0</v>
      </c>
      <c r="L66" s="646">
        <f t="shared" si="3"/>
        <v>0</v>
      </c>
      <c r="M66" s="647">
        <f>Recovery_OX!C61</f>
        <v>0</v>
      </c>
      <c r="N66" s="605"/>
      <c r="O66" s="648">
        <f>(L66-M66)*(1-Recovery_OX!F61)</f>
        <v>0</v>
      </c>
      <c r="P66" s="604"/>
      <c r="Q66" s="606"/>
      <c r="S66" s="649">
        <f t="shared" si="2"/>
        <v>2049</v>
      </c>
      <c r="T66" s="643">
        <f>IF(Select2=1,Food!$W68,"")</f>
        <v>0</v>
      </c>
      <c r="U66" s="644">
        <f>IF(Select2=1,Paper!$W68,"")</f>
        <v>0</v>
      </c>
      <c r="V66" s="635">
        <f>IF(Select2=1,Nappies!$W68,"")</f>
        <v>0</v>
      </c>
      <c r="W66" s="644">
        <f>IF(Select2=1,Garden!$W68,"")</f>
        <v>0</v>
      </c>
      <c r="X66" s="635">
        <f>IF(Select2=1,Wood!$W68,"")</f>
        <v>0</v>
      </c>
      <c r="Y66" s="644">
        <f>IF(Select2=1,Textiles!$W68,"")</f>
        <v>0</v>
      </c>
      <c r="Z66" s="637">
        <f>Sludge!W68</f>
        <v>0</v>
      </c>
      <c r="AA66" s="637" t="str">
        <f>IF(Select2=2,MSW!$W68,"")</f>
        <v/>
      </c>
      <c r="AB66" s="645">
        <f>Industry!$W68</f>
        <v>0</v>
      </c>
      <c r="AC66" s="646">
        <f t="shared" si="4"/>
        <v>0</v>
      </c>
      <c r="AD66" s="647">
        <f>Recovery_OX!R61</f>
        <v>0</v>
      </c>
      <c r="AE66" s="605"/>
      <c r="AF66" s="650">
        <f>(AC66-AD66)*(1-Recovery_OX!U61)</f>
        <v>0</v>
      </c>
    </row>
    <row r="67" spans="2:32">
      <c r="B67" s="597">
        <f t="shared" si="1"/>
        <v>2050</v>
      </c>
      <c r="C67" s="643">
        <f>IF(Select2=1,Food!$K69,"")</f>
        <v>0</v>
      </c>
      <c r="D67" s="644">
        <f>IF(Select2=1,Paper!$K69,"")</f>
        <v>0</v>
      </c>
      <c r="E67" s="635">
        <f>IF(Select2=1,Nappies!$K69,"")</f>
        <v>0</v>
      </c>
      <c r="F67" s="644">
        <f>IF(Select2=1,Garden!$K69,"")</f>
        <v>0</v>
      </c>
      <c r="G67" s="635">
        <f>IF(Select2=1,Wood!$K69,"")</f>
        <v>0</v>
      </c>
      <c r="H67" s="644">
        <f>IF(Select2=1,Textiles!$K69,"")</f>
        <v>0</v>
      </c>
      <c r="I67" s="645">
        <f>Sludge!K69</f>
        <v>0</v>
      </c>
      <c r="J67" s="645" t="str">
        <f>IF(Select2=2,MSW!$K69,"")</f>
        <v/>
      </c>
      <c r="K67" s="645">
        <f>Industry!$K69</f>
        <v>0</v>
      </c>
      <c r="L67" s="646">
        <f t="shared" si="3"/>
        <v>0</v>
      </c>
      <c r="M67" s="647">
        <f>Recovery_OX!C62</f>
        <v>0</v>
      </c>
      <c r="N67" s="605"/>
      <c r="O67" s="648">
        <f>(L67-M67)*(1-Recovery_OX!F62)</f>
        <v>0</v>
      </c>
      <c r="P67" s="604"/>
      <c r="Q67" s="606"/>
      <c r="S67" s="649">
        <f t="shared" si="2"/>
        <v>2050</v>
      </c>
      <c r="T67" s="643">
        <f>IF(Select2=1,Food!$W69,"")</f>
        <v>0</v>
      </c>
      <c r="U67" s="644">
        <f>IF(Select2=1,Paper!$W69,"")</f>
        <v>0</v>
      </c>
      <c r="V67" s="635">
        <f>IF(Select2=1,Nappies!$W69,"")</f>
        <v>0</v>
      </c>
      <c r="W67" s="644">
        <f>IF(Select2=1,Garden!$W69,"")</f>
        <v>0</v>
      </c>
      <c r="X67" s="635">
        <f>IF(Select2=1,Wood!$W69,"")</f>
        <v>0</v>
      </c>
      <c r="Y67" s="644">
        <f>IF(Select2=1,Textiles!$W69,"")</f>
        <v>0</v>
      </c>
      <c r="Z67" s="637">
        <f>Sludge!W69</f>
        <v>0</v>
      </c>
      <c r="AA67" s="637" t="str">
        <f>IF(Select2=2,MSW!$W69,"")</f>
        <v/>
      </c>
      <c r="AB67" s="645">
        <f>Industry!$W69</f>
        <v>0</v>
      </c>
      <c r="AC67" s="646">
        <f t="shared" si="4"/>
        <v>0</v>
      </c>
      <c r="AD67" s="647">
        <f>Recovery_OX!R62</f>
        <v>0</v>
      </c>
      <c r="AE67" s="605"/>
      <c r="AF67" s="650">
        <f>(AC67-AD67)*(1-Recovery_OX!U62)</f>
        <v>0</v>
      </c>
    </row>
    <row r="68" spans="2:32">
      <c r="B68" s="597">
        <f t="shared" si="1"/>
        <v>2051</v>
      </c>
      <c r="C68" s="643">
        <f>IF(Select2=1,Food!$K70,"")</f>
        <v>0</v>
      </c>
      <c r="D68" s="644">
        <f>IF(Select2=1,Paper!$K70,"")</f>
        <v>0</v>
      </c>
      <c r="E68" s="635">
        <f>IF(Select2=1,Nappies!$K70,"")</f>
        <v>0</v>
      </c>
      <c r="F68" s="644">
        <f>IF(Select2=1,Garden!$K70,"")</f>
        <v>0</v>
      </c>
      <c r="G68" s="635">
        <f>IF(Select2=1,Wood!$K70,"")</f>
        <v>0</v>
      </c>
      <c r="H68" s="644">
        <f>IF(Select2=1,Textiles!$K70,"")</f>
        <v>0</v>
      </c>
      <c r="I68" s="645">
        <f>Sludge!K70</f>
        <v>0</v>
      </c>
      <c r="J68" s="645" t="str">
        <f>IF(Select2=2,MSW!$K70,"")</f>
        <v/>
      </c>
      <c r="K68" s="645">
        <f>Industry!$K70</f>
        <v>0</v>
      </c>
      <c r="L68" s="646">
        <f t="shared" si="3"/>
        <v>0</v>
      </c>
      <c r="M68" s="647">
        <f>Recovery_OX!C63</f>
        <v>0</v>
      </c>
      <c r="N68" s="605"/>
      <c r="O68" s="648">
        <f>(L68-M68)*(1-Recovery_OX!F63)</f>
        <v>0</v>
      </c>
      <c r="P68" s="604"/>
      <c r="Q68" s="606"/>
      <c r="S68" s="649">
        <f t="shared" si="2"/>
        <v>2051</v>
      </c>
      <c r="T68" s="643">
        <f>IF(Select2=1,Food!$W70,"")</f>
        <v>0</v>
      </c>
      <c r="U68" s="644">
        <f>IF(Select2=1,Paper!$W70,"")</f>
        <v>0</v>
      </c>
      <c r="V68" s="635">
        <f>IF(Select2=1,Nappies!$W70,"")</f>
        <v>0</v>
      </c>
      <c r="W68" s="644">
        <f>IF(Select2=1,Garden!$W70,"")</f>
        <v>0</v>
      </c>
      <c r="X68" s="635">
        <f>IF(Select2=1,Wood!$W70,"")</f>
        <v>0</v>
      </c>
      <c r="Y68" s="644">
        <f>IF(Select2=1,Textiles!$W70,"")</f>
        <v>0</v>
      </c>
      <c r="Z68" s="637">
        <f>Sludge!W70</f>
        <v>0</v>
      </c>
      <c r="AA68" s="637" t="str">
        <f>IF(Select2=2,MSW!$W70,"")</f>
        <v/>
      </c>
      <c r="AB68" s="645">
        <f>Industry!$W70</f>
        <v>0</v>
      </c>
      <c r="AC68" s="646">
        <f t="shared" si="4"/>
        <v>0</v>
      </c>
      <c r="AD68" s="647">
        <f>Recovery_OX!R63</f>
        <v>0</v>
      </c>
      <c r="AE68" s="605"/>
      <c r="AF68" s="650">
        <f>(AC68-AD68)*(1-Recovery_OX!U63)</f>
        <v>0</v>
      </c>
    </row>
    <row r="69" spans="2:32">
      <c r="B69" s="597">
        <f t="shared" si="1"/>
        <v>2052</v>
      </c>
      <c r="C69" s="643">
        <f>IF(Select2=1,Food!$K71,"")</f>
        <v>0</v>
      </c>
      <c r="D69" s="644">
        <f>IF(Select2=1,Paper!$K71,"")</f>
        <v>0</v>
      </c>
      <c r="E69" s="635">
        <f>IF(Select2=1,Nappies!$K71,"")</f>
        <v>0</v>
      </c>
      <c r="F69" s="644">
        <f>IF(Select2=1,Garden!$K71,"")</f>
        <v>0</v>
      </c>
      <c r="G69" s="635">
        <f>IF(Select2=1,Wood!$K71,"")</f>
        <v>0</v>
      </c>
      <c r="H69" s="644">
        <f>IF(Select2=1,Textiles!$K71,"")</f>
        <v>0</v>
      </c>
      <c r="I69" s="645">
        <f>Sludge!K71</f>
        <v>0</v>
      </c>
      <c r="J69" s="645" t="str">
        <f>IF(Select2=2,MSW!$K71,"")</f>
        <v/>
      </c>
      <c r="K69" s="645">
        <f>Industry!$K71</f>
        <v>0</v>
      </c>
      <c r="L69" s="646">
        <f t="shared" si="3"/>
        <v>0</v>
      </c>
      <c r="M69" s="647">
        <f>Recovery_OX!C64</f>
        <v>0</v>
      </c>
      <c r="N69" s="605"/>
      <c r="O69" s="648">
        <f>(L69-M69)*(1-Recovery_OX!F64)</f>
        <v>0</v>
      </c>
      <c r="P69" s="604"/>
      <c r="Q69" s="606"/>
      <c r="S69" s="649">
        <f t="shared" si="2"/>
        <v>2052</v>
      </c>
      <c r="T69" s="643">
        <f>IF(Select2=1,Food!$W71,"")</f>
        <v>0</v>
      </c>
      <c r="U69" s="644">
        <f>IF(Select2=1,Paper!$W71,"")</f>
        <v>0</v>
      </c>
      <c r="V69" s="635">
        <f>IF(Select2=1,Nappies!$W71,"")</f>
        <v>0</v>
      </c>
      <c r="W69" s="644">
        <f>IF(Select2=1,Garden!$W71,"")</f>
        <v>0</v>
      </c>
      <c r="X69" s="635">
        <f>IF(Select2=1,Wood!$W71,"")</f>
        <v>0</v>
      </c>
      <c r="Y69" s="644">
        <f>IF(Select2=1,Textiles!$W71,"")</f>
        <v>0</v>
      </c>
      <c r="Z69" s="637">
        <f>Sludge!W71</f>
        <v>0</v>
      </c>
      <c r="AA69" s="637" t="str">
        <f>IF(Select2=2,MSW!$W71,"")</f>
        <v/>
      </c>
      <c r="AB69" s="645">
        <f>Industry!$W71</f>
        <v>0</v>
      </c>
      <c r="AC69" s="646">
        <f t="shared" si="4"/>
        <v>0</v>
      </c>
      <c r="AD69" s="647">
        <f>Recovery_OX!R64</f>
        <v>0</v>
      </c>
      <c r="AE69" s="605"/>
      <c r="AF69" s="650">
        <f>(AC69-AD69)*(1-Recovery_OX!U64)</f>
        <v>0</v>
      </c>
    </row>
    <row r="70" spans="2:32">
      <c r="B70" s="597">
        <f t="shared" si="1"/>
        <v>2053</v>
      </c>
      <c r="C70" s="643">
        <f>IF(Select2=1,Food!$K72,"")</f>
        <v>0</v>
      </c>
      <c r="D70" s="644">
        <f>IF(Select2=1,Paper!$K72,"")</f>
        <v>0</v>
      </c>
      <c r="E70" s="635">
        <f>IF(Select2=1,Nappies!$K72,"")</f>
        <v>0</v>
      </c>
      <c r="F70" s="644">
        <f>IF(Select2=1,Garden!$K72,"")</f>
        <v>0</v>
      </c>
      <c r="G70" s="635">
        <f>IF(Select2=1,Wood!$K72,"")</f>
        <v>0</v>
      </c>
      <c r="H70" s="644">
        <f>IF(Select2=1,Textiles!$K72,"")</f>
        <v>0</v>
      </c>
      <c r="I70" s="645">
        <f>Sludge!K72</f>
        <v>0</v>
      </c>
      <c r="J70" s="645" t="str">
        <f>IF(Select2=2,MSW!$K72,"")</f>
        <v/>
      </c>
      <c r="K70" s="645">
        <f>Industry!$K72</f>
        <v>0</v>
      </c>
      <c r="L70" s="646">
        <f t="shared" si="3"/>
        <v>0</v>
      </c>
      <c r="M70" s="647">
        <f>Recovery_OX!C65</f>
        <v>0</v>
      </c>
      <c r="N70" s="605"/>
      <c r="O70" s="648">
        <f>(L70-M70)*(1-Recovery_OX!F65)</f>
        <v>0</v>
      </c>
      <c r="P70" s="604"/>
      <c r="Q70" s="606"/>
      <c r="S70" s="649">
        <f t="shared" si="2"/>
        <v>2053</v>
      </c>
      <c r="T70" s="643">
        <f>IF(Select2=1,Food!$W72,"")</f>
        <v>0</v>
      </c>
      <c r="U70" s="644">
        <f>IF(Select2=1,Paper!$W72,"")</f>
        <v>0</v>
      </c>
      <c r="V70" s="635">
        <f>IF(Select2=1,Nappies!$W72,"")</f>
        <v>0</v>
      </c>
      <c r="W70" s="644">
        <f>IF(Select2=1,Garden!$W72,"")</f>
        <v>0</v>
      </c>
      <c r="X70" s="635">
        <f>IF(Select2=1,Wood!$W72,"")</f>
        <v>0</v>
      </c>
      <c r="Y70" s="644">
        <f>IF(Select2=1,Textiles!$W72,"")</f>
        <v>0</v>
      </c>
      <c r="Z70" s="637">
        <f>Sludge!W72</f>
        <v>0</v>
      </c>
      <c r="AA70" s="637" t="str">
        <f>IF(Select2=2,MSW!$W72,"")</f>
        <v/>
      </c>
      <c r="AB70" s="645">
        <f>Industry!$W72</f>
        <v>0</v>
      </c>
      <c r="AC70" s="646">
        <f t="shared" si="4"/>
        <v>0</v>
      </c>
      <c r="AD70" s="647">
        <f>Recovery_OX!R65</f>
        <v>0</v>
      </c>
      <c r="AE70" s="605"/>
      <c r="AF70" s="650">
        <f>(AC70-AD70)*(1-Recovery_OX!U65)</f>
        <v>0</v>
      </c>
    </row>
    <row r="71" spans="2:32">
      <c r="B71" s="597">
        <f t="shared" si="1"/>
        <v>2054</v>
      </c>
      <c r="C71" s="643">
        <f>IF(Select2=1,Food!$K73,"")</f>
        <v>0</v>
      </c>
      <c r="D71" s="644">
        <f>IF(Select2=1,Paper!$K73,"")</f>
        <v>0</v>
      </c>
      <c r="E71" s="635">
        <f>IF(Select2=1,Nappies!$K73,"")</f>
        <v>0</v>
      </c>
      <c r="F71" s="644">
        <f>IF(Select2=1,Garden!$K73,"")</f>
        <v>0</v>
      </c>
      <c r="G71" s="635">
        <f>IF(Select2=1,Wood!$K73,"")</f>
        <v>0</v>
      </c>
      <c r="H71" s="644">
        <f>IF(Select2=1,Textiles!$K73,"")</f>
        <v>0</v>
      </c>
      <c r="I71" s="645">
        <f>Sludge!K73</f>
        <v>0</v>
      </c>
      <c r="J71" s="645" t="str">
        <f>IF(Select2=2,MSW!$K73,"")</f>
        <v/>
      </c>
      <c r="K71" s="645">
        <f>Industry!$K73</f>
        <v>0</v>
      </c>
      <c r="L71" s="646">
        <f t="shared" si="3"/>
        <v>0</v>
      </c>
      <c r="M71" s="647">
        <f>Recovery_OX!C66</f>
        <v>0</v>
      </c>
      <c r="N71" s="605"/>
      <c r="O71" s="648">
        <f>(L71-M71)*(1-Recovery_OX!F66)</f>
        <v>0</v>
      </c>
      <c r="P71" s="604"/>
      <c r="Q71" s="606"/>
      <c r="S71" s="649">
        <f t="shared" si="2"/>
        <v>2054</v>
      </c>
      <c r="T71" s="643">
        <f>IF(Select2=1,Food!$W73,"")</f>
        <v>0</v>
      </c>
      <c r="U71" s="644">
        <f>IF(Select2=1,Paper!$W73,"")</f>
        <v>0</v>
      </c>
      <c r="V71" s="635">
        <f>IF(Select2=1,Nappies!$W73,"")</f>
        <v>0</v>
      </c>
      <c r="W71" s="644">
        <f>IF(Select2=1,Garden!$W73,"")</f>
        <v>0</v>
      </c>
      <c r="X71" s="635">
        <f>IF(Select2=1,Wood!$W73,"")</f>
        <v>0</v>
      </c>
      <c r="Y71" s="644">
        <f>IF(Select2=1,Textiles!$W73,"")</f>
        <v>0</v>
      </c>
      <c r="Z71" s="637">
        <f>Sludge!W73</f>
        <v>0</v>
      </c>
      <c r="AA71" s="637" t="str">
        <f>IF(Select2=2,MSW!$W73,"")</f>
        <v/>
      </c>
      <c r="AB71" s="645">
        <f>Industry!$W73</f>
        <v>0</v>
      </c>
      <c r="AC71" s="646">
        <f t="shared" si="4"/>
        <v>0</v>
      </c>
      <c r="AD71" s="647">
        <f>Recovery_OX!R66</f>
        <v>0</v>
      </c>
      <c r="AE71" s="605"/>
      <c r="AF71" s="650">
        <f>(AC71-AD71)*(1-Recovery_OX!U66)</f>
        <v>0</v>
      </c>
    </row>
    <row r="72" spans="2:32">
      <c r="B72" s="597">
        <f t="shared" si="1"/>
        <v>2055</v>
      </c>
      <c r="C72" s="643">
        <f>IF(Select2=1,Food!$K74,"")</f>
        <v>0</v>
      </c>
      <c r="D72" s="644">
        <f>IF(Select2=1,Paper!$K74,"")</f>
        <v>0</v>
      </c>
      <c r="E72" s="635">
        <f>IF(Select2=1,Nappies!$K74,"")</f>
        <v>0</v>
      </c>
      <c r="F72" s="644">
        <f>IF(Select2=1,Garden!$K74,"")</f>
        <v>0</v>
      </c>
      <c r="G72" s="635">
        <f>IF(Select2=1,Wood!$K74,"")</f>
        <v>0</v>
      </c>
      <c r="H72" s="644">
        <f>IF(Select2=1,Textiles!$K74,"")</f>
        <v>0</v>
      </c>
      <c r="I72" s="645">
        <f>Sludge!K74</f>
        <v>0</v>
      </c>
      <c r="J72" s="645" t="str">
        <f>IF(Select2=2,MSW!$K74,"")</f>
        <v/>
      </c>
      <c r="K72" s="645">
        <f>Industry!$K74</f>
        <v>0</v>
      </c>
      <c r="L72" s="646">
        <f t="shared" si="3"/>
        <v>0</v>
      </c>
      <c r="M72" s="647">
        <f>Recovery_OX!C67</f>
        <v>0</v>
      </c>
      <c r="N72" s="605"/>
      <c r="O72" s="648">
        <f>(L72-M72)*(1-Recovery_OX!F67)</f>
        <v>0</v>
      </c>
      <c r="P72" s="604"/>
      <c r="Q72" s="606"/>
      <c r="S72" s="649">
        <f t="shared" si="2"/>
        <v>2055</v>
      </c>
      <c r="T72" s="643">
        <f>IF(Select2=1,Food!$W74,"")</f>
        <v>0</v>
      </c>
      <c r="U72" s="644">
        <f>IF(Select2=1,Paper!$W74,"")</f>
        <v>0</v>
      </c>
      <c r="V72" s="635">
        <f>IF(Select2=1,Nappies!$W74,"")</f>
        <v>0</v>
      </c>
      <c r="W72" s="644">
        <f>IF(Select2=1,Garden!$W74,"")</f>
        <v>0</v>
      </c>
      <c r="X72" s="635">
        <f>IF(Select2=1,Wood!$W74,"")</f>
        <v>0</v>
      </c>
      <c r="Y72" s="644">
        <f>IF(Select2=1,Textiles!$W74,"")</f>
        <v>0</v>
      </c>
      <c r="Z72" s="637">
        <f>Sludge!W74</f>
        <v>0</v>
      </c>
      <c r="AA72" s="637" t="str">
        <f>IF(Select2=2,MSW!$W74,"")</f>
        <v/>
      </c>
      <c r="AB72" s="645">
        <f>Industry!$W74</f>
        <v>0</v>
      </c>
      <c r="AC72" s="646">
        <f t="shared" si="4"/>
        <v>0</v>
      </c>
      <c r="AD72" s="647">
        <f>Recovery_OX!R67</f>
        <v>0</v>
      </c>
      <c r="AE72" s="605"/>
      <c r="AF72" s="650">
        <f>(AC72-AD72)*(1-Recovery_OX!U67)</f>
        <v>0</v>
      </c>
    </row>
    <row r="73" spans="2:32">
      <c r="B73" s="597">
        <f t="shared" si="1"/>
        <v>2056</v>
      </c>
      <c r="C73" s="643">
        <f>IF(Select2=1,Food!$K75,"")</f>
        <v>0</v>
      </c>
      <c r="D73" s="644">
        <f>IF(Select2=1,Paper!$K75,"")</f>
        <v>0</v>
      </c>
      <c r="E73" s="635">
        <f>IF(Select2=1,Nappies!$K75,"")</f>
        <v>0</v>
      </c>
      <c r="F73" s="644">
        <f>IF(Select2=1,Garden!$K75,"")</f>
        <v>0</v>
      </c>
      <c r="G73" s="635">
        <f>IF(Select2=1,Wood!$K75,"")</f>
        <v>0</v>
      </c>
      <c r="H73" s="644">
        <f>IF(Select2=1,Textiles!$K75,"")</f>
        <v>0</v>
      </c>
      <c r="I73" s="645">
        <f>Sludge!K75</f>
        <v>0</v>
      </c>
      <c r="J73" s="645" t="str">
        <f>IF(Select2=2,MSW!$K75,"")</f>
        <v/>
      </c>
      <c r="K73" s="645">
        <f>Industry!$K75</f>
        <v>0</v>
      </c>
      <c r="L73" s="646">
        <f t="shared" si="3"/>
        <v>0</v>
      </c>
      <c r="M73" s="647">
        <f>Recovery_OX!C68</f>
        <v>0</v>
      </c>
      <c r="N73" s="605"/>
      <c r="O73" s="648">
        <f>(L73-M73)*(1-Recovery_OX!F68)</f>
        <v>0</v>
      </c>
      <c r="P73" s="604"/>
      <c r="Q73" s="606"/>
      <c r="S73" s="649">
        <f t="shared" si="2"/>
        <v>2056</v>
      </c>
      <c r="T73" s="643">
        <f>IF(Select2=1,Food!$W75,"")</f>
        <v>0</v>
      </c>
      <c r="U73" s="644">
        <f>IF(Select2=1,Paper!$W75,"")</f>
        <v>0</v>
      </c>
      <c r="V73" s="635">
        <f>IF(Select2=1,Nappies!$W75,"")</f>
        <v>0</v>
      </c>
      <c r="W73" s="644">
        <f>IF(Select2=1,Garden!$W75,"")</f>
        <v>0</v>
      </c>
      <c r="X73" s="635">
        <f>IF(Select2=1,Wood!$W75,"")</f>
        <v>0</v>
      </c>
      <c r="Y73" s="644">
        <f>IF(Select2=1,Textiles!$W75,"")</f>
        <v>0</v>
      </c>
      <c r="Z73" s="637">
        <f>Sludge!W75</f>
        <v>0</v>
      </c>
      <c r="AA73" s="637" t="str">
        <f>IF(Select2=2,MSW!$W75,"")</f>
        <v/>
      </c>
      <c r="AB73" s="645">
        <f>Industry!$W75</f>
        <v>0</v>
      </c>
      <c r="AC73" s="646">
        <f t="shared" si="4"/>
        <v>0</v>
      </c>
      <c r="AD73" s="647">
        <f>Recovery_OX!R68</f>
        <v>0</v>
      </c>
      <c r="AE73" s="605"/>
      <c r="AF73" s="650">
        <f>(AC73-AD73)*(1-Recovery_OX!U68)</f>
        <v>0</v>
      </c>
    </row>
    <row r="74" spans="2:32">
      <c r="B74" s="597">
        <f t="shared" si="1"/>
        <v>2057</v>
      </c>
      <c r="C74" s="643">
        <f>IF(Select2=1,Food!$K76,"")</f>
        <v>0</v>
      </c>
      <c r="D74" s="644">
        <f>IF(Select2=1,Paper!$K76,"")</f>
        <v>0</v>
      </c>
      <c r="E74" s="635">
        <f>IF(Select2=1,Nappies!$K76,"")</f>
        <v>0</v>
      </c>
      <c r="F74" s="644">
        <f>IF(Select2=1,Garden!$K76,"")</f>
        <v>0</v>
      </c>
      <c r="G74" s="635">
        <f>IF(Select2=1,Wood!$K76,"")</f>
        <v>0</v>
      </c>
      <c r="H74" s="644">
        <f>IF(Select2=1,Textiles!$K76,"")</f>
        <v>0</v>
      </c>
      <c r="I74" s="645">
        <f>Sludge!K76</f>
        <v>0</v>
      </c>
      <c r="J74" s="645" t="str">
        <f>IF(Select2=2,MSW!$K76,"")</f>
        <v/>
      </c>
      <c r="K74" s="645">
        <f>Industry!$K76</f>
        <v>0</v>
      </c>
      <c r="L74" s="646">
        <f t="shared" si="3"/>
        <v>0</v>
      </c>
      <c r="M74" s="647">
        <f>Recovery_OX!C69</f>
        <v>0</v>
      </c>
      <c r="N74" s="605"/>
      <c r="O74" s="648">
        <f>(L74-M74)*(1-Recovery_OX!F69)</f>
        <v>0</v>
      </c>
      <c r="P74" s="604"/>
      <c r="Q74" s="606"/>
      <c r="S74" s="649">
        <f t="shared" si="2"/>
        <v>2057</v>
      </c>
      <c r="T74" s="643">
        <f>IF(Select2=1,Food!$W76,"")</f>
        <v>0</v>
      </c>
      <c r="U74" s="644">
        <f>IF(Select2=1,Paper!$W76,"")</f>
        <v>0</v>
      </c>
      <c r="V74" s="635">
        <f>IF(Select2=1,Nappies!$W76,"")</f>
        <v>0</v>
      </c>
      <c r="W74" s="644">
        <f>IF(Select2=1,Garden!$W76,"")</f>
        <v>0</v>
      </c>
      <c r="X74" s="635">
        <f>IF(Select2=1,Wood!$W76,"")</f>
        <v>0</v>
      </c>
      <c r="Y74" s="644">
        <f>IF(Select2=1,Textiles!$W76,"")</f>
        <v>0</v>
      </c>
      <c r="Z74" s="637">
        <f>Sludge!W76</f>
        <v>0</v>
      </c>
      <c r="AA74" s="637" t="str">
        <f>IF(Select2=2,MSW!$W76,"")</f>
        <v/>
      </c>
      <c r="AB74" s="645">
        <f>Industry!$W76</f>
        <v>0</v>
      </c>
      <c r="AC74" s="646">
        <f t="shared" si="4"/>
        <v>0</v>
      </c>
      <c r="AD74" s="647">
        <f>Recovery_OX!R69</f>
        <v>0</v>
      </c>
      <c r="AE74" s="605"/>
      <c r="AF74" s="650">
        <f>(AC74-AD74)*(1-Recovery_OX!U69)</f>
        <v>0</v>
      </c>
    </row>
    <row r="75" spans="2:32">
      <c r="B75" s="597">
        <f t="shared" si="1"/>
        <v>2058</v>
      </c>
      <c r="C75" s="643">
        <f>IF(Select2=1,Food!$K77,"")</f>
        <v>0</v>
      </c>
      <c r="D75" s="644">
        <f>IF(Select2=1,Paper!$K77,"")</f>
        <v>0</v>
      </c>
      <c r="E75" s="635">
        <f>IF(Select2=1,Nappies!$K77,"")</f>
        <v>0</v>
      </c>
      <c r="F75" s="644">
        <f>IF(Select2=1,Garden!$K77,"")</f>
        <v>0</v>
      </c>
      <c r="G75" s="635">
        <f>IF(Select2=1,Wood!$K77,"")</f>
        <v>0</v>
      </c>
      <c r="H75" s="644">
        <f>IF(Select2=1,Textiles!$K77,"")</f>
        <v>0</v>
      </c>
      <c r="I75" s="645">
        <f>Sludge!K77</f>
        <v>0</v>
      </c>
      <c r="J75" s="645" t="str">
        <f>IF(Select2=2,MSW!$K77,"")</f>
        <v/>
      </c>
      <c r="K75" s="645">
        <f>Industry!$K77</f>
        <v>0</v>
      </c>
      <c r="L75" s="646">
        <f t="shared" si="3"/>
        <v>0</v>
      </c>
      <c r="M75" s="647">
        <f>Recovery_OX!C70</f>
        <v>0</v>
      </c>
      <c r="N75" s="605"/>
      <c r="O75" s="648">
        <f>(L75-M75)*(1-Recovery_OX!F70)</f>
        <v>0</v>
      </c>
      <c r="P75" s="604"/>
      <c r="Q75" s="606"/>
      <c r="S75" s="649">
        <f t="shared" si="2"/>
        <v>2058</v>
      </c>
      <c r="T75" s="643">
        <f>IF(Select2=1,Food!$W77,"")</f>
        <v>0</v>
      </c>
      <c r="U75" s="644">
        <f>IF(Select2=1,Paper!$W77,"")</f>
        <v>0</v>
      </c>
      <c r="V75" s="635">
        <f>IF(Select2=1,Nappies!$W77,"")</f>
        <v>0</v>
      </c>
      <c r="W75" s="644">
        <f>IF(Select2=1,Garden!$W77,"")</f>
        <v>0</v>
      </c>
      <c r="X75" s="635">
        <f>IF(Select2=1,Wood!$W77,"")</f>
        <v>0</v>
      </c>
      <c r="Y75" s="644">
        <f>IF(Select2=1,Textiles!$W77,"")</f>
        <v>0</v>
      </c>
      <c r="Z75" s="637">
        <f>Sludge!W77</f>
        <v>0</v>
      </c>
      <c r="AA75" s="637" t="str">
        <f>IF(Select2=2,MSW!$W77,"")</f>
        <v/>
      </c>
      <c r="AB75" s="645">
        <f>Industry!$W77</f>
        <v>0</v>
      </c>
      <c r="AC75" s="646">
        <f t="shared" si="4"/>
        <v>0</v>
      </c>
      <c r="AD75" s="647">
        <f>Recovery_OX!R70</f>
        <v>0</v>
      </c>
      <c r="AE75" s="605"/>
      <c r="AF75" s="650">
        <f>(AC75-AD75)*(1-Recovery_OX!U70)</f>
        <v>0</v>
      </c>
    </row>
    <row r="76" spans="2:32">
      <c r="B76" s="597">
        <f t="shared" si="1"/>
        <v>2059</v>
      </c>
      <c r="C76" s="643">
        <f>IF(Select2=1,Food!$K78,"")</f>
        <v>0</v>
      </c>
      <c r="D76" s="644">
        <f>IF(Select2=1,Paper!$K78,"")</f>
        <v>0</v>
      </c>
      <c r="E76" s="635">
        <f>IF(Select2=1,Nappies!$K78,"")</f>
        <v>0</v>
      </c>
      <c r="F76" s="644">
        <f>IF(Select2=1,Garden!$K78,"")</f>
        <v>0</v>
      </c>
      <c r="G76" s="635">
        <f>IF(Select2=1,Wood!$K78,"")</f>
        <v>0</v>
      </c>
      <c r="H76" s="644">
        <f>IF(Select2=1,Textiles!$K78,"")</f>
        <v>0</v>
      </c>
      <c r="I76" s="645">
        <f>Sludge!K78</f>
        <v>0</v>
      </c>
      <c r="J76" s="645" t="str">
        <f>IF(Select2=2,MSW!$K78,"")</f>
        <v/>
      </c>
      <c r="K76" s="645">
        <f>Industry!$K78</f>
        <v>0</v>
      </c>
      <c r="L76" s="646">
        <f t="shared" si="3"/>
        <v>0</v>
      </c>
      <c r="M76" s="647">
        <f>Recovery_OX!C71</f>
        <v>0</v>
      </c>
      <c r="N76" s="605"/>
      <c r="O76" s="648">
        <f>(L76-M76)*(1-Recovery_OX!F71)</f>
        <v>0</v>
      </c>
      <c r="P76" s="604"/>
      <c r="Q76" s="606"/>
      <c r="S76" s="649">
        <f t="shared" si="2"/>
        <v>2059</v>
      </c>
      <c r="T76" s="643">
        <f>IF(Select2=1,Food!$W78,"")</f>
        <v>0</v>
      </c>
      <c r="U76" s="644">
        <f>IF(Select2=1,Paper!$W78,"")</f>
        <v>0</v>
      </c>
      <c r="V76" s="635">
        <f>IF(Select2=1,Nappies!$W78,"")</f>
        <v>0</v>
      </c>
      <c r="W76" s="644">
        <f>IF(Select2=1,Garden!$W78,"")</f>
        <v>0</v>
      </c>
      <c r="X76" s="635">
        <f>IF(Select2=1,Wood!$W78,"")</f>
        <v>0</v>
      </c>
      <c r="Y76" s="644">
        <f>IF(Select2=1,Textiles!$W78,"")</f>
        <v>0</v>
      </c>
      <c r="Z76" s="637">
        <f>Sludge!W78</f>
        <v>0</v>
      </c>
      <c r="AA76" s="637" t="str">
        <f>IF(Select2=2,MSW!$W78,"")</f>
        <v/>
      </c>
      <c r="AB76" s="645">
        <f>Industry!$W78</f>
        <v>0</v>
      </c>
      <c r="AC76" s="646">
        <f t="shared" si="4"/>
        <v>0</v>
      </c>
      <c r="AD76" s="647">
        <f>Recovery_OX!R71</f>
        <v>0</v>
      </c>
      <c r="AE76" s="605"/>
      <c r="AF76" s="650">
        <f>(AC76-AD76)*(1-Recovery_OX!U71)</f>
        <v>0</v>
      </c>
    </row>
    <row r="77" spans="2:32">
      <c r="B77" s="597">
        <f t="shared" si="1"/>
        <v>2060</v>
      </c>
      <c r="C77" s="643">
        <f>IF(Select2=1,Food!$K79,"")</f>
        <v>0</v>
      </c>
      <c r="D77" s="644">
        <f>IF(Select2=1,Paper!$K79,"")</f>
        <v>0</v>
      </c>
      <c r="E77" s="635">
        <f>IF(Select2=1,Nappies!$K79,"")</f>
        <v>0</v>
      </c>
      <c r="F77" s="644">
        <f>IF(Select2=1,Garden!$K79,"")</f>
        <v>0</v>
      </c>
      <c r="G77" s="635">
        <f>IF(Select2=1,Wood!$K79,"")</f>
        <v>0</v>
      </c>
      <c r="H77" s="644">
        <f>IF(Select2=1,Textiles!$K79,"")</f>
        <v>0</v>
      </c>
      <c r="I77" s="645">
        <f>Sludge!K79</f>
        <v>0</v>
      </c>
      <c r="J77" s="645" t="str">
        <f>IF(Select2=2,MSW!$K79,"")</f>
        <v/>
      </c>
      <c r="K77" s="645">
        <f>Industry!$K79</f>
        <v>0</v>
      </c>
      <c r="L77" s="646">
        <f t="shared" si="3"/>
        <v>0</v>
      </c>
      <c r="M77" s="647">
        <f>Recovery_OX!C72</f>
        <v>0</v>
      </c>
      <c r="N77" s="605"/>
      <c r="O77" s="648">
        <f>(L77-M77)*(1-Recovery_OX!F72)</f>
        <v>0</v>
      </c>
      <c r="P77" s="604"/>
      <c r="Q77" s="606"/>
      <c r="S77" s="649">
        <f t="shared" si="2"/>
        <v>2060</v>
      </c>
      <c r="T77" s="643">
        <f>IF(Select2=1,Food!$W79,"")</f>
        <v>0</v>
      </c>
      <c r="U77" s="644">
        <f>IF(Select2=1,Paper!$W79,"")</f>
        <v>0</v>
      </c>
      <c r="V77" s="635">
        <f>IF(Select2=1,Nappies!$W79,"")</f>
        <v>0</v>
      </c>
      <c r="W77" s="644">
        <f>IF(Select2=1,Garden!$W79,"")</f>
        <v>0</v>
      </c>
      <c r="X77" s="635">
        <f>IF(Select2=1,Wood!$W79,"")</f>
        <v>0</v>
      </c>
      <c r="Y77" s="644">
        <f>IF(Select2=1,Textiles!$W79,"")</f>
        <v>0</v>
      </c>
      <c r="Z77" s="637">
        <f>Sludge!W79</f>
        <v>0</v>
      </c>
      <c r="AA77" s="637" t="str">
        <f>IF(Select2=2,MSW!$W79,"")</f>
        <v/>
      </c>
      <c r="AB77" s="645">
        <f>Industry!$W79</f>
        <v>0</v>
      </c>
      <c r="AC77" s="646">
        <f t="shared" si="4"/>
        <v>0</v>
      </c>
      <c r="AD77" s="647">
        <f>Recovery_OX!R72</f>
        <v>0</v>
      </c>
      <c r="AE77" s="605"/>
      <c r="AF77" s="650">
        <f>(AC77-AD77)*(1-Recovery_OX!U72)</f>
        <v>0</v>
      </c>
    </row>
    <row r="78" spans="2:32">
      <c r="B78" s="597">
        <f t="shared" si="1"/>
        <v>2061</v>
      </c>
      <c r="C78" s="643">
        <f>IF(Select2=1,Food!$K80,"")</f>
        <v>0</v>
      </c>
      <c r="D78" s="644">
        <f>IF(Select2=1,Paper!$K80,"")</f>
        <v>0</v>
      </c>
      <c r="E78" s="635">
        <f>IF(Select2=1,Nappies!$K80,"")</f>
        <v>0</v>
      </c>
      <c r="F78" s="644">
        <f>IF(Select2=1,Garden!$K80,"")</f>
        <v>0</v>
      </c>
      <c r="G78" s="635">
        <f>IF(Select2=1,Wood!$K80,"")</f>
        <v>0</v>
      </c>
      <c r="H78" s="644">
        <f>IF(Select2=1,Textiles!$K80,"")</f>
        <v>0</v>
      </c>
      <c r="I78" s="645">
        <f>Sludge!K80</f>
        <v>0</v>
      </c>
      <c r="J78" s="645" t="str">
        <f>IF(Select2=2,MSW!$K80,"")</f>
        <v/>
      </c>
      <c r="K78" s="645">
        <f>Industry!$K80</f>
        <v>0</v>
      </c>
      <c r="L78" s="646">
        <f t="shared" si="3"/>
        <v>0</v>
      </c>
      <c r="M78" s="647">
        <f>Recovery_OX!C73</f>
        <v>0</v>
      </c>
      <c r="N78" s="605"/>
      <c r="O78" s="648">
        <f>(L78-M78)*(1-Recovery_OX!F73)</f>
        <v>0</v>
      </c>
      <c r="P78" s="604"/>
      <c r="Q78" s="606"/>
      <c r="S78" s="649">
        <f t="shared" si="2"/>
        <v>2061</v>
      </c>
      <c r="T78" s="643">
        <f>IF(Select2=1,Food!$W80,"")</f>
        <v>0</v>
      </c>
      <c r="U78" s="644">
        <f>IF(Select2=1,Paper!$W80,"")</f>
        <v>0</v>
      </c>
      <c r="V78" s="635">
        <f>IF(Select2=1,Nappies!$W80,"")</f>
        <v>0</v>
      </c>
      <c r="W78" s="644">
        <f>IF(Select2=1,Garden!$W80,"")</f>
        <v>0</v>
      </c>
      <c r="X78" s="635">
        <f>IF(Select2=1,Wood!$W80,"")</f>
        <v>0</v>
      </c>
      <c r="Y78" s="644">
        <f>IF(Select2=1,Textiles!$W80,"")</f>
        <v>0</v>
      </c>
      <c r="Z78" s="637">
        <f>Sludge!W80</f>
        <v>0</v>
      </c>
      <c r="AA78" s="637" t="str">
        <f>IF(Select2=2,MSW!$W80,"")</f>
        <v/>
      </c>
      <c r="AB78" s="645">
        <f>Industry!$W80</f>
        <v>0</v>
      </c>
      <c r="AC78" s="646">
        <f t="shared" si="4"/>
        <v>0</v>
      </c>
      <c r="AD78" s="647">
        <f>Recovery_OX!R73</f>
        <v>0</v>
      </c>
      <c r="AE78" s="605"/>
      <c r="AF78" s="650">
        <f>(AC78-AD78)*(1-Recovery_OX!U73)</f>
        <v>0</v>
      </c>
    </row>
    <row r="79" spans="2:32">
      <c r="B79" s="597">
        <f t="shared" si="1"/>
        <v>2062</v>
      </c>
      <c r="C79" s="643">
        <f>IF(Select2=1,Food!$K81,"")</f>
        <v>0</v>
      </c>
      <c r="D79" s="644">
        <f>IF(Select2=1,Paper!$K81,"")</f>
        <v>0</v>
      </c>
      <c r="E79" s="635">
        <f>IF(Select2=1,Nappies!$K81,"")</f>
        <v>0</v>
      </c>
      <c r="F79" s="644">
        <f>IF(Select2=1,Garden!$K81,"")</f>
        <v>0</v>
      </c>
      <c r="G79" s="635">
        <f>IF(Select2=1,Wood!$K81,"")</f>
        <v>0</v>
      </c>
      <c r="H79" s="644">
        <f>IF(Select2=1,Textiles!$K81,"")</f>
        <v>0</v>
      </c>
      <c r="I79" s="645">
        <f>Sludge!K81</f>
        <v>0</v>
      </c>
      <c r="J79" s="645" t="str">
        <f>IF(Select2=2,MSW!$K81,"")</f>
        <v/>
      </c>
      <c r="K79" s="645">
        <f>Industry!$K81</f>
        <v>0</v>
      </c>
      <c r="L79" s="646">
        <f t="shared" si="3"/>
        <v>0</v>
      </c>
      <c r="M79" s="647">
        <f>Recovery_OX!C74</f>
        <v>0</v>
      </c>
      <c r="N79" s="605"/>
      <c r="O79" s="648">
        <f>(L79-M79)*(1-Recovery_OX!F74)</f>
        <v>0</v>
      </c>
      <c r="P79" s="604"/>
      <c r="Q79" s="606"/>
      <c r="S79" s="649">
        <f t="shared" si="2"/>
        <v>2062</v>
      </c>
      <c r="T79" s="643">
        <f>IF(Select2=1,Food!$W81,"")</f>
        <v>0</v>
      </c>
      <c r="U79" s="644">
        <f>IF(Select2=1,Paper!$W81,"")</f>
        <v>0</v>
      </c>
      <c r="V79" s="635">
        <f>IF(Select2=1,Nappies!$W81,"")</f>
        <v>0</v>
      </c>
      <c r="W79" s="644">
        <f>IF(Select2=1,Garden!$W81,"")</f>
        <v>0</v>
      </c>
      <c r="X79" s="635">
        <f>IF(Select2=1,Wood!$W81,"")</f>
        <v>0</v>
      </c>
      <c r="Y79" s="644">
        <f>IF(Select2=1,Textiles!$W81,"")</f>
        <v>0</v>
      </c>
      <c r="Z79" s="637">
        <f>Sludge!W81</f>
        <v>0</v>
      </c>
      <c r="AA79" s="637" t="str">
        <f>IF(Select2=2,MSW!$W81,"")</f>
        <v/>
      </c>
      <c r="AB79" s="645">
        <f>Industry!$W81</f>
        <v>0</v>
      </c>
      <c r="AC79" s="646">
        <f t="shared" si="4"/>
        <v>0</v>
      </c>
      <c r="AD79" s="647">
        <f>Recovery_OX!R74</f>
        <v>0</v>
      </c>
      <c r="AE79" s="605"/>
      <c r="AF79" s="650">
        <f>(AC79-AD79)*(1-Recovery_OX!U74)</f>
        <v>0</v>
      </c>
    </row>
    <row r="80" spans="2:32">
      <c r="B80" s="597">
        <f t="shared" si="1"/>
        <v>2063</v>
      </c>
      <c r="C80" s="643">
        <f>IF(Select2=1,Food!$K82,"")</f>
        <v>0</v>
      </c>
      <c r="D80" s="644">
        <f>IF(Select2=1,Paper!$K82,"")</f>
        <v>0</v>
      </c>
      <c r="E80" s="635">
        <f>IF(Select2=1,Nappies!$K82,"")</f>
        <v>0</v>
      </c>
      <c r="F80" s="644">
        <f>IF(Select2=1,Garden!$K82,"")</f>
        <v>0</v>
      </c>
      <c r="G80" s="635">
        <f>IF(Select2=1,Wood!$K82,"")</f>
        <v>0</v>
      </c>
      <c r="H80" s="644">
        <f>IF(Select2=1,Textiles!$K82,"")</f>
        <v>0</v>
      </c>
      <c r="I80" s="645">
        <f>Sludge!K82</f>
        <v>0</v>
      </c>
      <c r="J80" s="645" t="str">
        <f>IF(Select2=2,MSW!$K82,"")</f>
        <v/>
      </c>
      <c r="K80" s="645">
        <f>Industry!$K82</f>
        <v>0</v>
      </c>
      <c r="L80" s="646">
        <f t="shared" si="3"/>
        <v>0</v>
      </c>
      <c r="M80" s="647">
        <f>Recovery_OX!C75</f>
        <v>0</v>
      </c>
      <c r="N80" s="605"/>
      <c r="O80" s="648">
        <f>(L80-M80)*(1-Recovery_OX!F75)</f>
        <v>0</v>
      </c>
      <c r="P80" s="604"/>
      <c r="Q80" s="606"/>
      <c r="S80" s="649">
        <f t="shared" si="2"/>
        <v>2063</v>
      </c>
      <c r="T80" s="643">
        <f>IF(Select2=1,Food!$W82,"")</f>
        <v>0</v>
      </c>
      <c r="U80" s="644">
        <f>IF(Select2=1,Paper!$W82,"")</f>
        <v>0</v>
      </c>
      <c r="V80" s="635">
        <f>IF(Select2=1,Nappies!$W82,"")</f>
        <v>0</v>
      </c>
      <c r="W80" s="644">
        <f>IF(Select2=1,Garden!$W82,"")</f>
        <v>0</v>
      </c>
      <c r="X80" s="635">
        <f>IF(Select2=1,Wood!$W82,"")</f>
        <v>0</v>
      </c>
      <c r="Y80" s="644">
        <f>IF(Select2=1,Textiles!$W82,"")</f>
        <v>0</v>
      </c>
      <c r="Z80" s="637">
        <f>Sludge!W82</f>
        <v>0</v>
      </c>
      <c r="AA80" s="637" t="str">
        <f>IF(Select2=2,MSW!$W82,"")</f>
        <v/>
      </c>
      <c r="AB80" s="645">
        <f>Industry!$W82</f>
        <v>0</v>
      </c>
      <c r="AC80" s="646">
        <f t="shared" si="4"/>
        <v>0</v>
      </c>
      <c r="AD80" s="647">
        <f>Recovery_OX!R75</f>
        <v>0</v>
      </c>
      <c r="AE80" s="605"/>
      <c r="AF80" s="650">
        <f>(AC80-AD80)*(1-Recovery_OX!U75)</f>
        <v>0</v>
      </c>
    </row>
    <row r="81" spans="2:32">
      <c r="B81" s="597">
        <f t="shared" si="1"/>
        <v>2064</v>
      </c>
      <c r="C81" s="643">
        <f>IF(Select2=1,Food!$K83,"")</f>
        <v>0</v>
      </c>
      <c r="D81" s="644">
        <f>IF(Select2=1,Paper!$K83,"")</f>
        <v>0</v>
      </c>
      <c r="E81" s="635">
        <f>IF(Select2=1,Nappies!$K83,"")</f>
        <v>0</v>
      </c>
      <c r="F81" s="644">
        <f>IF(Select2=1,Garden!$K83,"")</f>
        <v>0</v>
      </c>
      <c r="G81" s="635">
        <f>IF(Select2=1,Wood!$K83,"")</f>
        <v>0</v>
      </c>
      <c r="H81" s="644">
        <f>IF(Select2=1,Textiles!$K83,"")</f>
        <v>0</v>
      </c>
      <c r="I81" s="645">
        <f>Sludge!K83</f>
        <v>0</v>
      </c>
      <c r="J81" s="645" t="str">
        <f>IF(Select2=2,MSW!$K83,"")</f>
        <v/>
      </c>
      <c r="K81" s="645">
        <f>Industry!$K83</f>
        <v>0</v>
      </c>
      <c r="L81" s="646">
        <f t="shared" si="3"/>
        <v>0</v>
      </c>
      <c r="M81" s="647">
        <f>Recovery_OX!C76</f>
        <v>0</v>
      </c>
      <c r="N81" s="605"/>
      <c r="O81" s="648">
        <f>(L81-M81)*(1-Recovery_OX!F76)</f>
        <v>0</v>
      </c>
      <c r="P81" s="604"/>
      <c r="Q81" s="606"/>
      <c r="S81" s="649">
        <f t="shared" si="2"/>
        <v>2064</v>
      </c>
      <c r="T81" s="643">
        <f>IF(Select2=1,Food!$W83,"")</f>
        <v>0</v>
      </c>
      <c r="U81" s="644">
        <f>IF(Select2=1,Paper!$W83,"")</f>
        <v>0</v>
      </c>
      <c r="V81" s="635">
        <f>IF(Select2=1,Nappies!$W83,"")</f>
        <v>0</v>
      </c>
      <c r="W81" s="644">
        <f>IF(Select2=1,Garden!$W83,"")</f>
        <v>0</v>
      </c>
      <c r="X81" s="635">
        <f>IF(Select2=1,Wood!$W83,"")</f>
        <v>0</v>
      </c>
      <c r="Y81" s="644">
        <f>IF(Select2=1,Textiles!$W83,"")</f>
        <v>0</v>
      </c>
      <c r="Z81" s="637">
        <f>Sludge!W83</f>
        <v>0</v>
      </c>
      <c r="AA81" s="637" t="str">
        <f>IF(Select2=2,MSW!$W83,"")</f>
        <v/>
      </c>
      <c r="AB81" s="645">
        <f>Industry!$W83</f>
        <v>0</v>
      </c>
      <c r="AC81" s="646">
        <f t="shared" ref="AC81:AC97" si="5">SUM(T81:AA81)</f>
        <v>0</v>
      </c>
      <c r="AD81" s="647">
        <f>Recovery_OX!R76</f>
        <v>0</v>
      </c>
      <c r="AE81" s="605"/>
      <c r="AF81" s="650">
        <f>(AC81-AD81)*(1-Recovery_OX!U76)</f>
        <v>0</v>
      </c>
    </row>
    <row r="82" spans="2:32">
      <c r="B82" s="597">
        <f t="shared" ref="B82:B97" si="6">B81+1</f>
        <v>2065</v>
      </c>
      <c r="C82" s="643">
        <f>IF(Select2=1,Food!$K84,"")</f>
        <v>0</v>
      </c>
      <c r="D82" s="644">
        <f>IF(Select2=1,Paper!$K84,"")</f>
        <v>0</v>
      </c>
      <c r="E82" s="635">
        <f>IF(Select2=1,Nappies!$K84,"")</f>
        <v>0</v>
      </c>
      <c r="F82" s="644">
        <f>IF(Select2=1,Garden!$K84,"")</f>
        <v>0</v>
      </c>
      <c r="G82" s="635">
        <f>IF(Select2=1,Wood!$K84,"")</f>
        <v>0</v>
      </c>
      <c r="H82" s="644">
        <f>IF(Select2=1,Textiles!$K84,"")</f>
        <v>0</v>
      </c>
      <c r="I82" s="645">
        <f>Sludge!K84</f>
        <v>0</v>
      </c>
      <c r="J82" s="645" t="str">
        <f>IF(Select2=2,MSW!$K84,"")</f>
        <v/>
      </c>
      <c r="K82" s="645">
        <f>Industry!$K84</f>
        <v>0</v>
      </c>
      <c r="L82" s="646">
        <f t="shared" si="3"/>
        <v>0</v>
      </c>
      <c r="M82" s="647">
        <f>Recovery_OX!C77</f>
        <v>0</v>
      </c>
      <c r="N82" s="605"/>
      <c r="O82" s="648">
        <f>(L82-M82)*(1-Recovery_OX!F77)</f>
        <v>0</v>
      </c>
      <c r="P82" s="604"/>
      <c r="Q82" s="606"/>
      <c r="S82" s="649">
        <f t="shared" ref="S82:S97" si="7">S81+1</f>
        <v>2065</v>
      </c>
      <c r="T82" s="643">
        <f>IF(Select2=1,Food!$W84,"")</f>
        <v>0</v>
      </c>
      <c r="U82" s="644">
        <f>IF(Select2=1,Paper!$W84,"")</f>
        <v>0</v>
      </c>
      <c r="V82" s="635">
        <f>IF(Select2=1,Nappies!$W84,"")</f>
        <v>0</v>
      </c>
      <c r="W82" s="644">
        <f>IF(Select2=1,Garden!$W84,"")</f>
        <v>0</v>
      </c>
      <c r="X82" s="635">
        <f>IF(Select2=1,Wood!$W84,"")</f>
        <v>0</v>
      </c>
      <c r="Y82" s="644">
        <f>IF(Select2=1,Textiles!$W84,"")</f>
        <v>0</v>
      </c>
      <c r="Z82" s="637">
        <f>Sludge!W84</f>
        <v>0</v>
      </c>
      <c r="AA82" s="637" t="str">
        <f>IF(Select2=2,MSW!$W84,"")</f>
        <v/>
      </c>
      <c r="AB82" s="645">
        <f>Industry!$W84</f>
        <v>0</v>
      </c>
      <c r="AC82" s="646">
        <f t="shared" si="5"/>
        <v>0</v>
      </c>
      <c r="AD82" s="647">
        <f>Recovery_OX!R77</f>
        <v>0</v>
      </c>
      <c r="AE82" s="605"/>
      <c r="AF82" s="650">
        <f>(AC82-AD82)*(1-Recovery_OX!U77)</f>
        <v>0</v>
      </c>
    </row>
    <row r="83" spans="2:32">
      <c r="B83" s="597">
        <f t="shared" si="6"/>
        <v>2066</v>
      </c>
      <c r="C83" s="643">
        <f>IF(Select2=1,Food!$K85,"")</f>
        <v>0</v>
      </c>
      <c r="D83" s="644">
        <f>IF(Select2=1,Paper!$K85,"")</f>
        <v>0</v>
      </c>
      <c r="E83" s="635">
        <f>IF(Select2=1,Nappies!$K85,"")</f>
        <v>0</v>
      </c>
      <c r="F83" s="644">
        <f>IF(Select2=1,Garden!$K85,"")</f>
        <v>0</v>
      </c>
      <c r="G83" s="635">
        <f>IF(Select2=1,Wood!$K85,"")</f>
        <v>0</v>
      </c>
      <c r="H83" s="644">
        <f>IF(Select2=1,Textiles!$K85,"")</f>
        <v>0</v>
      </c>
      <c r="I83" s="645">
        <f>Sludge!K85</f>
        <v>0</v>
      </c>
      <c r="J83" s="645" t="str">
        <f>IF(Select2=2,MSW!$K85,"")</f>
        <v/>
      </c>
      <c r="K83" s="645">
        <f>Industry!$K85</f>
        <v>0</v>
      </c>
      <c r="L83" s="646">
        <f t="shared" ref="L83:L97" si="8">SUM(C83:K83)</f>
        <v>0</v>
      </c>
      <c r="M83" s="647">
        <f>Recovery_OX!C78</f>
        <v>0</v>
      </c>
      <c r="N83" s="605"/>
      <c r="O83" s="648">
        <f>(L83-M83)*(1-Recovery_OX!F78)</f>
        <v>0</v>
      </c>
      <c r="P83" s="604"/>
      <c r="Q83" s="606"/>
      <c r="S83" s="649">
        <f t="shared" si="7"/>
        <v>2066</v>
      </c>
      <c r="T83" s="643">
        <f>IF(Select2=1,Food!$W85,"")</f>
        <v>0</v>
      </c>
      <c r="U83" s="644">
        <f>IF(Select2=1,Paper!$W85,"")</f>
        <v>0</v>
      </c>
      <c r="V83" s="635">
        <f>IF(Select2=1,Nappies!$W85,"")</f>
        <v>0</v>
      </c>
      <c r="W83" s="644">
        <f>IF(Select2=1,Garden!$W85,"")</f>
        <v>0</v>
      </c>
      <c r="X83" s="635">
        <f>IF(Select2=1,Wood!$W85,"")</f>
        <v>0</v>
      </c>
      <c r="Y83" s="644">
        <f>IF(Select2=1,Textiles!$W85,"")</f>
        <v>0</v>
      </c>
      <c r="Z83" s="637">
        <f>Sludge!W85</f>
        <v>0</v>
      </c>
      <c r="AA83" s="637" t="str">
        <f>IF(Select2=2,MSW!$W85,"")</f>
        <v/>
      </c>
      <c r="AB83" s="645">
        <f>Industry!$W85</f>
        <v>0</v>
      </c>
      <c r="AC83" s="646">
        <f t="shared" si="5"/>
        <v>0</v>
      </c>
      <c r="AD83" s="647">
        <f>Recovery_OX!R78</f>
        <v>0</v>
      </c>
      <c r="AE83" s="605"/>
      <c r="AF83" s="650">
        <f>(AC83-AD83)*(1-Recovery_OX!U78)</f>
        <v>0</v>
      </c>
    </row>
    <row r="84" spans="2:32">
      <c r="B84" s="597">
        <f t="shared" si="6"/>
        <v>2067</v>
      </c>
      <c r="C84" s="643">
        <f>IF(Select2=1,Food!$K86,"")</f>
        <v>0</v>
      </c>
      <c r="D84" s="644">
        <f>IF(Select2=1,Paper!$K86,"")</f>
        <v>0</v>
      </c>
      <c r="E84" s="635">
        <f>IF(Select2=1,Nappies!$K86,"")</f>
        <v>0</v>
      </c>
      <c r="F84" s="644">
        <f>IF(Select2=1,Garden!$K86,"")</f>
        <v>0</v>
      </c>
      <c r="G84" s="635">
        <f>IF(Select2=1,Wood!$K86,"")</f>
        <v>0</v>
      </c>
      <c r="H84" s="644">
        <f>IF(Select2=1,Textiles!$K86,"")</f>
        <v>0</v>
      </c>
      <c r="I84" s="645">
        <f>Sludge!K86</f>
        <v>0</v>
      </c>
      <c r="J84" s="645" t="str">
        <f>IF(Select2=2,MSW!$K86,"")</f>
        <v/>
      </c>
      <c r="K84" s="645">
        <f>Industry!$K86</f>
        <v>0</v>
      </c>
      <c r="L84" s="646">
        <f t="shared" si="8"/>
        <v>0</v>
      </c>
      <c r="M84" s="647">
        <f>Recovery_OX!C79</f>
        <v>0</v>
      </c>
      <c r="N84" s="605"/>
      <c r="O84" s="648">
        <f>(L84-M84)*(1-Recovery_OX!F79)</f>
        <v>0</v>
      </c>
      <c r="P84" s="604"/>
      <c r="Q84" s="606"/>
      <c r="S84" s="649">
        <f t="shared" si="7"/>
        <v>2067</v>
      </c>
      <c r="T84" s="643">
        <f>IF(Select2=1,Food!$W86,"")</f>
        <v>0</v>
      </c>
      <c r="U84" s="644">
        <f>IF(Select2=1,Paper!$W86,"")</f>
        <v>0</v>
      </c>
      <c r="V84" s="635">
        <f>IF(Select2=1,Nappies!$W86,"")</f>
        <v>0</v>
      </c>
      <c r="W84" s="644">
        <f>IF(Select2=1,Garden!$W86,"")</f>
        <v>0</v>
      </c>
      <c r="X84" s="635">
        <f>IF(Select2=1,Wood!$W86,"")</f>
        <v>0</v>
      </c>
      <c r="Y84" s="644">
        <f>IF(Select2=1,Textiles!$W86,"")</f>
        <v>0</v>
      </c>
      <c r="Z84" s="637">
        <f>Sludge!W86</f>
        <v>0</v>
      </c>
      <c r="AA84" s="637" t="str">
        <f>IF(Select2=2,MSW!$W86,"")</f>
        <v/>
      </c>
      <c r="AB84" s="645">
        <f>Industry!$W86</f>
        <v>0</v>
      </c>
      <c r="AC84" s="646">
        <f t="shared" si="5"/>
        <v>0</v>
      </c>
      <c r="AD84" s="647">
        <f>Recovery_OX!R79</f>
        <v>0</v>
      </c>
      <c r="AE84" s="605"/>
      <c r="AF84" s="650">
        <f>(AC84-AD84)*(1-Recovery_OX!U79)</f>
        <v>0</v>
      </c>
    </row>
    <row r="85" spans="2:32">
      <c r="B85" s="597">
        <f t="shared" si="6"/>
        <v>2068</v>
      </c>
      <c r="C85" s="643">
        <f>IF(Select2=1,Food!$K87,"")</f>
        <v>0</v>
      </c>
      <c r="D85" s="644">
        <f>IF(Select2=1,Paper!$K87,"")</f>
        <v>0</v>
      </c>
      <c r="E85" s="635">
        <f>IF(Select2=1,Nappies!$K87,"")</f>
        <v>0</v>
      </c>
      <c r="F85" s="644">
        <f>IF(Select2=1,Garden!$K87,"")</f>
        <v>0</v>
      </c>
      <c r="G85" s="635">
        <f>IF(Select2=1,Wood!$K87,"")</f>
        <v>0</v>
      </c>
      <c r="H85" s="644">
        <f>IF(Select2=1,Textiles!$K87,"")</f>
        <v>0</v>
      </c>
      <c r="I85" s="645">
        <f>Sludge!K87</f>
        <v>0</v>
      </c>
      <c r="J85" s="645" t="str">
        <f>IF(Select2=2,MSW!$K87,"")</f>
        <v/>
      </c>
      <c r="K85" s="645">
        <f>Industry!$K87</f>
        <v>0</v>
      </c>
      <c r="L85" s="646">
        <f t="shared" si="8"/>
        <v>0</v>
      </c>
      <c r="M85" s="647">
        <f>Recovery_OX!C80</f>
        <v>0</v>
      </c>
      <c r="N85" s="605"/>
      <c r="O85" s="648">
        <f>(L85-M85)*(1-Recovery_OX!F80)</f>
        <v>0</v>
      </c>
      <c r="P85" s="604"/>
      <c r="Q85" s="606"/>
      <c r="S85" s="649">
        <f t="shared" si="7"/>
        <v>2068</v>
      </c>
      <c r="T85" s="643">
        <f>IF(Select2=1,Food!$W87,"")</f>
        <v>0</v>
      </c>
      <c r="U85" s="644">
        <f>IF(Select2=1,Paper!$W87,"")</f>
        <v>0</v>
      </c>
      <c r="V85" s="635">
        <f>IF(Select2=1,Nappies!$W87,"")</f>
        <v>0</v>
      </c>
      <c r="W85" s="644">
        <f>IF(Select2=1,Garden!$W87,"")</f>
        <v>0</v>
      </c>
      <c r="X85" s="635">
        <f>IF(Select2=1,Wood!$W87,"")</f>
        <v>0</v>
      </c>
      <c r="Y85" s="644">
        <f>IF(Select2=1,Textiles!$W87,"")</f>
        <v>0</v>
      </c>
      <c r="Z85" s="637">
        <f>Sludge!W87</f>
        <v>0</v>
      </c>
      <c r="AA85" s="637" t="str">
        <f>IF(Select2=2,MSW!$W87,"")</f>
        <v/>
      </c>
      <c r="AB85" s="645">
        <f>Industry!$W87</f>
        <v>0</v>
      </c>
      <c r="AC85" s="646">
        <f t="shared" si="5"/>
        <v>0</v>
      </c>
      <c r="AD85" s="647">
        <f>Recovery_OX!R80</f>
        <v>0</v>
      </c>
      <c r="AE85" s="605"/>
      <c r="AF85" s="650">
        <f>(AC85-AD85)*(1-Recovery_OX!U80)</f>
        <v>0</v>
      </c>
    </row>
    <row r="86" spans="2:32">
      <c r="B86" s="597">
        <f t="shared" si="6"/>
        <v>2069</v>
      </c>
      <c r="C86" s="643">
        <f>IF(Select2=1,Food!$K88,"")</f>
        <v>0</v>
      </c>
      <c r="D86" s="644">
        <f>IF(Select2=1,Paper!$K88,"")</f>
        <v>0</v>
      </c>
      <c r="E86" s="635">
        <f>IF(Select2=1,Nappies!$K88,"")</f>
        <v>0</v>
      </c>
      <c r="F86" s="644">
        <f>IF(Select2=1,Garden!$K88,"")</f>
        <v>0</v>
      </c>
      <c r="G86" s="635">
        <f>IF(Select2=1,Wood!$K88,"")</f>
        <v>0</v>
      </c>
      <c r="H86" s="644">
        <f>IF(Select2=1,Textiles!$K88,"")</f>
        <v>0</v>
      </c>
      <c r="I86" s="645">
        <f>Sludge!K88</f>
        <v>0</v>
      </c>
      <c r="J86" s="645" t="str">
        <f>IF(Select2=2,MSW!$K88,"")</f>
        <v/>
      </c>
      <c r="K86" s="645">
        <f>Industry!$K88</f>
        <v>0</v>
      </c>
      <c r="L86" s="646">
        <f t="shared" si="8"/>
        <v>0</v>
      </c>
      <c r="M86" s="647">
        <f>Recovery_OX!C81</f>
        <v>0</v>
      </c>
      <c r="N86" s="605"/>
      <c r="O86" s="648">
        <f>(L86-M86)*(1-Recovery_OX!F81)</f>
        <v>0</v>
      </c>
      <c r="P86" s="604"/>
      <c r="Q86" s="606"/>
      <c r="S86" s="649">
        <f t="shared" si="7"/>
        <v>2069</v>
      </c>
      <c r="T86" s="643">
        <f>IF(Select2=1,Food!$W88,"")</f>
        <v>0</v>
      </c>
      <c r="U86" s="644">
        <f>IF(Select2=1,Paper!$W88,"")</f>
        <v>0</v>
      </c>
      <c r="V86" s="635">
        <f>IF(Select2=1,Nappies!$W88,"")</f>
        <v>0</v>
      </c>
      <c r="W86" s="644">
        <f>IF(Select2=1,Garden!$W88,"")</f>
        <v>0</v>
      </c>
      <c r="X86" s="635">
        <f>IF(Select2=1,Wood!$W88,"")</f>
        <v>0</v>
      </c>
      <c r="Y86" s="644">
        <f>IF(Select2=1,Textiles!$W88,"")</f>
        <v>0</v>
      </c>
      <c r="Z86" s="637">
        <f>Sludge!W88</f>
        <v>0</v>
      </c>
      <c r="AA86" s="637" t="str">
        <f>IF(Select2=2,MSW!$W88,"")</f>
        <v/>
      </c>
      <c r="AB86" s="645">
        <f>Industry!$W88</f>
        <v>0</v>
      </c>
      <c r="AC86" s="646">
        <f t="shared" si="5"/>
        <v>0</v>
      </c>
      <c r="AD86" s="647">
        <f>Recovery_OX!R81</f>
        <v>0</v>
      </c>
      <c r="AE86" s="605"/>
      <c r="AF86" s="650">
        <f>(AC86-AD86)*(1-Recovery_OX!U81)</f>
        <v>0</v>
      </c>
    </row>
    <row r="87" spans="2:32">
      <c r="B87" s="597">
        <f t="shared" si="6"/>
        <v>2070</v>
      </c>
      <c r="C87" s="643">
        <f>IF(Select2=1,Food!$K89,"")</f>
        <v>0</v>
      </c>
      <c r="D87" s="644">
        <f>IF(Select2=1,Paper!$K89,"")</f>
        <v>0</v>
      </c>
      <c r="E87" s="635">
        <f>IF(Select2=1,Nappies!$K89,"")</f>
        <v>0</v>
      </c>
      <c r="F87" s="644">
        <f>IF(Select2=1,Garden!$K89,"")</f>
        <v>0</v>
      </c>
      <c r="G87" s="635">
        <f>IF(Select2=1,Wood!$K89,"")</f>
        <v>0</v>
      </c>
      <c r="H87" s="644">
        <f>IF(Select2=1,Textiles!$K89,"")</f>
        <v>0</v>
      </c>
      <c r="I87" s="645">
        <f>Sludge!K89</f>
        <v>0</v>
      </c>
      <c r="J87" s="645" t="str">
        <f>IF(Select2=2,MSW!$K89,"")</f>
        <v/>
      </c>
      <c r="K87" s="645">
        <f>Industry!$K89</f>
        <v>0</v>
      </c>
      <c r="L87" s="646">
        <f t="shared" si="8"/>
        <v>0</v>
      </c>
      <c r="M87" s="647">
        <f>Recovery_OX!C82</f>
        <v>0</v>
      </c>
      <c r="N87" s="605"/>
      <c r="O87" s="648">
        <f>(L87-M87)*(1-Recovery_OX!F82)</f>
        <v>0</v>
      </c>
      <c r="P87" s="604"/>
      <c r="Q87" s="606"/>
      <c r="S87" s="649">
        <f t="shared" si="7"/>
        <v>2070</v>
      </c>
      <c r="T87" s="643">
        <f>IF(Select2=1,Food!$W89,"")</f>
        <v>0</v>
      </c>
      <c r="U87" s="644">
        <f>IF(Select2=1,Paper!$W89,"")</f>
        <v>0</v>
      </c>
      <c r="V87" s="635">
        <f>IF(Select2=1,Nappies!$W89,"")</f>
        <v>0</v>
      </c>
      <c r="W87" s="644">
        <f>IF(Select2=1,Garden!$W89,"")</f>
        <v>0</v>
      </c>
      <c r="X87" s="635">
        <f>IF(Select2=1,Wood!$W89,"")</f>
        <v>0</v>
      </c>
      <c r="Y87" s="644">
        <f>IF(Select2=1,Textiles!$W89,"")</f>
        <v>0</v>
      </c>
      <c r="Z87" s="637">
        <f>Sludge!W89</f>
        <v>0</v>
      </c>
      <c r="AA87" s="637" t="str">
        <f>IF(Select2=2,MSW!$W89,"")</f>
        <v/>
      </c>
      <c r="AB87" s="645">
        <f>Industry!$W89</f>
        <v>0</v>
      </c>
      <c r="AC87" s="646">
        <f t="shared" si="5"/>
        <v>0</v>
      </c>
      <c r="AD87" s="647">
        <f>Recovery_OX!R82</f>
        <v>0</v>
      </c>
      <c r="AE87" s="605"/>
      <c r="AF87" s="650">
        <f>(AC87-AD87)*(1-Recovery_OX!U82)</f>
        <v>0</v>
      </c>
    </row>
    <row r="88" spans="2:32">
      <c r="B88" s="597">
        <f t="shared" si="6"/>
        <v>2071</v>
      </c>
      <c r="C88" s="643">
        <f>IF(Select2=1,Food!$K90,"")</f>
        <v>0</v>
      </c>
      <c r="D88" s="644">
        <f>IF(Select2=1,Paper!$K90,"")</f>
        <v>0</v>
      </c>
      <c r="E88" s="635">
        <f>IF(Select2=1,Nappies!$K90,"")</f>
        <v>0</v>
      </c>
      <c r="F88" s="644">
        <f>IF(Select2=1,Garden!$K90,"")</f>
        <v>0</v>
      </c>
      <c r="G88" s="635">
        <f>IF(Select2=1,Wood!$K90,"")</f>
        <v>0</v>
      </c>
      <c r="H88" s="644">
        <f>IF(Select2=1,Textiles!$K90,"")</f>
        <v>0</v>
      </c>
      <c r="I88" s="645">
        <f>Sludge!K90</f>
        <v>0</v>
      </c>
      <c r="J88" s="645" t="str">
        <f>IF(Select2=2,MSW!$K90,"")</f>
        <v/>
      </c>
      <c r="K88" s="645">
        <f>Industry!$K90</f>
        <v>0</v>
      </c>
      <c r="L88" s="646">
        <f t="shared" si="8"/>
        <v>0</v>
      </c>
      <c r="M88" s="647">
        <f>Recovery_OX!C83</f>
        <v>0</v>
      </c>
      <c r="N88" s="605"/>
      <c r="O88" s="648">
        <f>(L88-M88)*(1-Recovery_OX!F83)</f>
        <v>0</v>
      </c>
      <c r="P88" s="604"/>
      <c r="Q88" s="606"/>
      <c r="S88" s="649">
        <f t="shared" si="7"/>
        <v>2071</v>
      </c>
      <c r="T88" s="643">
        <f>IF(Select2=1,Food!$W90,"")</f>
        <v>0</v>
      </c>
      <c r="U88" s="644">
        <f>IF(Select2=1,Paper!$W90,"")</f>
        <v>0</v>
      </c>
      <c r="V88" s="635">
        <f>IF(Select2=1,Nappies!$W90,"")</f>
        <v>0</v>
      </c>
      <c r="W88" s="644">
        <f>IF(Select2=1,Garden!$W90,"")</f>
        <v>0</v>
      </c>
      <c r="X88" s="635">
        <f>IF(Select2=1,Wood!$W90,"")</f>
        <v>0</v>
      </c>
      <c r="Y88" s="644">
        <f>IF(Select2=1,Textiles!$W90,"")</f>
        <v>0</v>
      </c>
      <c r="Z88" s="637">
        <f>Sludge!W90</f>
        <v>0</v>
      </c>
      <c r="AA88" s="637" t="str">
        <f>IF(Select2=2,MSW!$W90,"")</f>
        <v/>
      </c>
      <c r="AB88" s="645">
        <f>Industry!$W90</f>
        <v>0</v>
      </c>
      <c r="AC88" s="646">
        <f t="shared" si="5"/>
        <v>0</v>
      </c>
      <c r="AD88" s="647">
        <f>Recovery_OX!R83</f>
        <v>0</v>
      </c>
      <c r="AE88" s="605"/>
      <c r="AF88" s="650">
        <f>(AC88-AD88)*(1-Recovery_OX!U83)</f>
        <v>0</v>
      </c>
    </row>
    <row r="89" spans="2:32">
      <c r="B89" s="597">
        <f t="shared" si="6"/>
        <v>2072</v>
      </c>
      <c r="C89" s="643">
        <f>IF(Select2=1,Food!$K91,"")</f>
        <v>0</v>
      </c>
      <c r="D89" s="644">
        <f>IF(Select2=1,Paper!$K91,"")</f>
        <v>0</v>
      </c>
      <c r="E89" s="635">
        <f>IF(Select2=1,Nappies!$K91,"")</f>
        <v>0</v>
      </c>
      <c r="F89" s="644">
        <f>IF(Select2=1,Garden!$K91,"")</f>
        <v>0</v>
      </c>
      <c r="G89" s="635">
        <f>IF(Select2=1,Wood!$K91,"")</f>
        <v>0</v>
      </c>
      <c r="H89" s="644">
        <f>IF(Select2=1,Textiles!$K91,"")</f>
        <v>0</v>
      </c>
      <c r="I89" s="645">
        <f>Sludge!K91</f>
        <v>0</v>
      </c>
      <c r="J89" s="645" t="str">
        <f>IF(Select2=2,MSW!$K91,"")</f>
        <v/>
      </c>
      <c r="K89" s="645">
        <f>Industry!$K91</f>
        <v>0</v>
      </c>
      <c r="L89" s="646">
        <f t="shared" si="8"/>
        <v>0</v>
      </c>
      <c r="M89" s="647">
        <f>Recovery_OX!C84</f>
        <v>0</v>
      </c>
      <c r="N89" s="605"/>
      <c r="O89" s="648">
        <f>(L89-M89)*(1-Recovery_OX!F84)</f>
        <v>0</v>
      </c>
      <c r="P89" s="604"/>
      <c r="Q89" s="606"/>
      <c r="S89" s="649">
        <f t="shared" si="7"/>
        <v>2072</v>
      </c>
      <c r="T89" s="643">
        <f>IF(Select2=1,Food!$W91,"")</f>
        <v>0</v>
      </c>
      <c r="U89" s="644">
        <f>IF(Select2=1,Paper!$W91,"")</f>
        <v>0</v>
      </c>
      <c r="V89" s="635">
        <f>IF(Select2=1,Nappies!$W91,"")</f>
        <v>0</v>
      </c>
      <c r="W89" s="644">
        <f>IF(Select2=1,Garden!$W91,"")</f>
        <v>0</v>
      </c>
      <c r="X89" s="635">
        <f>IF(Select2=1,Wood!$W91,"")</f>
        <v>0</v>
      </c>
      <c r="Y89" s="644">
        <f>IF(Select2=1,Textiles!$W91,"")</f>
        <v>0</v>
      </c>
      <c r="Z89" s="637">
        <f>Sludge!W91</f>
        <v>0</v>
      </c>
      <c r="AA89" s="637" t="str">
        <f>IF(Select2=2,MSW!$W91,"")</f>
        <v/>
      </c>
      <c r="AB89" s="645">
        <f>Industry!$W91</f>
        <v>0</v>
      </c>
      <c r="AC89" s="646">
        <f t="shared" si="5"/>
        <v>0</v>
      </c>
      <c r="AD89" s="647">
        <f>Recovery_OX!R84</f>
        <v>0</v>
      </c>
      <c r="AE89" s="605"/>
      <c r="AF89" s="650">
        <f>(AC89-AD89)*(1-Recovery_OX!U84)</f>
        <v>0</v>
      </c>
    </row>
    <row r="90" spans="2:32">
      <c r="B90" s="597">
        <f t="shared" si="6"/>
        <v>2073</v>
      </c>
      <c r="C90" s="643">
        <f>IF(Select2=1,Food!$K92,"")</f>
        <v>0</v>
      </c>
      <c r="D90" s="644">
        <f>IF(Select2=1,Paper!$K92,"")</f>
        <v>0</v>
      </c>
      <c r="E90" s="635">
        <f>IF(Select2=1,Nappies!$K92,"")</f>
        <v>0</v>
      </c>
      <c r="F90" s="644">
        <f>IF(Select2=1,Garden!$K92,"")</f>
        <v>0</v>
      </c>
      <c r="G90" s="635">
        <f>IF(Select2=1,Wood!$K92,"")</f>
        <v>0</v>
      </c>
      <c r="H90" s="644">
        <f>IF(Select2=1,Textiles!$K92,"")</f>
        <v>0</v>
      </c>
      <c r="I90" s="645">
        <f>Sludge!K92</f>
        <v>0</v>
      </c>
      <c r="J90" s="645" t="str">
        <f>IF(Select2=2,MSW!$K92,"")</f>
        <v/>
      </c>
      <c r="K90" s="645">
        <f>Industry!$K92</f>
        <v>0</v>
      </c>
      <c r="L90" s="646">
        <f t="shared" si="8"/>
        <v>0</v>
      </c>
      <c r="M90" s="647">
        <f>Recovery_OX!C85</f>
        <v>0</v>
      </c>
      <c r="N90" s="605"/>
      <c r="O90" s="648">
        <f>(L90-M90)*(1-Recovery_OX!F85)</f>
        <v>0</v>
      </c>
      <c r="P90" s="604"/>
      <c r="Q90" s="606"/>
      <c r="S90" s="649">
        <f t="shared" si="7"/>
        <v>2073</v>
      </c>
      <c r="T90" s="643">
        <f>IF(Select2=1,Food!$W92,"")</f>
        <v>0</v>
      </c>
      <c r="U90" s="644">
        <f>IF(Select2=1,Paper!$W92,"")</f>
        <v>0</v>
      </c>
      <c r="V90" s="635">
        <f>IF(Select2=1,Nappies!$W92,"")</f>
        <v>0</v>
      </c>
      <c r="W90" s="644">
        <f>IF(Select2=1,Garden!$W92,"")</f>
        <v>0</v>
      </c>
      <c r="X90" s="635">
        <f>IF(Select2=1,Wood!$W92,"")</f>
        <v>0</v>
      </c>
      <c r="Y90" s="644">
        <f>IF(Select2=1,Textiles!$W92,"")</f>
        <v>0</v>
      </c>
      <c r="Z90" s="637">
        <f>Sludge!W92</f>
        <v>0</v>
      </c>
      <c r="AA90" s="637" t="str">
        <f>IF(Select2=2,MSW!$W92,"")</f>
        <v/>
      </c>
      <c r="AB90" s="645">
        <f>Industry!$W92</f>
        <v>0</v>
      </c>
      <c r="AC90" s="646">
        <f t="shared" si="5"/>
        <v>0</v>
      </c>
      <c r="AD90" s="647">
        <f>Recovery_OX!R85</f>
        <v>0</v>
      </c>
      <c r="AE90" s="605"/>
      <c r="AF90" s="650">
        <f>(AC90-AD90)*(1-Recovery_OX!U85)</f>
        <v>0</v>
      </c>
    </row>
    <row r="91" spans="2:32">
      <c r="B91" s="597">
        <f t="shared" si="6"/>
        <v>2074</v>
      </c>
      <c r="C91" s="643">
        <f>IF(Select2=1,Food!$K93,"")</f>
        <v>0</v>
      </c>
      <c r="D91" s="644">
        <f>IF(Select2=1,Paper!$K93,"")</f>
        <v>0</v>
      </c>
      <c r="E91" s="635">
        <f>IF(Select2=1,Nappies!$K93,"")</f>
        <v>0</v>
      </c>
      <c r="F91" s="644">
        <f>IF(Select2=1,Garden!$K93,"")</f>
        <v>0</v>
      </c>
      <c r="G91" s="635">
        <f>IF(Select2=1,Wood!$K93,"")</f>
        <v>0</v>
      </c>
      <c r="H91" s="644">
        <f>IF(Select2=1,Textiles!$K93,"")</f>
        <v>0</v>
      </c>
      <c r="I91" s="645">
        <f>Sludge!K93</f>
        <v>0</v>
      </c>
      <c r="J91" s="645" t="str">
        <f>IF(Select2=2,MSW!$K93,"")</f>
        <v/>
      </c>
      <c r="K91" s="645">
        <f>Industry!$K93</f>
        <v>0</v>
      </c>
      <c r="L91" s="646">
        <f t="shared" si="8"/>
        <v>0</v>
      </c>
      <c r="M91" s="647">
        <f>Recovery_OX!C86</f>
        <v>0</v>
      </c>
      <c r="N91" s="605"/>
      <c r="O91" s="648">
        <f>(L91-M91)*(1-Recovery_OX!F86)</f>
        <v>0</v>
      </c>
      <c r="P91" s="604"/>
      <c r="Q91" s="606"/>
      <c r="S91" s="649">
        <f t="shared" si="7"/>
        <v>2074</v>
      </c>
      <c r="T91" s="643">
        <f>IF(Select2=1,Food!$W93,"")</f>
        <v>0</v>
      </c>
      <c r="U91" s="644">
        <f>IF(Select2=1,Paper!$W93,"")</f>
        <v>0</v>
      </c>
      <c r="V91" s="635">
        <f>IF(Select2=1,Nappies!$W93,"")</f>
        <v>0</v>
      </c>
      <c r="W91" s="644">
        <f>IF(Select2=1,Garden!$W93,"")</f>
        <v>0</v>
      </c>
      <c r="X91" s="635">
        <f>IF(Select2=1,Wood!$W93,"")</f>
        <v>0</v>
      </c>
      <c r="Y91" s="644">
        <f>IF(Select2=1,Textiles!$W93,"")</f>
        <v>0</v>
      </c>
      <c r="Z91" s="637">
        <f>Sludge!W93</f>
        <v>0</v>
      </c>
      <c r="AA91" s="637" t="str">
        <f>IF(Select2=2,MSW!$W93,"")</f>
        <v/>
      </c>
      <c r="AB91" s="645">
        <f>Industry!$W93</f>
        <v>0</v>
      </c>
      <c r="AC91" s="646">
        <f t="shared" si="5"/>
        <v>0</v>
      </c>
      <c r="AD91" s="647">
        <f>Recovery_OX!R86</f>
        <v>0</v>
      </c>
      <c r="AE91" s="605"/>
      <c r="AF91" s="650">
        <f>(AC91-AD91)*(1-Recovery_OX!U86)</f>
        <v>0</v>
      </c>
    </row>
    <row r="92" spans="2:32">
      <c r="B92" s="597">
        <f t="shared" si="6"/>
        <v>2075</v>
      </c>
      <c r="C92" s="643">
        <f>IF(Select2=1,Food!$K94,"")</f>
        <v>0</v>
      </c>
      <c r="D92" s="644">
        <f>IF(Select2=1,Paper!$K94,"")</f>
        <v>0</v>
      </c>
      <c r="E92" s="635">
        <f>IF(Select2=1,Nappies!$K94,"")</f>
        <v>0</v>
      </c>
      <c r="F92" s="644">
        <f>IF(Select2=1,Garden!$K94,"")</f>
        <v>0</v>
      </c>
      <c r="G92" s="635">
        <f>IF(Select2=1,Wood!$K94,"")</f>
        <v>0</v>
      </c>
      <c r="H92" s="644">
        <f>IF(Select2=1,Textiles!$K94,"")</f>
        <v>0</v>
      </c>
      <c r="I92" s="645">
        <f>Sludge!K94</f>
        <v>0</v>
      </c>
      <c r="J92" s="645" t="str">
        <f>IF(Select2=2,MSW!$K94,"")</f>
        <v/>
      </c>
      <c r="K92" s="645">
        <f>Industry!$K94</f>
        <v>0</v>
      </c>
      <c r="L92" s="646">
        <f t="shared" si="8"/>
        <v>0</v>
      </c>
      <c r="M92" s="647">
        <f>Recovery_OX!C87</f>
        <v>0</v>
      </c>
      <c r="N92" s="605"/>
      <c r="O92" s="648">
        <f>(L92-M92)*(1-Recovery_OX!F87)</f>
        <v>0</v>
      </c>
      <c r="P92" s="604"/>
      <c r="Q92" s="606"/>
      <c r="S92" s="649">
        <f t="shared" si="7"/>
        <v>2075</v>
      </c>
      <c r="T92" s="643">
        <f>IF(Select2=1,Food!$W94,"")</f>
        <v>0</v>
      </c>
      <c r="U92" s="644">
        <f>IF(Select2=1,Paper!$W94,"")</f>
        <v>0</v>
      </c>
      <c r="V92" s="635">
        <f>IF(Select2=1,Nappies!$W94,"")</f>
        <v>0</v>
      </c>
      <c r="W92" s="644">
        <f>IF(Select2=1,Garden!$W94,"")</f>
        <v>0</v>
      </c>
      <c r="X92" s="635">
        <f>IF(Select2=1,Wood!$W94,"")</f>
        <v>0</v>
      </c>
      <c r="Y92" s="644">
        <f>IF(Select2=1,Textiles!$W94,"")</f>
        <v>0</v>
      </c>
      <c r="Z92" s="637">
        <f>Sludge!W94</f>
        <v>0</v>
      </c>
      <c r="AA92" s="637" t="str">
        <f>IF(Select2=2,MSW!$W94,"")</f>
        <v/>
      </c>
      <c r="AB92" s="645">
        <f>Industry!$W94</f>
        <v>0</v>
      </c>
      <c r="AC92" s="646">
        <f t="shared" si="5"/>
        <v>0</v>
      </c>
      <c r="AD92" s="647">
        <f>Recovery_OX!R87</f>
        <v>0</v>
      </c>
      <c r="AE92" s="605"/>
      <c r="AF92" s="650">
        <f>(AC92-AD92)*(1-Recovery_OX!U87)</f>
        <v>0</v>
      </c>
    </row>
    <row r="93" spans="2:32">
      <c r="B93" s="597">
        <f t="shared" si="6"/>
        <v>2076</v>
      </c>
      <c r="C93" s="643">
        <f>IF(Select2=1,Food!$K95,"")</f>
        <v>0</v>
      </c>
      <c r="D93" s="644">
        <f>IF(Select2=1,Paper!$K95,"")</f>
        <v>0</v>
      </c>
      <c r="E93" s="635">
        <f>IF(Select2=1,Nappies!$K95,"")</f>
        <v>0</v>
      </c>
      <c r="F93" s="644">
        <f>IF(Select2=1,Garden!$K95,"")</f>
        <v>0</v>
      </c>
      <c r="G93" s="635">
        <f>IF(Select2=1,Wood!$K95,"")</f>
        <v>0</v>
      </c>
      <c r="H93" s="644">
        <f>IF(Select2=1,Textiles!$K95,"")</f>
        <v>0</v>
      </c>
      <c r="I93" s="645">
        <f>Sludge!K95</f>
        <v>0</v>
      </c>
      <c r="J93" s="645" t="str">
        <f>IF(Select2=2,MSW!$K95,"")</f>
        <v/>
      </c>
      <c r="K93" s="645">
        <f>Industry!$K95</f>
        <v>0</v>
      </c>
      <c r="L93" s="646">
        <f t="shared" si="8"/>
        <v>0</v>
      </c>
      <c r="M93" s="647">
        <f>Recovery_OX!C88</f>
        <v>0</v>
      </c>
      <c r="N93" s="605"/>
      <c r="O93" s="648">
        <f>(L93-M93)*(1-Recovery_OX!F88)</f>
        <v>0</v>
      </c>
      <c r="P93" s="604"/>
      <c r="Q93" s="606"/>
      <c r="S93" s="649">
        <f t="shared" si="7"/>
        <v>2076</v>
      </c>
      <c r="T93" s="643">
        <f>IF(Select2=1,Food!$W95,"")</f>
        <v>0</v>
      </c>
      <c r="U93" s="644">
        <f>IF(Select2=1,Paper!$W95,"")</f>
        <v>0</v>
      </c>
      <c r="V93" s="635">
        <f>IF(Select2=1,Nappies!$W95,"")</f>
        <v>0</v>
      </c>
      <c r="W93" s="644">
        <f>IF(Select2=1,Garden!$W95,"")</f>
        <v>0</v>
      </c>
      <c r="X93" s="635">
        <f>IF(Select2=1,Wood!$W95,"")</f>
        <v>0</v>
      </c>
      <c r="Y93" s="644">
        <f>IF(Select2=1,Textiles!$W95,"")</f>
        <v>0</v>
      </c>
      <c r="Z93" s="637">
        <f>Sludge!W95</f>
        <v>0</v>
      </c>
      <c r="AA93" s="637" t="str">
        <f>IF(Select2=2,MSW!$W95,"")</f>
        <v/>
      </c>
      <c r="AB93" s="645">
        <f>Industry!$W95</f>
        <v>0</v>
      </c>
      <c r="AC93" s="646">
        <f t="shared" si="5"/>
        <v>0</v>
      </c>
      <c r="AD93" s="647">
        <f>Recovery_OX!R88</f>
        <v>0</v>
      </c>
      <c r="AE93" s="605"/>
      <c r="AF93" s="650">
        <f>(AC93-AD93)*(1-Recovery_OX!U88)</f>
        <v>0</v>
      </c>
    </row>
    <row r="94" spans="2:32">
      <c r="B94" s="597">
        <f t="shared" si="6"/>
        <v>2077</v>
      </c>
      <c r="C94" s="643">
        <f>IF(Select2=1,Food!$K96,"")</f>
        <v>0</v>
      </c>
      <c r="D94" s="644">
        <f>IF(Select2=1,Paper!$K96,"")</f>
        <v>0</v>
      </c>
      <c r="E94" s="635">
        <f>IF(Select2=1,Nappies!$K96,"")</f>
        <v>0</v>
      </c>
      <c r="F94" s="644">
        <f>IF(Select2=1,Garden!$K96,"")</f>
        <v>0</v>
      </c>
      <c r="G94" s="635">
        <f>IF(Select2=1,Wood!$K96,"")</f>
        <v>0</v>
      </c>
      <c r="H94" s="644">
        <f>IF(Select2=1,Textiles!$K96,"")</f>
        <v>0</v>
      </c>
      <c r="I94" s="645">
        <f>Sludge!K96</f>
        <v>0</v>
      </c>
      <c r="J94" s="645" t="str">
        <f>IF(Select2=2,MSW!$K96,"")</f>
        <v/>
      </c>
      <c r="K94" s="645">
        <f>Industry!$K96</f>
        <v>0</v>
      </c>
      <c r="L94" s="646">
        <f t="shared" si="8"/>
        <v>0</v>
      </c>
      <c r="M94" s="647">
        <f>Recovery_OX!C89</f>
        <v>0</v>
      </c>
      <c r="N94" s="605"/>
      <c r="O94" s="648">
        <f>(L94-M94)*(1-Recovery_OX!F89)</f>
        <v>0</v>
      </c>
      <c r="P94" s="604"/>
      <c r="Q94" s="606"/>
      <c r="S94" s="649">
        <f t="shared" si="7"/>
        <v>2077</v>
      </c>
      <c r="T94" s="643">
        <f>IF(Select2=1,Food!$W96,"")</f>
        <v>0</v>
      </c>
      <c r="U94" s="644">
        <f>IF(Select2=1,Paper!$W96,"")</f>
        <v>0</v>
      </c>
      <c r="V94" s="635">
        <f>IF(Select2=1,Nappies!$W96,"")</f>
        <v>0</v>
      </c>
      <c r="W94" s="644">
        <f>IF(Select2=1,Garden!$W96,"")</f>
        <v>0</v>
      </c>
      <c r="X94" s="635">
        <f>IF(Select2=1,Wood!$W96,"")</f>
        <v>0</v>
      </c>
      <c r="Y94" s="644">
        <f>IF(Select2=1,Textiles!$W96,"")</f>
        <v>0</v>
      </c>
      <c r="Z94" s="637">
        <f>Sludge!W96</f>
        <v>0</v>
      </c>
      <c r="AA94" s="637" t="str">
        <f>IF(Select2=2,MSW!$W96,"")</f>
        <v/>
      </c>
      <c r="AB94" s="645">
        <f>Industry!$W96</f>
        <v>0</v>
      </c>
      <c r="AC94" s="646">
        <f t="shared" si="5"/>
        <v>0</v>
      </c>
      <c r="AD94" s="647">
        <f>Recovery_OX!R89</f>
        <v>0</v>
      </c>
      <c r="AE94" s="605"/>
      <c r="AF94" s="650">
        <f>(AC94-AD94)*(1-Recovery_OX!U89)</f>
        <v>0</v>
      </c>
    </row>
    <row r="95" spans="2:32">
      <c r="B95" s="597">
        <f t="shared" si="6"/>
        <v>2078</v>
      </c>
      <c r="C95" s="643">
        <f>IF(Select2=1,Food!$K97,"")</f>
        <v>0</v>
      </c>
      <c r="D95" s="644">
        <f>IF(Select2=1,Paper!$K97,"")</f>
        <v>0</v>
      </c>
      <c r="E95" s="635">
        <f>IF(Select2=1,Nappies!$K97,"")</f>
        <v>0</v>
      </c>
      <c r="F95" s="644">
        <f>IF(Select2=1,Garden!$K97,"")</f>
        <v>0</v>
      </c>
      <c r="G95" s="635">
        <f>IF(Select2=1,Wood!$K97,"")</f>
        <v>0</v>
      </c>
      <c r="H95" s="644">
        <f>IF(Select2=1,Textiles!$K97,"")</f>
        <v>0</v>
      </c>
      <c r="I95" s="645">
        <f>Sludge!K97</f>
        <v>0</v>
      </c>
      <c r="J95" s="645" t="str">
        <f>IF(Select2=2,MSW!$K97,"")</f>
        <v/>
      </c>
      <c r="K95" s="645">
        <f>Industry!$K97</f>
        <v>0</v>
      </c>
      <c r="L95" s="646">
        <f t="shared" si="8"/>
        <v>0</v>
      </c>
      <c r="M95" s="647">
        <f>Recovery_OX!C90</f>
        <v>0</v>
      </c>
      <c r="N95" s="605"/>
      <c r="O95" s="648">
        <f>(L95-M95)*(1-Recovery_OX!F90)</f>
        <v>0</v>
      </c>
      <c r="P95" s="604"/>
      <c r="Q95" s="606"/>
      <c r="S95" s="649">
        <f t="shared" si="7"/>
        <v>2078</v>
      </c>
      <c r="T95" s="643">
        <f>IF(Select2=1,Food!$W97,"")</f>
        <v>0</v>
      </c>
      <c r="U95" s="644">
        <f>IF(Select2=1,Paper!$W97,"")</f>
        <v>0</v>
      </c>
      <c r="V95" s="635">
        <f>IF(Select2=1,Nappies!$W97,"")</f>
        <v>0</v>
      </c>
      <c r="W95" s="644">
        <f>IF(Select2=1,Garden!$W97,"")</f>
        <v>0</v>
      </c>
      <c r="X95" s="635">
        <f>IF(Select2=1,Wood!$W97,"")</f>
        <v>0</v>
      </c>
      <c r="Y95" s="644">
        <f>IF(Select2=1,Textiles!$W97,"")</f>
        <v>0</v>
      </c>
      <c r="Z95" s="637">
        <f>Sludge!W97</f>
        <v>0</v>
      </c>
      <c r="AA95" s="637" t="str">
        <f>IF(Select2=2,MSW!$W97,"")</f>
        <v/>
      </c>
      <c r="AB95" s="645">
        <f>Industry!$W97</f>
        <v>0</v>
      </c>
      <c r="AC95" s="646">
        <f t="shared" si="5"/>
        <v>0</v>
      </c>
      <c r="AD95" s="647">
        <f>Recovery_OX!R90</f>
        <v>0</v>
      </c>
      <c r="AE95" s="605"/>
      <c r="AF95" s="650">
        <f>(AC95-AD95)*(1-Recovery_OX!U90)</f>
        <v>0</v>
      </c>
    </row>
    <row r="96" spans="2:32">
      <c r="B96" s="597">
        <f t="shared" si="6"/>
        <v>2079</v>
      </c>
      <c r="C96" s="643">
        <f>IF(Select2=1,Food!$K98,"")</f>
        <v>0</v>
      </c>
      <c r="D96" s="644">
        <f>IF(Select2=1,Paper!$K98,"")</f>
        <v>0</v>
      </c>
      <c r="E96" s="635">
        <f>IF(Select2=1,Nappies!$K98,"")</f>
        <v>0</v>
      </c>
      <c r="F96" s="644">
        <f>IF(Select2=1,Garden!$K98,"")</f>
        <v>0</v>
      </c>
      <c r="G96" s="635">
        <f>IF(Select2=1,Wood!$K98,"")</f>
        <v>0</v>
      </c>
      <c r="H96" s="644">
        <f>IF(Select2=1,Textiles!$K98,"")</f>
        <v>0</v>
      </c>
      <c r="I96" s="645">
        <f>Sludge!K98</f>
        <v>0</v>
      </c>
      <c r="J96" s="645" t="str">
        <f>IF(Select2=2,MSW!$K98,"")</f>
        <v/>
      </c>
      <c r="K96" s="645">
        <f>Industry!$K98</f>
        <v>0</v>
      </c>
      <c r="L96" s="646">
        <f t="shared" si="8"/>
        <v>0</v>
      </c>
      <c r="M96" s="647">
        <f>Recovery_OX!C91</f>
        <v>0</v>
      </c>
      <c r="N96" s="605"/>
      <c r="O96" s="648">
        <f>(L96-M96)*(1-Recovery_OX!F91)</f>
        <v>0</v>
      </c>
      <c r="P96" s="602"/>
      <c r="S96" s="649">
        <f t="shared" si="7"/>
        <v>2079</v>
      </c>
      <c r="T96" s="643">
        <f>IF(Select2=1,Food!$W98,"")</f>
        <v>0</v>
      </c>
      <c r="U96" s="644">
        <f>IF(Select2=1,Paper!$W98,"")</f>
        <v>0</v>
      </c>
      <c r="V96" s="635">
        <f>IF(Select2=1,Nappies!$W98,"")</f>
        <v>0</v>
      </c>
      <c r="W96" s="644">
        <f>IF(Select2=1,Garden!$W98,"")</f>
        <v>0</v>
      </c>
      <c r="X96" s="635">
        <f>IF(Select2=1,Wood!$W98,"")</f>
        <v>0</v>
      </c>
      <c r="Y96" s="644">
        <f>IF(Select2=1,Textiles!$W98,"")</f>
        <v>0</v>
      </c>
      <c r="Z96" s="637">
        <f>Sludge!W98</f>
        <v>0</v>
      </c>
      <c r="AA96" s="637" t="str">
        <f>IF(Select2=2,MSW!$W98,"")</f>
        <v/>
      </c>
      <c r="AB96" s="645">
        <f>Industry!$W98</f>
        <v>0</v>
      </c>
      <c r="AC96" s="646">
        <f t="shared" si="5"/>
        <v>0</v>
      </c>
      <c r="AD96" s="647">
        <f>Recovery_OX!R91</f>
        <v>0</v>
      </c>
      <c r="AE96" s="605"/>
      <c r="AF96" s="650">
        <f>(AC96-AD96)*(1-Recovery_OX!U91)</f>
        <v>0</v>
      </c>
    </row>
    <row r="97" spans="2:32" ht="13.5" thickBot="1">
      <c r="B97" s="598">
        <f t="shared" si="6"/>
        <v>2080</v>
      </c>
      <c r="C97" s="651">
        <f>IF(Select2=1,Food!$K99,"")</f>
        <v>0</v>
      </c>
      <c r="D97" s="652">
        <f>IF(Select2=1,Paper!$K99,"")</f>
        <v>0</v>
      </c>
      <c r="E97" s="652">
        <f>IF(Select2=1,Nappies!$K99,"")</f>
        <v>0</v>
      </c>
      <c r="F97" s="652">
        <f>IF(Select2=1,Garden!$K99,"")</f>
        <v>0</v>
      </c>
      <c r="G97" s="652">
        <f>IF(Select2=1,Wood!$K99,"")</f>
        <v>0</v>
      </c>
      <c r="H97" s="652">
        <f>IF(Select2=1,Textiles!$K99,"")</f>
        <v>0</v>
      </c>
      <c r="I97" s="653">
        <f>Sludge!K99</f>
        <v>0</v>
      </c>
      <c r="J97" s="653" t="str">
        <f>IF(Select2=2,MSW!$K99,"")</f>
        <v/>
      </c>
      <c r="K97" s="645">
        <f>Industry!$K99</f>
        <v>0</v>
      </c>
      <c r="L97" s="646">
        <f t="shared" si="8"/>
        <v>0</v>
      </c>
      <c r="M97" s="654">
        <f>Recovery_OX!C92</f>
        <v>0</v>
      </c>
      <c r="N97" s="605"/>
      <c r="O97" s="655">
        <f>(L97-M97)*(1-Recovery_OX!F92)</f>
        <v>0</v>
      </c>
      <c r="S97" s="656">
        <f t="shared" si="7"/>
        <v>2080</v>
      </c>
      <c r="T97" s="651">
        <f>IF(Select2=1,Food!$W99,"")</f>
        <v>0</v>
      </c>
      <c r="U97" s="652">
        <f>IF(Select2=1,Paper!$W99,"")</f>
        <v>0</v>
      </c>
      <c r="V97" s="652">
        <f>IF(Select2=1,Nappies!$W99,"")</f>
        <v>0</v>
      </c>
      <c r="W97" s="652">
        <f>IF(Select2=1,Garden!$W99,"")</f>
        <v>0</v>
      </c>
      <c r="X97" s="652">
        <f>IF(Select2=1,Wood!$W99,"")</f>
        <v>0</v>
      </c>
      <c r="Y97" s="652">
        <f>IF(Select2=1,Textiles!$W99,"")</f>
        <v>0</v>
      </c>
      <c r="Z97" s="653">
        <f>Sludge!W99</f>
        <v>0</v>
      </c>
      <c r="AA97" s="653" t="str">
        <f>IF(Select2=2,MSW!$W99,"")</f>
        <v/>
      </c>
      <c r="AB97" s="645">
        <f>Industry!$W99</f>
        <v>0</v>
      </c>
      <c r="AC97" s="657">
        <f t="shared" si="5"/>
        <v>0</v>
      </c>
      <c r="AD97" s="654">
        <f>Recovery_OX!R92</f>
        <v>0</v>
      </c>
      <c r="AE97" s="605"/>
      <c r="AF97" s="658">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20" t="s">
        <v>284</v>
      </c>
      <c r="D8" s="921"/>
      <c r="E8" s="922"/>
      <c r="F8" s="920" t="s">
        <v>285</v>
      </c>
      <c r="G8" s="921"/>
      <c r="H8" s="923"/>
      <c r="I8" s="435"/>
      <c r="J8" s="920" t="s">
        <v>286</v>
      </c>
      <c r="K8" s="921"/>
      <c r="L8" s="923"/>
      <c r="M8" s="924" t="s">
        <v>287</v>
      </c>
      <c r="N8" s="925"/>
      <c r="O8" s="926"/>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0</v>
      </c>
      <c r="H29" s="473">
        <f>H28+HWP!E29</f>
        <v>0</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0</v>
      </c>
      <c r="H30" s="473">
        <f>H29+HWP!E30</f>
        <v>0</v>
      </c>
      <c r="I30" s="456"/>
      <c r="J30" s="475">
        <f>Garden!J37</f>
        <v>0</v>
      </c>
      <c r="K30" s="476">
        <f>Paper!J37</f>
        <v>0</v>
      </c>
      <c r="L30" s="477">
        <f>Wood!J37</f>
        <v>0</v>
      </c>
      <c r="M30" s="478">
        <f>J30*(1-Recovery_OX!E30)*(1-Recovery_OX!F30)</f>
        <v>0</v>
      </c>
      <c r="N30" s="476">
        <f>K30*(1-Recovery_OX!E30)*(1-Recovery_OX!F30)</f>
        <v>0</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0</v>
      </c>
      <c r="H31" s="473">
        <f>H30+HWP!E31</f>
        <v>0</v>
      </c>
      <c r="I31" s="456"/>
      <c r="J31" s="475">
        <f>Garden!J38</f>
        <v>0</v>
      </c>
      <c r="K31" s="476">
        <f>Paper!J38</f>
        <v>0</v>
      </c>
      <c r="L31" s="477">
        <f>Wood!J38</f>
        <v>0</v>
      </c>
      <c r="M31" s="478">
        <f>J31*(1-Recovery_OX!E31)*(1-Recovery_OX!F31)</f>
        <v>0</v>
      </c>
      <c r="N31" s="476">
        <f>K31*(1-Recovery_OX!E31)*(1-Recovery_OX!F31)</f>
        <v>0</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0</v>
      </c>
      <c r="H32" s="473">
        <f>H31+HWP!E32</f>
        <v>0</v>
      </c>
      <c r="I32" s="456"/>
      <c r="J32" s="475">
        <f>Garden!J39</f>
        <v>0</v>
      </c>
      <c r="K32" s="476">
        <f>Paper!J39</f>
        <v>0</v>
      </c>
      <c r="L32" s="477">
        <f>Wood!J39</f>
        <v>0</v>
      </c>
      <c r="M32" s="478">
        <f>J32*(1-Recovery_OX!E32)*(1-Recovery_OX!F32)</f>
        <v>0</v>
      </c>
      <c r="N32" s="476">
        <f>K32*(1-Recovery_OX!E32)*(1-Recovery_OX!F32)</f>
        <v>0</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0</v>
      </c>
      <c r="H33" s="473">
        <f>H32+HWP!E33</f>
        <v>0</v>
      </c>
      <c r="I33" s="456"/>
      <c r="J33" s="475">
        <f>Garden!J40</f>
        <v>0</v>
      </c>
      <c r="K33" s="476">
        <f>Paper!J40</f>
        <v>0</v>
      </c>
      <c r="L33" s="477">
        <f>Wood!J40</f>
        <v>0</v>
      </c>
      <c r="M33" s="478">
        <f>J33*(1-Recovery_OX!E33)*(1-Recovery_OX!F33)</f>
        <v>0</v>
      </c>
      <c r="N33" s="476">
        <f>K33*(1-Recovery_OX!E33)*(1-Recovery_OX!F33)</f>
        <v>0</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0</v>
      </c>
      <c r="H34" s="473">
        <f>H33+HWP!E34</f>
        <v>0</v>
      </c>
      <c r="I34" s="456"/>
      <c r="J34" s="475">
        <f>Garden!J41</f>
        <v>0</v>
      </c>
      <c r="K34" s="476">
        <f>Paper!J41</f>
        <v>0</v>
      </c>
      <c r="L34" s="477">
        <f>Wood!J41</f>
        <v>0</v>
      </c>
      <c r="M34" s="478">
        <f>J34*(1-Recovery_OX!E34)*(1-Recovery_OX!F34)</f>
        <v>0</v>
      </c>
      <c r="N34" s="476">
        <f>K34*(1-Recovery_OX!E34)*(1-Recovery_OX!F34)</f>
        <v>0</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0</v>
      </c>
      <c r="H35" s="473">
        <f>H34+HWP!E35</f>
        <v>0</v>
      </c>
      <c r="I35" s="456"/>
      <c r="J35" s="475">
        <f>Garden!J42</f>
        <v>0</v>
      </c>
      <c r="K35" s="476">
        <f>Paper!J42</f>
        <v>0</v>
      </c>
      <c r="L35" s="477">
        <f>Wood!J42</f>
        <v>0</v>
      </c>
      <c r="M35" s="478">
        <f>J35*(1-Recovery_OX!E35)*(1-Recovery_OX!F35)</f>
        <v>0</v>
      </c>
      <c r="N35" s="476">
        <f>K35*(1-Recovery_OX!E35)*(1-Recovery_OX!F35)</f>
        <v>0</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0</v>
      </c>
      <c r="H36" s="473">
        <f>H35+HWP!E36</f>
        <v>0</v>
      </c>
      <c r="I36" s="456"/>
      <c r="J36" s="475">
        <f>Garden!J43</f>
        <v>0</v>
      </c>
      <c r="K36" s="476">
        <f>Paper!J43</f>
        <v>0</v>
      </c>
      <c r="L36" s="477">
        <f>Wood!J43</f>
        <v>0</v>
      </c>
      <c r="M36" s="478">
        <f>J36*(1-Recovery_OX!E36)*(1-Recovery_OX!F36)</f>
        <v>0</v>
      </c>
      <c r="N36" s="476">
        <f>K36*(1-Recovery_OX!E36)*(1-Recovery_OX!F36)</f>
        <v>0</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0</v>
      </c>
      <c r="H37" s="473">
        <f>H36+HWP!E37</f>
        <v>0</v>
      </c>
      <c r="I37" s="456"/>
      <c r="J37" s="475">
        <f>Garden!J44</f>
        <v>0</v>
      </c>
      <c r="K37" s="476">
        <f>Paper!J44</f>
        <v>0</v>
      </c>
      <c r="L37" s="477">
        <f>Wood!J44</f>
        <v>0</v>
      </c>
      <c r="M37" s="478">
        <f>J37*(1-Recovery_OX!E37)*(1-Recovery_OX!F37)</f>
        <v>0</v>
      </c>
      <c r="N37" s="476">
        <f>K37*(1-Recovery_OX!E37)*(1-Recovery_OX!F37)</f>
        <v>0</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0</v>
      </c>
      <c r="H38" s="473">
        <f>H37+HWP!E38</f>
        <v>0</v>
      </c>
      <c r="I38" s="456"/>
      <c r="J38" s="475">
        <f>Garden!J45</f>
        <v>0</v>
      </c>
      <c r="K38" s="476">
        <f>Paper!J45</f>
        <v>0</v>
      </c>
      <c r="L38" s="477">
        <f>Wood!J45</f>
        <v>0</v>
      </c>
      <c r="M38" s="478">
        <f>J38*(1-Recovery_OX!E38)*(1-Recovery_OX!F38)</f>
        <v>0</v>
      </c>
      <c r="N38" s="476">
        <f>K38*(1-Recovery_OX!E38)*(1-Recovery_OX!F38)</f>
        <v>0</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0</v>
      </c>
      <c r="H39" s="473">
        <f>H38+HWP!E39</f>
        <v>0</v>
      </c>
      <c r="I39" s="456"/>
      <c r="J39" s="475">
        <f>Garden!J46</f>
        <v>0</v>
      </c>
      <c r="K39" s="476">
        <f>Paper!J46</f>
        <v>0</v>
      </c>
      <c r="L39" s="477">
        <f>Wood!J46</f>
        <v>0</v>
      </c>
      <c r="M39" s="478">
        <f>J39*(1-Recovery_OX!E39)*(1-Recovery_OX!F39)</f>
        <v>0</v>
      </c>
      <c r="N39" s="476">
        <f>K39*(1-Recovery_OX!E39)*(1-Recovery_OX!F39)</f>
        <v>0</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0</v>
      </c>
      <c r="H40" s="473">
        <f>H39+HWP!E40</f>
        <v>0</v>
      </c>
      <c r="I40" s="456"/>
      <c r="J40" s="475">
        <f>Garden!J47</f>
        <v>0</v>
      </c>
      <c r="K40" s="476">
        <f>Paper!J47</f>
        <v>0</v>
      </c>
      <c r="L40" s="477">
        <f>Wood!J47</f>
        <v>0</v>
      </c>
      <c r="M40" s="478">
        <f>J40*(1-Recovery_OX!E40)*(1-Recovery_OX!F40)</f>
        <v>0</v>
      </c>
      <c r="N40" s="476">
        <f>K40*(1-Recovery_OX!E40)*(1-Recovery_OX!F40)</f>
        <v>0</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0</v>
      </c>
      <c r="H41" s="473">
        <f>H40+HWP!E41</f>
        <v>0</v>
      </c>
      <c r="I41" s="456"/>
      <c r="J41" s="475">
        <f>Garden!J48</f>
        <v>0</v>
      </c>
      <c r="K41" s="476">
        <f>Paper!J48</f>
        <v>0</v>
      </c>
      <c r="L41" s="477">
        <f>Wood!J48</f>
        <v>0</v>
      </c>
      <c r="M41" s="478">
        <f>J41*(1-Recovery_OX!E41)*(1-Recovery_OX!F41)</f>
        <v>0</v>
      </c>
      <c r="N41" s="476">
        <f>K41*(1-Recovery_OX!E41)*(1-Recovery_OX!F41)</f>
        <v>0</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0</v>
      </c>
      <c r="H42" s="473">
        <f>H41+HWP!E42</f>
        <v>0</v>
      </c>
      <c r="I42" s="456"/>
      <c r="J42" s="475">
        <f>Garden!J49</f>
        <v>0</v>
      </c>
      <c r="K42" s="476">
        <f>Paper!J49</f>
        <v>0</v>
      </c>
      <c r="L42" s="477">
        <f>Wood!J49</f>
        <v>0</v>
      </c>
      <c r="M42" s="478">
        <f>J42*(1-Recovery_OX!E42)*(1-Recovery_OX!F42)</f>
        <v>0</v>
      </c>
      <c r="N42" s="476">
        <f>K42*(1-Recovery_OX!E42)*(1-Recovery_OX!F42)</f>
        <v>0</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v>
      </c>
      <c r="H43" s="473">
        <f>H42+HWP!E43</f>
        <v>0</v>
      </c>
      <c r="I43" s="456"/>
      <c r="J43" s="475">
        <f>Garden!J50</f>
        <v>0</v>
      </c>
      <c r="K43" s="476">
        <f>Paper!J50</f>
        <v>0</v>
      </c>
      <c r="L43" s="477">
        <f>Wood!J50</f>
        <v>0</v>
      </c>
      <c r="M43" s="478">
        <f>J43*(1-Recovery_OX!E43)*(1-Recovery_OX!F43)</f>
        <v>0</v>
      </c>
      <c r="N43" s="476">
        <f>K43*(1-Recovery_OX!E43)*(1-Recovery_OX!F43)</f>
        <v>0</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v>
      </c>
      <c r="H44" s="473">
        <f>H43+HWP!E44</f>
        <v>0</v>
      </c>
      <c r="I44" s="456"/>
      <c r="J44" s="475">
        <f>Garden!J51</f>
        <v>0</v>
      </c>
      <c r="K44" s="476">
        <f>Paper!J51</f>
        <v>0</v>
      </c>
      <c r="L44" s="477">
        <f>Wood!J51</f>
        <v>0</v>
      </c>
      <c r="M44" s="478">
        <f>J44*(1-Recovery_OX!E44)*(1-Recovery_OX!F44)</f>
        <v>0</v>
      </c>
      <c r="N44" s="476">
        <f>K44*(1-Recovery_OX!E44)*(1-Recovery_OX!F44)</f>
        <v>0</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v>
      </c>
      <c r="H45" s="473">
        <f>H44+HWP!E45</f>
        <v>0</v>
      </c>
      <c r="I45" s="456"/>
      <c r="J45" s="475">
        <f>Garden!J52</f>
        <v>0</v>
      </c>
      <c r="K45" s="476">
        <f>Paper!J52</f>
        <v>0</v>
      </c>
      <c r="L45" s="477">
        <f>Wood!J52</f>
        <v>0</v>
      </c>
      <c r="M45" s="478">
        <f>J45*(1-Recovery_OX!E45)*(1-Recovery_OX!F45)</f>
        <v>0</v>
      </c>
      <c r="N45" s="476">
        <f>K45*(1-Recovery_OX!E45)*(1-Recovery_OX!F45)</f>
        <v>0</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v>
      </c>
      <c r="H46" s="473">
        <f>H45+HWP!E46</f>
        <v>0</v>
      </c>
      <c r="I46" s="456"/>
      <c r="J46" s="475">
        <f>Garden!J53</f>
        <v>0</v>
      </c>
      <c r="K46" s="476">
        <f>Paper!J53</f>
        <v>0</v>
      </c>
      <c r="L46" s="477">
        <f>Wood!J53</f>
        <v>0</v>
      </c>
      <c r="M46" s="478">
        <f>J46*(1-Recovery_OX!E46)*(1-Recovery_OX!F46)</f>
        <v>0</v>
      </c>
      <c r="N46" s="476">
        <f>K46*(1-Recovery_OX!E46)*(1-Recovery_OX!F46)</f>
        <v>0</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v>
      </c>
      <c r="H47" s="473">
        <f>H46+HWP!E47</f>
        <v>0</v>
      </c>
      <c r="I47" s="456"/>
      <c r="J47" s="475">
        <f>Garden!J54</f>
        <v>0</v>
      </c>
      <c r="K47" s="476">
        <f>Paper!J54</f>
        <v>0</v>
      </c>
      <c r="L47" s="477">
        <f>Wood!J54</f>
        <v>0</v>
      </c>
      <c r="M47" s="478">
        <f>J47*(1-Recovery_OX!E47)*(1-Recovery_OX!F47)</f>
        <v>0</v>
      </c>
      <c r="N47" s="476">
        <f>K47*(1-Recovery_OX!E47)*(1-Recovery_OX!F47)</f>
        <v>0</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v>
      </c>
      <c r="H48" s="473">
        <f>H47+HWP!E48</f>
        <v>0</v>
      </c>
      <c r="I48" s="456"/>
      <c r="J48" s="475">
        <f>Garden!J55</f>
        <v>0</v>
      </c>
      <c r="K48" s="476">
        <f>Paper!J55</f>
        <v>0</v>
      </c>
      <c r="L48" s="477">
        <f>Wood!J55</f>
        <v>0</v>
      </c>
      <c r="M48" s="478">
        <f>J48*(1-Recovery_OX!E48)*(1-Recovery_OX!F48)</f>
        <v>0</v>
      </c>
      <c r="N48" s="476">
        <f>K48*(1-Recovery_OX!E48)*(1-Recovery_OX!F48)</f>
        <v>0</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v>
      </c>
      <c r="H49" s="473">
        <f>H48+HWP!E49</f>
        <v>0</v>
      </c>
      <c r="I49" s="456"/>
      <c r="J49" s="475">
        <f>Garden!J56</f>
        <v>0</v>
      </c>
      <c r="K49" s="476">
        <f>Paper!J56</f>
        <v>0</v>
      </c>
      <c r="L49" s="477">
        <f>Wood!J56</f>
        <v>0</v>
      </c>
      <c r="M49" s="478">
        <f>J49*(1-Recovery_OX!E49)*(1-Recovery_OX!F49)</f>
        <v>0</v>
      </c>
      <c r="N49" s="476">
        <f>K49*(1-Recovery_OX!E49)*(1-Recovery_OX!F49)</f>
        <v>0</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v>
      </c>
      <c r="H50" s="473">
        <f>H49+HWP!E50</f>
        <v>0</v>
      </c>
      <c r="I50" s="456"/>
      <c r="J50" s="475">
        <f>Garden!J57</f>
        <v>0</v>
      </c>
      <c r="K50" s="476">
        <f>Paper!J57</f>
        <v>0</v>
      </c>
      <c r="L50" s="477">
        <f>Wood!J57</f>
        <v>0</v>
      </c>
      <c r="M50" s="478">
        <f>J50*(1-Recovery_OX!E50)*(1-Recovery_OX!F50)</f>
        <v>0</v>
      </c>
      <c r="N50" s="476">
        <f>K50*(1-Recovery_OX!E50)*(1-Recovery_OX!F50)</f>
        <v>0</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v>
      </c>
      <c r="H51" s="473">
        <f>H50+HWP!E51</f>
        <v>0</v>
      </c>
      <c r="I51" s="456"/>
      <c r="J51" s="475">
        <f>Garden!J58</f>
        <v>0</v>
      </c>
      <c r="K51" s="476">
        <f>Paper!J58</f>
        <v>0</v>
      </c>
      <c r="L51" s="477">
        <f>Wood!J58</f>
        <v>0</v>
      </c>
      <c r="M51" s="478">
        <f>J51*(1-Recovery_OX!E51)*(1-Recovery_OX!F51)</f>
        <v>0</v>
      </c>
      <c r="N51" s="476">
        <f>K51*(1-Recovery_OX!E51)*(1-Recovery_OX!F51)</f>
        <v>0</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v>
      </c>
      <c r="H52" s="473">
        <f>H51+HWP!E52</f>
        <v>0</v>
      </c>
      <c r="I52" s="456"/>
      <c r="J52" s="475">
        <f>Garden!J59</f>
        <v>0</v>
      </c>
      <c r="K52" s="476">
        <f>Paper!J59</f>
        <v>0</v>
      </c>
      <c r="L52" s="477">
        <f>Wood!J59</f>
        <v>0</v>
      </c>
      <c r="M52" s="478">
        <f>J52*(1-Recovery_OX!E52)*(1-Recovery_OX!F52)</f>
        <v>0</v>
      </c>
      <c r="N52" s="476">
        <f>K52*(1-Recovery_OX!E52)*(1-Recovery_OX!F52)</f>
        <v>0</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v>
      </c>
      <c r="H53" s="473">
        <f>H52+HWP!E53</f>
        <v>0</v>
      </c>
      <c r="I53" s="456"/>
      <c r="J53" s="475">
        <f>Garden!J60</f>
        <v>0</v>
      </c>
      <c r="K53" s="476">
        <f>Paper!J60</f>
        <v>0</v>
      </c>
      <c r="L53" s="477">
        <f>Wood!J60</f>
        <v>0</v>
      </c>
      <c r="M53" s="478">
        <f>J53*(1-Recovery_OX!E53)*(1-Recovery_OX!F53)</f>
        <v>0</v>
      </c>
      <c r="N53" s="476">
        <f>K53*(1-Recovery_OX!E53)*(1-Recovery_OX!F53)</f>
        <v>0</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v>
      </c>
      <c r="H54" s="473">
        <f>H53+HWP!E54</f>
        <v>0</v>
      </c>
      <c r="I54" s="456"/>
      <c r="J54" s="475">
        <f>Garden!J61</f>
        <v>0</v>
      </c>
      <c r="K54" s="476">
        <f>Paper!J61</f>
        <v>0</v>
      </c>
      <c r="L54" s="477">
        <f>Wood!J61</f>
        <v>0</v>
      </c>
      <c r="M54" s="478">
        <f>J54*(1-Recovery_OX!E54)*(1-Recovery_OX!F54)</f>
        <v>0</v>
      </c>
      <c r="N54" s="476">
        <f>K54*(1-Recovery_OX!E54)*(1-Recovery_OX!F54)</f>
        <v>0</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v>
      </c>
      <c r="H55" s="473">
        <f>H54+HWP!E55</f>
        <v>0</v>
      </c>
      <c r="I55" s="456"/>
      <c r="J55" s="475">
        <f>Garden!J62</f>
        <v>0</v>
      </c>
      <c r="K55" s="476">
        <f>Paper!J62</f>
        <v>0</v>
      </c>
      <c r="L55" s="477">
        <f>Wood!J62</f>
        <v>0</v>
      </c>
      <c r="M55" s="478">
        <f>J55*(1-Recovery_OX!E55)*(1-Recovery_OX!F55)</f>
        <v>0</v>
      </c>
      <c r="N55" s="476">
        <f>K55*(1-Recovery_OX!E55)*(1-Recovery_OX!F55)</f>
        <v>0</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v>
      </c>
      <c r="H56" s="473">
        <f>H55+HWP!E56</f>
        <v>0</v>
      </c>
      <c r="I56" s="456"/>
      <c r="J56" s="475">
        <f>Garden!J63</f>
        <v>0</v>
      </c>
      <c r="K56" s="476">
        <f>Paper!J63</f>
        <v>0</v>
      </c>
      <c r="L56" s="477">
        <f>Wood!J63</f>
        <v>0</v>
      </c>
      <c r="M56" s="478">
        <f>J56*(1-Recovery_OX!E56)*(1-Recovery_OX!F56)</f>
        <v>0</v>
      </c>
      <c r="N56" s="476">
        <f>K56*(1-Recovery_OX!E56)*(1-Recovery_OX!F56)</f>
        <v>0</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v>
      </c>
      <c r="H57" s="473">
        <f>H56+HWP!E57</f>
        <v>0</v>
      </c>
      <c r="I57" s="456"/>
      <c r="J57" s="475">
        <f>Garden!J64</f>
        <v>0</v>
      </c>
      <c r="K57" s="476">
        <f>Paper!J64</f>
        <v>0</v>
      </c>
      <c r="L57" s="477">
        <f>Wood!J64</f>
        <v>0</v>
      </c>
      <c r="M57" s="478">
        <f>J57*(1-Recovery_OX!E57)*(1-Recovery_OX!F57)</f>
        <v>0</v>
      </c>
      <c r="N57" s="476">
        <f>K57*(1-Recovery_OX!E57)*(1-Recovery_OX!F57)</f>
        <v>0</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v>
      </c>
      <c r="H58" s="473">
        <f>H57+HWP!E58</f>
        <v>0</v>
      </c>
      <c r="I58" s="456"/>
      <c r="J58" s="475">
        <f>Garden!J65</f>
        <v>0</v>
      </c>
      <c r="K58" s="476">
        <f>Paper!J65</f>
        <v>0</v>
      </c>
      <c r="L58" s="477">
        <f>Wood!J65</f>
        <v>0</v>
      </c>
      <c r="M58" s="478">
        <f>J58*(1-Recovery_OX!E58)*(1-Recovery_OX!F58)</f>
        <v>0</v>
      </c>
      <c r="N58" s="476">
        <f>K58*(1-Recovery_OX!E58)*(1-Recovery_OX!F58)</f>
        <v>0</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v>
      </c>
      <c r="H59" s="473">
        <f>H58+HWP!E59</f>
        <v>0</v>
      </c>
      <c r="I59" s="456"/>
      <c r="J59" s="475">
        <f>Garden!J66</f>
        <v>0</v>
      </c>
      <c r="K59" s="476">
        <f>Paper!J66</f>
        <v>0</v>
      </c>
      <c r="L59" s="477">
        <f>Wood!J66</f>
        <v>0</v>
      </c>
      <c r="M59" s="478">
        <f>J59*(1-Recovery_OX!E59)*(1-Recovery_OX!F59)</f>
        <v>0</v>
      </c>
      <c r="N59" s="476">
        <f>K59*(1-Recovery_OX!E59)*(1-Recovery_OX!F59)</f>
        <v>0</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v>
      </c>
      <c r="H60" s="473">
        <f>H59+HWP!E60</f>
        <v>0</v>
      </c>
      <c r="I60" s="456"/>
      <c r="J60" s="475">
        <f>Garden!J67</f>
        <v>0</v>
      </c>
      <c r="K60" s="476">
        <f>Paper!J67</f>
        <v>0</v>
      </c>
      <c r="L60" s="477">
        <f>Wood!J67</f>
        <v>0</v>
      </c>
      <c r="M60" s="478">
        <f>J60*(1-Recovery_OX!E60)*(1-Recovery_OX!F60)</f>
        <v>0</v>
      </c>
      <c r="N60" s="476">
        <f>K60*(1-Recovery_OX!E60)*(1-Recovery_OX!F60)</f>
        <v>0</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v>
      </c>
      <c r="H61" s="473">
        <f>H60+HWP!E61</f>
        <v>0</v>
      </c>
      <c r="I61" s="456"/>
      <c r="J61" s="475">
        <f>Garden!J68</f>
        <v>0</v>
      </c>
      <c r="K61" s="476">
        <f>Paper!J68</f>
        <v>0</v>
      </c>
      <c r="L61" s="477">
        <f>Wood!J68</f>
        <v>0</v>
      </c>
      <c r="M61" s="478">
        <f>J61*(1-Recovery_OX!E61)*(1-Recovery_OX!F61)</f>
        <v>0</v>
      </c>
      <c r="N61" s="476">
        <f>K61*(1-Recovery_OX!E61)*(1-Recovery_OX!F61)</f>
        <v>0</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v>
      </c>
      <c r="H62" s="473">
        <f>H61+HWP!E62</f>
        <v>0</v>
      </c>
      <c r="I62" s="456"/>
      <c r="J62" s="475">
        <f>Garden!J69</f>
        <v>0</v>
      </c>
      <c r="K62" s="476">
        <f>Paper!J69</f>
        <v>0</v>
      </c>
      <c r="L62" s="477">
        <f>Wood!J69</f>
        <v>0</v>
      </c>
      <c r="M62" s="478">
        <f>J62*(1-Recovery_OX!E62)*(1-Recovery_OX!F62)</f>
        <v>0</v>
      </c>
      <c r="N62" s="476">
        <f>K62*(1-Recovery_OX!E62)*(1-Recovery_OX!F62)</f>
        <v>0</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v>
      </c>
      <c r="H63" s="473">
        <f>H62+HWP!E63</f>
        <v>0</v>
      </c>
      <c r="I63" s="456"/>
      <c r="J63" s="475">
        <f>Garden!J70</f>
        <v>0</v>
      </c>
      <c r="K63" s="476">
        <f>Paper!J70</f>
        <v>0</v>
      </c>
      <c r="L63" s="477">
        <f>Wood!J70</f>
        <v>0</v>
      </c>
      <c r="M63" s="478">
        <f>J63*(1-Recovery_OX!E63)*(1-Recovery_OX!F63)</f>
        <v>0</v>
      </c>
      <c r="N63" s="476">
        <f>K63*(1-Recovery_OX!E63)*(1-Recovery_OX!F63)</f>
        <v>0</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v>
      </c>
      <c r="H64" s="473">
        <f>H63+HWP!E64</f>
        <v>0</v>
      </c>
      <c r="I64" s="456"/>
      <c r="J64" s="475">
        <f>Garden!J71</f>
        <v>0</v>
      </c>
      <c r="K64" s="476">
        <f>Paper!J71</f>
        <v>0</v>
      </c>
      <c r="L64" s="477">
        <f>Wood!J71</f>
        <v>0</v>
      </c>
      <c r="M64" s="478">
        <f>J64*(1-Recovery_OX!E64)*(1-Recovery_OX!F64)</f>
        <v>0</v>
      </c>
      <c r="N64" s="476">
        <f>K64*(1-Recovery_OX!E64)*(1-Recovery_OX!F64)</f>
        <v>0</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v>
      </c>
      <c r="H65" s="473">
        <f>H64+HWP!E65</f>
        <v>0</v>
      </c>
      <c r="I65" s="456"/>
      <c r="J65" s="475">
        <f>Garden!J72</f>
        <v>0</v>
      </c>
      <c r="K65" s="476">
        <f>Paper!J72</f>
        <v>0</v>
      </c>
      <c r="L65" s="477">
        <f>Wood!J72</f>
        <v>0</v>
      </c>
      <c r="M65" s="478">
        <f>J65*(1-Recovery_OX!E65)*(1-Recovery_OX!F65)</f>
        <v>0</v>
      </c>
      <c r="N65" s="476">
        <f>K65*(1-Recovery_OX!E65)*(1-Recovery_OX!F65)</f>
        <v>0</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v>
      </c>
      <c r="H66" s="473">
        <f>H65+HWP!E66</f>
        <v>0</v>
      </c>
      <c r="I66" s="456"/>
      <c r="J66" s="475">
        <f>Garden!J73</f>
        <v>0</v>
      </c>
      <c r="K66" s="476">
        <f>Paper!J73</f>
        <v>0</v>
      </c>
      <c r="L66" s="477">
        <f>Wood!J73</f>
        <v>0</v>
      </c>
      <c r="M66" s="478">
        <f>J66*(1-Recovery_OX!E66)*(1-Recovery_OX!F66)</f>
        <v>0</v>
      </c>
      <c r="N66" s="476">
        <f>K66*(1-Recovery_OX!E66)*(1-Recovery_OX!F66)</f>
        <v>0</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v>
      </c>
      <c r="H67" s="473">
        <f>H66+HWP!E67</f>
        <v>0</v>
      </c>
      <c r="I67" s="456"/>
      <c r="J67" s="475">
        <f>Garden!J74</f>
        <v>0</v>
      </c>
      <c r="K67" s="476">
        <f>Paper!J74</f>
        <v>0</v>
      </c>
      <c r="L67" s="477">
        <f>Wood!J74</f>
        <v>0</v>
      </c>
      <c r="M67" s="478">
        <f>J67*(1-Recovery_OX!E67)*(1-Recovery_OX!F67)</f>
        <v>0</v>
      </c>
      <c r="N67" s="476">
        <f>K67*(1-Recovery_OX!E67)*(1-Recovery_OX!F67)</f>
        <v>0</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v>
      </c>
      <c r="H68" s="473">
        <f>H67+HWP!E68</f>
        <v>0</v>
      </c>
      <c r="I68" s="456"/>
      <c r="J68" s="475">
        <f>Garden!J75</f>
        <v>0</v>
      </c>
      <c r="K68" s="476">
        <f>Paper!J75</f>
        <v>0</v>
      </c>
      <c r="L68" s="477">
        <f>Wood!J75</f>
        <v>0</v>
      </c>
      <c r="M68" s="478">
        <f>J68*(1-Recovery_OX!E68)*(1-Recovery_OX!F68)</f>
        <v>0</v>
      </c>
      <c r="N68" s="476">
        <f>K68*(1-Recovery_OX!E68)*(1-Recovery_OX!F68)</f>
        <v>0</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v>
      </c>
      <c r="H69" s="473">
        <f>H68+HWP!E69</f>
        <v>0</v>
      </c>
      <c r="I69" s="456"/>
      <c r="J69" s="475">
        <f>Garden!J76</f>
        <v>0</v>
      </c>
      <c r="K69" s="476">
        <f>Paper!J76</f>
        <v>0</v>
      </c>
      <c r="L69" s="477">
        <f>Wood!J76</f>
        <v>0</v>
      </c>
      <c r="M69" s="478">
        <f>J69*(1-Recovery_OX!E69)*(1-Recovery_OX!F69)</f>
        <v>0</v>
      </c>
      <c r="N69" s="476">
        <f>K69*(1-Recovery_OX!E69)*(1-Recovery_OX!F69)</f>
        <v>0</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v>
      </c>
      <c r="H70" s="473">
        <f>H69+HWP!E70</f>
        <v>0</v>
      </c>
      <c r="I70" s="456"/>
      <c r="J70" s="475">
        <f>Garden!J77</f>
        <v>0</v>
      </c>
      <c r="K70" s="476">
        <f>Paper!J77</f>
        <v>0</v>
      </c>
      <c r="L70" s="477">
        <f>Wood!J77</f>
        <v>0</v>
      </c>
      <c r="M70" s="478">
        <f>J70*(1-Recovery_OX!E70)*(1-Recovery_OX!F70)</f>
        <v>0</v>
      </c>
      <c r="N70" s="476">
        <f>K70*(1-Recovery_OX!E70)*(1-Recovery_OX!F70)</f>
        <v>0</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v>
      </c>
      <c r="H71" s="473">
        <f>H70+HWP!E71</f>
        <v>0</v>
      </c>
      <c r="I71" s="456"/>
      <c r="J71" s="475">
        <f>Garden!J78</f>
        <v>0</v>
      </c>
      <c r="K71" s="476">
        <f>Paper!J78</f>
        <v>0</v>
      </c>
      <c r="L71" s="477">
        <f>Wood!J78</f>
        <v>0</v>
      </c>
      <c r="M71" s="478">
        <f>J71*(1-Recovery_OX!E71)*(1-Recovery_OX!F71)</f>
        <v>0</v>
      </c>
      <c r="N71" s="476">
        <f>K71*(1-Recovery_OX!E71)*(1-Recovery_OX!F71)</f>
        <v>0</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v>
      </c>
      <c r="H72" s="473">
        <f>H71+HWP!E72</f>
        <v>0</v>
      </c>
      <c r="I72" s="456"/>
      <c r="J72" s="475">
        <f>Garden!J79</f>
        <v>0</v>
      </c>
      <c r="K72" s="476">
        <f>Paper!J79</f>
        <v>0</v>
      </c>
      <c r="L72" s="477">
        <f>Wood!J79</f>
        <v>0</v>
      </c>
      <c r="M72" s="478">
        <f>J72*(1-Recovery_OX!E72)*(1-Recovery_OX!F72)</f>
        <v>0</v>
      </c>
      <c r="N72" s="476">
        <f>K72*(1-Recovery_OX!E72)*(1-Recovery_OX!F72)</f>
        <v>0</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v>
      </c>
      <c r="H73" s="473">
        <f>H72+HWP!E73</f>
        <v>0</v>
      </c>
      <c r="I73" s="456"/>
      <c r="J73" s="475">
        <f>Garden!J80</f>
        <v>0</v>
      </c>
      <c r="K73" s="476">
        <f>Paper!J80</f>
        <v>0</v>
      </c>
      <c r="L73" s="477">
        <f>Wood!J80</f>
        <v>0</v>
      </c>
      <c r="M73" s="478">
        <f>J73*(1-Recovery_OX!E73)*(1-Recovery_OX!F73)</f>
        <v>0</v>
      </c>
      <c r="N73" s="476">
        <f>K73*(1-Recovery_OX!E73)*(1-Recovery_OX!F73)</f>
        <v>0</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v>
      </c>
      <c r="H74" s="473">
        <f>H73+HWP!E74</f>
        <v>0</v>
      </c>
      <c r="I74" s="456"/>
      <c r="J74" s="475">
        <f>Garden!J81</f>
        <v>0</v>
      </c>
      <c r="K74" s="476">
        <f>Paper!J81</f>
        <v>0</v>
      </c>
      <c r="L74" s="477">
        <f>Wood!J81</f>
        <v>0</v>
      </c>
      <c r="M74" s="478">
        <f>J74*(1-Recovery_OX!E74)*(1-Recovery_OX!F74)</f>
        <v>0</v>
      </c>
      <c r="N74" s="476">
        <f>K74*(1-Recovery_OX!E74)*(1-Recovery_OX!F74)</f>
        <v>0</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v>
      </c>
      <c r="H75" s="473">
        <f>H74+HWP!E75</f>
        <v>0</v>
      </c>
      <c r="I75" s="456"/>
      <c r="J75" s="475">
        <f>Garden!J82</f>
        <v>0</v>
      </c>
      <c r="K75" s="476">
        <f>Paper!J82</f>
        <v>0</v>
      </c>
      <c r="L75" s="477">
        <f>Wood!J82</f>
        <v>0</v>
      </c>
      <c r="M75" s="478">
        <f>J75*(1-Recovery_OX!E75)*(1-Recovery_OX!F75)</f>
        <v>0</v>
      </c>
      <c r="N75" s="476">
        <f>K75*(1-Recovery_OX!E75)*(1-Recovery_OX!F75)</f>
        <v>0</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v>
      </c>
      <c r="H76" s="473">
        <f>H75+HWP!E76</f>
        <v>0</v>
      </c>
      <c r="I76" s="456"/>
      <c r="J76" s="475">
        <f>Garden!J83</f>
        <v>0</v>
      </c>
      <c r="K76" s="476">
        <f>Paper!J83</f>
        <v>0</v>
      </c>
      <c r="L76" s="477">
        <f>Wood!J83</f>
        <v>0</v>
      </c>
      <c r="M76" s="478">
        <f>J76*(1-Recovery_OX!E76)*(1-Recovery_OX!F76)</f>
        <v>0</v>
      </c>
      <c r="N76" s="476">
        <f>K76*(1-Recovery_OX!E76)*(1-Recovery_OX!F76)</f>
        <v>0</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v>
      </c>
      <c r="H77" s="473">
        <f>H76+HWP!E77</f>
        <v>0</v>
      </c>
      <c r="I77" s="456"/>
      <c r="J77" s="475">
        <f>Garden!J84</f>
        <v>0</v>
      </c>
      <c r="K77" s="476">
        <f>Paper!J84</f>
        <v>0</v>
      </c>
      <c r="L77" s="477">
        <f>Wood!J84</f>
        <v>0</v>
      </c>
      <c r="M77" s="478">
        <f>J77*(1-Recovery_OX!E77)*(1-Recovery_OX!F77)</f>
        <v>0</v>
      </c>
      <c r="N77" s="476">
        <f>K77*(1-Recovery_OX!E77)*(1-Recovery_OX!F77)</f>
        <v>0</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v>
      </c>
      <c r="H78" s="473">
        <f>H77+HWP!E78</f>
        <v>0</v>
      </c>
      <c r="I78" s="456"/>
      <c r="J78" s="475">
        <f>Garden!J85</f>
        <v>0</v>
      </c>
      <c r="K78" s="476">
        <f>Paper!J85</f>
        <v>0</v>
      </c>
      <c r="L78" s="477">
        <f>Wood!J85</f>
        <v>0</v>
      </c>
      <c r="M78" s="478">
        <f>J78*(1-Recovery_OX!E78)*(1-Recovery_OX!F78)</f>
        <v>0</v>
      </c>
      <c r="N78" s="476">
        <f>K78*(1-Recovery_OX!E78)*(1-Recovery_OX!F78)</f>
        <v>0</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v>
      </c>
      <c r="H79" s="473">
        <f>H78+HWP!E79</f>
        <v>0</v>
      </c>
      <c r="I79" s="456"/>
      <c r="J79" s="475">
        <f>Garden!J86</f>
        <v>0</v>
      </c>
      <c r="K79" s="476">
        <f>Paper!J86</f>
        <v>0</v>
      </c>
      <c r="L79" s="477">
        <f>Wood!J86</f>
        <v>0</v>
      </c>
      <c r="M79" s="478">
        <f>J79*(1-Recovery_OX!E79)*(1-Recovery_OX!F79)</f>
        <v>0</v>
      </c>
      <c r="N79" s="476">
        <f>K79*(1-Recovery_OX!E79)*(1-Recovery_OX!F79)</f>
        <v>0</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v>
      </c>
      <c r="H80" s="473">
        <f>H79+HWP!E80</f>
        <v>0</v>
      </c>
      <c r="I80" s="456"/>
      <c r="J80" s="475">
        <f>Garden!J87</f>
        <v>0</v>
      </c>
      <c r="K80" s="476">
        <f>Paper!J87</f>
        <v>0</v>
      </c>
      <c r="L80" s="477">
        <f>Wood!J87</f>
        <v>0</v>
      </c>
      <c r="M80" s="478">
        <f>J80*(1-Recovery_OX!E80)*(1-Recovery_OX!F80)</f>
        <v>0</v>
      </c>
      <c r="N80" s="476">
        <f>K80*(1-Recovery_OX!E80)*(1-Recovery_OX!F80)</f>
        <v>0</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v>
      </c>
      <c r="H81" s="473">
        <f>H80+HWP!E81</f>
        <v>0</v>
      </c>
      <c r="I81" s="456"/>
      <c r="J81" s="475">
        <f>Garden!J88</f>
        <v>0</v>
      </c>
      <c r="K81" s="476">
        <f>Paper!J88</f>
        <v>0</v>
      </c>
      <c r="L81" s="477">
        <f>Wood!J88</f>
        <v>0</v>
      </c>
      <c r="M81" s="478">
        <f>J81*(1-Recovery_OX!E81)*(1-Recovery_OX!F81)</f>
        <v>0</v>
      </c>
      <c r="N81" s="476">
        <f>K81*(1-Recovery_OX!E81)*(1-Recovery_OX!F81)</f>
        <v>0</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v>
      </c>
      <c r="H82" s="473">
        <f>H81+HWP!E82</f>
        <v>0</v>
      </c>
      <c r="I82" s="456"/>
      <c r="J82" s="475">
        <f>Garden!J89</f>
        <v>0</v>
      </c>
      <c r="K82" s="476">
        <f>Paper!J89</f>
        <v>0</v>
      </c>
      <c r="L82" s="477">
        <f>Wood!J89</f>
        <v>0</v>
      </c>
      <c r="M82" s="478">
        <f>J82*(1-Recovery_OX!E82)*(1-Recovery_OX!F82)</f>
        <v>0</v>
      </c>
      <c r="N82" s="476">
        <f>K82*(1-Recovery_OX!E82)*(1-Recovery_OX!F82)</f>
        <v>0</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v>
      </c>
      <c r="H83" s="473">
        <f>H82+HWP!E83</f>
        <v>0</v>
      </c>
      <c r="I83" s="456"/>
      <c r="J83" s="475">
        <f>Garden!J90</f>
        <v>0</v>
      </c>
      <c r="K83" s="476">
        <f>Paper!J90</f>
        <v>0</v>
      </c>
      <c r="L83" s="477">
        <f>Wood!J90</f>
        <v>0</v>
      </c>
      <c r="M83" s="478">
        <f>J83*(1-Recovery_OX!E83)*(1-Recovery_OX!F83)</f>
        <v>0</v>
      </c>
      <c r="N83" s="476">
        <f>K83*(1-Recovery_OX!E83)*(1-Recovery_OX!F83)</f>
        <v>0</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v>
      </c>
      <c r="H84" s="473">
        <f>H83+HWP!E84</f>
        <v>0</v>
      </c>
      <c r="I84" s="456"/>
      <c r="J84" s="475">
        <f>Garden!J91</f>
        <v>0</v>
      </c>
      <c r="K84" s="476">
        <f>Paper!J91</f>
        <v>0</v>
      </c>
      <c r="L84" s="477">
        <f>Wood!J91</f>
        <v>0</v>
      </c>
      <c r="M84" s="478">
        <f>J84*(1-Recovery_OX!E84)*(1-Recovery_OX!F84)</f>
        <v>0</v>
      </c>
      <c r="N84" s="476">
        <f>K84*(1-Recovery_OX!E84)*(1-Recovery_OX!F84)</f>
        <v>0</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v>
      </c>
      <c r="H85" s="473">
        <f>H84+HWP!E85</f>
        <v>0</v>
      </c>
      <c r="I85" s="456"/>
      <c r="J85" s="475">
        <f>Garden!J92</f>
        <v>0</v>
      </c>
      <c r="K85" s="476">
        <f>Paper!J92</f>
        <v>0</v>
      </c>
      <c r="L85" s="477">
        <f>Wood!J92</f>
        <v>0</v>
      </c>
      <c r="M85" s="478">
        <f>J85*(1-Recovery_OX!E85)*(1-Recovery_OX!F85)</f>
        <v>0</v>
      </c>
      <c r="N85" s="476">
        <f>K85*(1-Recovery_OX!E85)*(1-Recovery_OX!F85)</f>
        <v>0</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v>
      </c>
      <c r="H86" s="473">
        <f>H85+HWP!E86</f>
        <v>0</v>
      </c>
      <c r="I86" s="456"/>
      <c r="J86" s="475">
        <f>Garden!J93</f>
        <v>0</v>
      </c>
      <c r="K86" s="476">
        <f>Paper!J93</f>
        <v>0</v>
      </c>
      <c r="L86" s="477">
        <f>Wood!J93</f>
        <v>0</v>
      </c>
      <c r="M86" s="478">
        <f>J86*(1-Recovery_OX!E86)*(1-Recovery_OX!F86)</f>
        <v>0</v>
      </c>
      <c r="N86" s="476">
        <f>K86*(1-Recovery_OX!E86)*(1-Recovery_OX!F86)</f>
        <v>0</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v>
      </c>
      <c r="H87" s="473">
        <f>H86+HWP!E87</f>
        <v>0</v>
      </c>
      <c r="I87" s="456"/>
      <c r="J87" s="475">
        <f>Garden!J94</f>
        <v>0</v>
      </c>
      <c r="K87" s="476">
        <f>Paper!J94</f>
        <v>0</v>
      </c>
      <c r="L87" s="477">
        <f>Wood!J94</f>
        <v>0</v>
      </c>
      <c r="M87" s="478">
        <f>J87*(1-Recovery_OX!E87)*(1-Recovery_OX!F87)</f>
        <v>0</v>
      </c>
      <c r="N87" s="476">
        <f>K87*(1-Recovery_OX!E87)*(1-Recovery_OX!F87)</f>
        <v>0</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v>
      </c>
      <c r="H88" s="473">
        <f>H87+HWP!E88</f>
        <v>0</v>
      </c>
      <c r="I88" s="456"/>
      <c r="J88" s="475">
        <f>Garden!J95</f>
        <v>0</v>
      </c>
      <c r="K88" s="476">
        <f>Paper!J95</f>
        <v>0</v>
      </c>
      <c r="L88" s="477">
        <f>Wood!J95</f>
        <v>0</v>
      </c>
      <c r="M88" s="478">
        <f>J88*(1-Recovery_OX!E88)*(1-Recovery_OX!F88)</f>
        <v>0</v>
      </c>
      <c r="N88" s="476">
        <f>K88*(1-Recovery_OX!E88)*(1-Recovery_OX!F88)</f>
        <v>0</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v>
      </c>
      <c r="H89" s="473">
        <f>H88+HWP!E89</f>
        <v>0</v>
      </c>
      <c r="I89" s="456"/>
      <c r="J89" s="475">
        <f>Garden!J96</f>
        <v>0</v>
      </c>
      <c r="K89" s="476">
        <f>Paper!J96</f>
        <v>0</v>
      </c>
      <c r="L89" s="477">
        <f>Wood!J96</f>
        <v>0</v>
      </c>
      <c r="M89" s="478">
        <f>J89*(1-Recovery_OX!E89)*(1-Recovery_OX!F89)</f>
        <v>0</v>
      </c>
      <c r="N89" s="476">
        <f>K89*(1-Recovery_OX!E89)*(1-Recovery_OX!F89)</f>
        <v>0</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v>
      </c>
      <c r="H90" s="473">
        <f>H89+HWP!E90</f>
        <v>0</v>
      </c>
      <c r="I90" s="456"/>
      <c r="J90" s="475">
        <f>Garden!J97</f>
        <v>0</v>
      </c>
      <c r="K90" s="476">
        <f>Paper!J97</f>
        <v>0</v>
      </c>
      <c r="L90" s="477">
        <f>Wood!J97</f>
        <v>0</v>
      </c>
      <c r="M90" s="478">
        <f>J90*(1-Recovery_OX!E90)*(1-Recovery_OX!F90)</f>
        <v>0</v>
      </c>
      <c r="N90" s="476">
        <f>K90*(1-Recovery_OX!E90)*(1-Recovery_OX!F90)</f>
        <v>0</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v>
      </c>
      <c r="H91" s="473">
        <f>H90+HWP!E91</f>
        <v>0</v>
      </c>
      <c r="I91" s="456"/>
      <c r="J91" s="475">
        <f>Garden!J98</f>
        <v>0</v>
      </c>
      <c r="K91" s="476">
        <f>Paper!J98</f>
        <v>0</v>
      </c>
      <c r="L91" s="477">
        <f>Wood!J98</f>
        <v>0</v>
      </c>
      <c r="M91" s="478">
        <f>J91*(1-Recovery_OX!E91)*(1-Recovery_OX!F91)</f>
        <v>0</v>
      </c>
      <c r="N91" s="476">
        <f>K91*(1-Recovery_OX!E91)*(1-Recovery_OX!F91)</f>
        <v>0</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v>
      </c>
      <c r="H92" s="482">
        <f>H91+HWP!E92</f>
        <v>0</v>
      </c>
      <c r="I92" s="456"/>
      <c r="J92" s="484">
        <f>Garden!J99</f>
        <v>0</v>
      </c>
      <c r="K92" s="485">
        <f>Paper!J99</f>
        <v>0</v>
      </c>
      <c r="L92" s="486">
        <f>Wood!J99</f>
        <v>0</v>
      </c>
      <c r="M92" s="487">
        <f>J92*(1-Recovery_OX!E92)*(1-Recovery_OX!F92)</f>
        <v>0</v>
      </c>
      <c r="N92" s="485">
        <f>K92*(1-Recovery_OX!E92)*(1-Recovery_OX!F92)</f>
        <v>0</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2017-09-14T06:28:33Z</dcterms:modified>
</cp:coreProperties>
</file>