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Kuka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O8" i="6" l="1"/>
  <c r="N8" i="6"/>
  <c r="M8" i="6"/>
  <c r="L8" i="6"/>
  <c r="K8" i="6"/>
  <c r="J8" i="6"/>
  <c r="I8" i="6"/>
  <c r="F8" i="6"/>
  <c r="E8" i="6"/>
  <c r="C23" i="6" l="1"/>
  <c r="C22" i="6"/>
  <c r="C21" i="6"/>
  <c r="C20" i="6"/>
  <c r="C19" i="6"/>
  <c r="C18" i="6"/>
  <c r="C17" i="6"/>
  <c r="C16" i="6"/>
  <c r="C15" i="6"/>
  <c r="C14" i="6"/>
  <c r="C13" i="6"/>
  <c r="C43" i="6"/>
  <c r="C42" i="6"/>
  <c r="C41" i="6"/>
  <c r="C40" i="6"/>
  <c r="C39" i="6"/>
  <c r="C38" i="6"/>
  <c r="C37" i="6"/>
  <c r="C36" i="6"/>
  <c r="C35" i="6"/>
  <c r="C34" i="6"/>
  <c r="C33" i="6"/>
  <c r="C32" i="6"/>
  <c r="C31" i="6"/>
  <c r="C30" i="6"/>
  <c r="C29" i="6"/>
  <c r="C28" i="6"/>
  <c r="C27" i="6"/>
  <c r="C26" i="6"/>
  <c r="C25" i="6"/>
  <c r="C24"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B19" i="39" s="1"/>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G81" i="7" s="1"/>
  <c r="P86" i="34" s="1"/>
  <c r="I79" i="6"/>
  <c r="I78" i="6"/>
  <c r="I77" i="6"/>
  <c r="I76" i="6"/>
  <c r="I75" i="6"/>
  <c r="I74" i="6"/>
  <c r="I73" i="6"/>
  <c r="I72" i="6"/>
  <c r="I71" i="6"/>
  <c r="I70" i="6"/>
  <c r="I69" i="6"/>
  <c r="I68" i="6"/>
  <c r="I67" i="6"/>
  <c r="I66" i="6"/>
  <c r="I65" i="6"/>
  <c r="I64" i="6"/>
  <c r="I63" i="6"/>
  <c r="I62" i="6"/>
  <c r="I61" i="6"/>
  <c r="G62" i="7" s="1"/>
  <c r="P67" i="34" s="1"/>
  <c r="I60" i="6"/>
  <c r="I59" i="6"/>
  <c r="I58" i="6"/>
  <c r="I57" i="6"/>
  <c r="I56" i="6"/>
  <c r="G57" i="7" s="1"/>
  <c r="P62" i="34" s="1"/>
  <c r="I55" i="6"/>
  <c r="G56" i="7" s="1"/>
  <c r="P61" i="34" s="1"/>
  <c r="I54" i="6"/>
  <c r="I53" i="6"/>
  <c r="G54" i="7" s="1"/>
  <c r="P59" i="34" s="1"/>
  <c r="I52" i="6"/>
  <c r="I51" i="6"/>
  <c r="I50" i="6"/>
  <c r="I49" i="6"/>
  <c r="I48" i="6"/>
  <c r="I47" i="6"/>
  <c r="G48" i="7" s="1"/>
  <c r="P53" i="34" s="1"/>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E78" i="7" s="1"/>
  <c r="P83" i="35" s="1"/>
  <c r="G76" i="6"/>
  <c r="G75" i="6"/>
  <c r="G74" i="6"/>
  <c r="G73" i="6"/>
  <c r="G72" i="6"/>
  <c r="G71" i="6"/>
  <c r="G70" i="6"/>
  <c r="E71" i="7" s="1"/>
  <c r="P76" i="35" s="1"/>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K44" i="7" s="1"/>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K82" i="7" s="1"/>
  <c r="N81" i="6"/>
  <c r="G82" i="7"/>
  <c r="P87" i="34" s="1"/>
  <c r="M82" i="6"/>
  <c r="N82" i="6"/>
  <c r="M83" i="6"/>
  <c r="N83" i="6"/>
  <c r="M84" i="6"/>
  <c r="N84" i="6"/>
  <c r="M85" i="6"/>
  <c r="N85" i="6"/>
  <c r="L86" i="7" s="1"/>
  <c r="M86" i="6"/>
  <c r="N86" i="6"/>
  <c r="M87" i="6"/>
  <c r="N87" i="6"/>
  <c r="M88" i="6"/>
  <c r="K89" i="7" s="1"/>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37" s="1"/>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C47" i="7" s="1"/>
  <c r="P52" i="18" s="1"/>
  <c r="L65" i="6"/>
  <c r="E82" i="6"/>
  <c r="C83" i="7" s="1"/>
  <c r="E64" i="6"/>
  <c r="E76" i="6"/>
  <c r="E60" i="6"/>
  <c r="L13" i="6"/>
  <c r="J67" i="6"/>
  <c r="E55" i="6"/>
  <c r="E36" i="6"/>
  <c r="E21" i="6"/>
  <c r="K51" i="6"/>
  <c r="E54" i="6"/>
  <c r="E13" i="6"/>
  <c r="E66" i="6"/>
  <c r="E79" i="6"/>
  <c r="F79" i="6"/>
  <c r="H79" i="6"/>
  <c r="F80" i="7" s="1"/>
  <c r="J79" i="6"/>
  <c r="K79" i="6"/>
  <c r="L79" i="6"/>
  <c r="J42" i="6"/>
  <c r="E88" i="6"/>
  <c r="J22" i="6"/>
  <c r="J92" i="6"/>
  <c r="E87" i="6"/>
  <c r="E51" i="6"/>
  <c r="E33" i="6"/>
  <c r="J82" i="6"/>
  <c r="E45" i="6"/>
  <c r="E27" i="6"/>
  <c r="E74" i="6"/>
  <c r="E57" i="6"/>
  <c r="L89" i="6"/>
  <c r="K38" i="6"/>
  <c r="K28" i="6"/>
  <c r="L38" i="6"/>
  <c r="E38" i="6"/>
  <c r="F38" i="6"/>
  <c r="H38" i="6"/>
  <c r="J38" i="6"/>
  <c r="K17" i="6"/>
  <c r="F91" i="6"/>
  <c r="K42" i="6"/>
  <c r="F40" i="7"/>
  <c r="L93" i="6"/>
  <c r="L54" i="6"/>
  <c r="K23" i="6"/>
  <c r="K88" i="6"/>
  <c r="I89" i="7" s="1"/>
  <c r="L40" i="6"/>
  <c r="L24" i="6"/>
  <c r="L42" i="6"/>
  <c r="K65" i="6"/>
  <c r="F18" i="6"/>
  <c r="K26" i="6"/>
  <c r="O54" i="7"/>
  <c r="L34" i="6"/>
  <c r="F41" i="6"/>
  <c r="F93" i="6"/>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F48" i="7"/>
  <c r="C53" i="34" s="1"/>
  <c r="G74" i="7"/>
  <c r="P79" i="34" s="1"/>
  <c r="K92" i="6"/>
  <c r="F59" i="6"/>
  <c r="C46" i="7"/>
  <c r="C51" i="18" s="1"/>
  <c r="K48" i="6"/>
  <c r="L46" i="6"/>
  <c r="O68" i="7"/>
  <c r="I47" i="7"/>
  <c r="O65" i="7"/>
  <c r="E79" i="7"/>
  <c r="P84" i="35" s="1"/>
  <c r="F19" i="6"/>
  <c r="L68" i="6"/>
  <c r="L39" i="6"/>
  <c r="L29" i="6"/>
  <c r="K77" i="6"/>
  <c r="K55" i="6"/>
  <c r="I56" i="7" s="1"/>
  <c r="K81" i="6"/>
  <c r="K59" i="6"/>
  <c r="K74" i="6"/>
  <c r="I75" i="7" s="1"/>
  <c r="L64" i="7"/>
  <c r="F86" i="6"/>
  <c r="H14" i="6"/>
  <c r="K68" i="6"/>
  <c r="L31" i="6"/>
  <c r="L59" i="6"/>
  <c r="L83" i="6"/>
  <c r="H86" i="6"/>
  <c r="H26" i="6"/>
  <c r="L18" i="6"/>
  <c r="L80" i="6"/>
  <c r="J81" i="7" s="1"/>
  <c r="L81" i="6"/>
  <c r="L44" i="6"/>
  <c r="L82" i="6"/>
  <c r="L45" i="6"/>
  <c r="L78" i="6"/>
  <c r="K53" i="6"/>
  <c r="I54" i="7"/>
  <c r="K87" i="6"/>
  <c r="K33" i="6"/>
  <c r="K78" i="6"/>
  <c r="K19" i="6"/>
  <c r="K75" i="6"/>
  <c r="K52" i="6"/>
  <c r="K18" i="6"/>
  <c r="L23" i="6"/>
  <c r="H67" i="6"/>
  <c r="H80" i="6"/>
  <c r="F81" i="7" s="1"/>
  <c r="H71" i="6"/>
  <c r="H53" i="6"/>
  <c r="K36" i="6"/>
  <c r="K70" i="6"/>
  <c r="L87" i="6"/>
  <c r="H36" i="6"/>
  <c r="F37" i="7" s="1"/>
  <c r="H48" i="6"/>
  <c r="L26" i="6"/>
  <c r="L27" i="6"/>
  <c r="L20" i="6"/>
  <c r="L49" i="6"/>
  <c r="L16" i="6"/>
  <c r="L50" i="6"/>
  <c r="L90" i="6"/>
  <c r="K34" i="6"/>
  <c r="K45" i="6"/>
  <c r="I46" i="7" s="1"/>
  <c r="K84" i="6"/>
  <c r="I85" i="7" s="1"/>
  <c r="K57" i="6"/>
  <c r="K54" i="6"/>
  <c r="K27" i="6"/>
  <c r="K91" i="6"/>
  <c r="K16" i="6"/>
  <c r="H32" i="6"/>
  <c r="F32" i="6"/>
  <c r="F69" i="6"/>
  <c r="F48" i="6"/>
  <c r="F30" i="6"/>
  <c r="F84" i="6"/>
  <c r="F29" i="6"/>
  <c r="F60" i="6"/>
  <c r="F90" i="6"/>
  <c r="F27" i="6"/>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J92" i="7" s="1"/>
  <c r="L47" i="6"/>
  <c r="J48" i="7" s="1"/>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H54" i="6"/>
  <c r="H61" i="6"/>
  <c r="F62" i="7" s="1"/>
  <c r="H56" i="6"/>
  <c r="H87" i="6"/>
  <c r="H17" i="6"/>
  <c r="H60" i="6"/>
  <c r="H28" i="6"/>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D81" i="7" s="1"/>
  <c r="C86" i="31" s="1"/>
  <c r="F36" i="6"/>
  <c r="F40" i="6"/>
  <c r="F25" i="6"/>
  <c r="F76" i="6"/>
  <c r="E19" i="6"/>
  <c r="E56" i="6"/>
  <c r="E24" i="6"/>
  <c r="E40" i="6"/>
  <c r="E49" i="6"/>
  <c r="E32" i="6"/>
  <c r="E31" i="6"/>
  <c r="E71" i="6"/>
  <c r="E92" i="6"/>
  <c r="H69" i="6"/>
  <c r="J89" i="6"/>
  <c r="J48" i="6"/>
  <c r="J23" i="6"/>
  <c r="J81" i="6"/>
  <c r="J69" i="6"/>
  <c r="J36" i="6"/>
  <c r="O81" i="7"/>
  <c r="C86" i="37" s="1"/>
  <c r="L89" i="7"/>
  <c r="L45" i="7"/>
  <c r="I83" i="7"/>
  <c r="H75" i="7"/>
  <c r="O43" i="7"/>
  <c r="P48" i="37" s="1"/>
  <c r="O48" i="7"/>
  <c r="C53" i="37" s="1"/>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74" i="7"/>
  <c r="P79" i="35" s="1"/>
  <c r="E35" i="7"/>
  <c r="P40" i="35" s="1"/>
  <c r="O46" i="4"/>
  <c r="K7" i="34"/>
  <c r="W7" i="34"/>
  <c r="K13" i="34"/>
  <c r="W13" i="34"/>
  <c r="K7" i="35"/>
  <c r="K13" i="35"/>
  <c r="O73" i="7"/>
  <c r="P78" i="37" s="1"/>
  <c r="O52" i="7"/>
  <c r="C57" i="37" s="1"/>
  <c r="L93" i="7"/>
  <c r="L77" i="7"/>
  <c r="G43" i="7"/>
  <c r="P48" i="34" s="1"/>
  <c r="O89" i="7"/>
  <c r="P94" i="37" s="1"/>
  <c r="O79" i="7"/>
  <c r="C84" i="37" s="1"/>
  <c r="L37" i="7"/>
  <c r="O46" i="7"/>
  <c r="C51" i="37" s="1"/>
  <c r="G88" i="7"/>
  <c r="P93" i="34" s="1"/>
  <c r="L57" i="7"/>
  <c r="H35" i="7"/>
  <c r="P40" i="33" s="1"/>
  <c r="C75" i="7"/>
  <c r="C80" i="18" s="1"/>
  <c r="L74" i="7"/>
  <c r="O45" i="7"/>
  <c r="L72" i="7"/>
  <c r="G92" i="7"/>
  <c r="P97" i="34" s="1"/>
  <c r="D92" i="7"/>
  <c r="C97" i="35" s="1"/>
  <c r="K92" i="7"/>
  <c r="O92" i="7"/>
  <c r="P97" i="37" s="1"/>
  <c r="H76" i="7"/>
  <c r="P81" i="33" s="1"/>
  <c r="I49" i="7"/>
  <c r="L49" i="7"/>
  <c r="C54" i="7"/>
  <c r="W13" i="35"/>
  <c r="W7" i="36"/>
  <c r="W13" i="36"/>
  <c r="W7" i="37"/>
  <c r="W13" i="37"/>
  <c r="K7" i="36"/>
  <c r="K13" i="36"/>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W6" i="36"/>
  <c r="W8" i="35"/>
  <c r="K8" i="33"/>
  <c r="K8" i="37"/>
  <c r="K12" i="37" s="1"/>
  <c r="W8" i="37"/>
  <c r="W10" i="35"/>
  <c r="K12" i="34"/>
  <c r="K9" i="34"/>
  <c r="K12" i="35"/>
  <c r="K9" i="37"/>
  <c r="W10" i="37"/>
  <c r="W12" i="37"/>
  <c r="W9" i="37"/>
  <c r="C53" i="32" l="1"/>
  <c r="B15" i="7"/>
  <c r="B20" i="33" s="1"/>
  <c r="B19" i="36"/>
  <c r="O19" i="32"/>
  <c r="O19" i="33"/>
  <c r="O19" i="40"/>
  <c r="O20" i="31"/>
  <c r="O19" i="34"/>
  <c r="B19" i="32"/>
  <c r="B19" i="18"/>
  <c r="B19" i="37"/>
  <c r="B19" i="31"/>
  <c r="O19" i="31"/>
  <c r="O19" i="36"/>
  <c r="O20" i="33"/>
  <c r="B16" i="7"/>
  <c r="B21" i="31" s="1"/>
  <c r="B19" i="33"/>
  <c r="O19" i="35"/>
  <c r="B19" i="40"/>
  <c r="B19" i="34"/>
  <c r="P97" i="31"/>
  <c r="C94" i="37"/>
  <c r="C40" i="33"/>
  <c r="P42" i="32"/>
  <c r="C42" i="32"/>
  <c r="R26" i="4"/>
  <c r="R15" i="4"/>
  <c r="S67" i="8"/>
  <c r="L79" i="7"/>
  <c r="H50" i="7"/>
  <c r="C55" i="33" s="1"/>
  <c r="O62" i="7"/>
  <c r="C67" i="37" s="1"/>
  <c r="E62" i="7"/>
  <c r="P67" i="35" s="1"/>
  <c r="AH16" i="5"/>
  <c r="H56" i="7"/>
  <c r="C74" i="7"/>
  <c r="P79" i="18" s="1"/>
  <c r="C62" i="7"/>
  <c r="P67" i="18" s="1"/>
  <c r="C43" i="7"/>
  <c r="C48" i="18" s="1"/>
  <c r="J65" i="7"/>
  <c r="G45" i="7"/>
  <c r="P50" i="34" s="1"/>
  <c r="G85" i="7"/>
  <c r="P90" i="34" s="1"/>
  <c r="F36" i="7"/>
  <c r="P41" i="32" s="1"/>
  <c r="H96" i="8"/>
  <c r="H20" i="8"/>
  <c r="L81" i="7"/>
  <c r="K10" i="37"/>
  <c r="C91" i="40"/>
  <c r="C83" i="40"/>
  <c r="C75" i="40"/>
  <c r="C51" i="40"/>
  <c r="C27" i="40"/>
  <c r="AH15" i="5"/>
  <c r="AH24" i="5"/>
  <c r="K73" i="7"/>
  <c r="K65" i="7"/>
  <c r="H74" i="7"/>
  <c r="P79" i="33" s="1"/>
  <c r="I57" i="7"/>
  <c r="H58" i="7"/>
  <c r="C63" i="33" s="1"/>
  <c r="W13" i="40"/>
  <c r="K13" i="40"/>
  <c r="C94" i="40"/>
  <c r="C67" i="40"/>
  <c r="C59" i="40"/>
  <c r="C43" i="40"/>
  <c r="C35" i="40"/>
  <c r="C22" i="40"/>
  <c r="C78" i="37"/>
  <c r="O74" i="7"/>
  <c r="K75" i="7"/>
  <c r="K56" i="7"/>
  <c r="F57" i="7"/>
  <c r="C62" i="32" s="1"/>
  <c r="D79" i="7"/>
  <c r="C84" i="31" s="1"/>
  <c r="P53" i="32"/>
  <c r="K48" i="7"/>
  <c r="H73" i="7"/>
  <c r="C78" i="33" s="1"/>
  <c r="O56" i="7"/>
  <c r="C57" i="7"/>
  <c r="C62" i="18" s="1"/>
  <c r="D48" i="7"/>
  <c r="C53" i="35" s="1"/>
  <c r="K63" i="7"/>
  <c r="H39" i="7"/>
  <c r="C44" i="33" s="1"/>
  <c r="J55" i="7"/>
  <c r="F83" i="7"/>
  <c r="C88" i="34" s="1"/>
  <c r="R81" i="8"/>
  <c r="E82" i="33" s="1"/>
  <c r="L65" i="7"/>
  <c r="L56" i="7"/>
  <c r="L54" i="7"/>
  <c r="L48" i="7"/>
  <c r="E48" i="7"/>
  <c r="P53" i="35" s="1"/>
  <c r="E92" i="7"/>
  <c r="P97" i="35" s="1"/>
  <c r="G89" i="7"/>
  <c r="P94" i="34" s="1"/>
  <c r="P73" i="37"/>
  <c r="C73" i="37"/>
  <c r="L71" i="7"/>
  <c r="L63" i="7"/>
  <c r="E68" i="7"/>
  <c r="P73" i="35" s="1"/>
  <c r="E72" i="7"/>
  <c r="P77" i="35" s="1"/>
  <c r="G68" i="7"/>
  <c r="P73" i="34" s="1"/>
  <c r="P86" i="37"/>
  <c r="I78" i="7"/>
  <c r="I39" i="7"/>
  <c r="H47" i="7"/>
  <c r="C52" i="33" s="1"/>
  <c r="E83" i="7"/>
  <c r="P88" i="35" s="1"/>
  <c r="L47" i="7"/>
  <c r="C72" i="7"/>
  <c r="C77" i="18" s="1"/>
  <c r="D72" i="7"/>
  <c r="P77" i="31" s="1"/>
  <c r="F63" i="7"/>
  <c r="C68" i="32" s="1"/>
  <c r="F78" i="7"/>
  <c r="J39" i="7"/>
  <c r="H83" i="7"/>
  <c r="C88" i="33" s="1"/>
  <c r="H42" i="7"/>
  <c r="C47" i="33" s="1"/>
  <c r="C71" i="7"/>
  <c r="P76" i="18" s="1"/>
  <c r="L78" i="7"/>
  <c r="K83" i="7"/>
  <c r="O72" i="7"/>
  <c r="C77" i="37" s="1"/>
  <c r="C70" i="32"/>
  <c r="J71" i="7"/>
  <c r="C39" i="7"/>
  <c r="P44" i="18" s="1"/>
  <c r="H68" i="7"/>
  <c r="J47" i="7"/>
  <c r="E47" i="7"/>
  <c r="P52" i="35" s="1"/>
  <c r="I71" i="7"/>
  <c r="F47" i="7"/>
  <c r="C52" i="32" s="1"/>
  <c r="H60" i="7"/>
  <c r="J83" i="7"/>
  <c r="K94" i="7"/>
  <c r="K78" i="7"/>
  <c r="K68" i="7"/>
  <c r="K51" i="7"/>
  <c r="K49" i="7"/>
  <c r="K45" i="7"/>
  <c r="K37" i="7"/>
  <c r="K35" i="7"/>
  <c r="G35" i="7"/>
  <c r="P40" i="34" s="1"/>
  <c r="G39" i="7"/>
  <c r="P44" i="34" s="1"/>
  <c r="G47" i="7"/>
  <c r="P52" i="34" s="1"/>
  <c r="G63" i="7"/>
  <c r="P68" i="34" s="1"/>
  <c r="G71" i="7"/>
  <c r="P76" i="34" s="1"/>
  <c r="G75" i="7"/>
  <c r="P80" i="34" s="1"/>
  <c r="G79" i="7"/>
  <c r="P84" i="34" s="1"/>
  <c r="C70" i="34"/>
  <c r="G78" i="7"/>
  <c r="P83" i="34" s="1"/>
  <c r="H72" i="7"/>
  <c r="P77" i="33" s="1"/>
  <c r="D39" i="7"/>
  <c r="C44" i="31" s="1"/>
  <c r="O71" i="7"/>
  <c r="P76" i="37" s="1"/>
  <c r="C68" i="7"/>
  <c r="P73" i="18" s="1"/>
  <c r="O47" i="7"/>
  <c r="O40" i="7"/>
  <c r="P45" i="37" s="1"/>
  <c r="O78" i="7"/>
  <c r="I63" i="7"/>
  <c r="J63" i="7"/>
  <c r="D63" i="7"/>
  <c r="C68" i="35" s="1"/>
  <c r="C73" i="7"/>
  <c r="P78" i="18" s="1"/>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D37" i="7"/>
  <c r="C42" i="35" s="1"/>
  <c r="I37" i="7"/>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J37" i="7"/>
  <c r="F50" i="7"/>
  <c r="P55" i="32" s="1"/>
  <c r="O77" i="7"/>
  <c r="P82" i="37" s="1"/>
  <c r="H37" i="7"/>
  <c r="C42" i="33" s="1"/>
  <c r="L85" i="7"/>
  <c r="C37" i="7"/>
  <c r="C42" i="18" s="1"/>
  <c r="I58" i="7"/>
  <c r="I73" i="7"/>
  <c r="G49" i="7"/>
  <c r="P54" i="34" s="1"/>
  <c r="O49" i="7"/>
  <c r="C54" i="37" s="1"/>
  <c r="J43" i="7"/>
  <c r="F43" i="7"/>
  <c r="K77" i="7"/>
  <c r="K54" i="7"/>
  <c r="K52" i="7"/>
  <c r="K40" i="7"/>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37" i="7"/>
  <c r="P4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D40" i="7"/>
  <c r="C45" i="35" s="1"/>
  <c r="I65" i="7"/>
  <c r="I40" i="7"/>
  <c r="I62" i="7"/>
  <c r="I45" i="7"/>
  <c r="J49" i="7"/>
  <c r="D56" i="7"/>
  <c r="P61" i="31" s="1"/>
  <c r="D50" i="7"/>
  <c r="C55" i="35" s="1"/>
  <c r="J40" i="7"/>
  <c r="E63" i="7"/>
  <c r="P68" i="35" s="1"/>
  <c r="O63" i="7"/>
  <c r="P68" i="37" s="1"/>
  <c r="F68" i="7"/>
  <c r="L68" i="7"/>
  <c r="F39" i="7"/>
  <c r="P44" i="32" s="1"/>
  <c r="E39" i="7"/>
  <c r="P44" i="35" s="1"/>
  <c r="L39" i="7"/>
  <c r="O39" i="7"/>
  <c r="C44" i="37" s="1"/>
  <c r="J87" i="7"/>
  <c r="L83" i="7"/>
  <c r="G83" i="7"/>
  <c r="P88" i="34" s="1"/>
  <c r="O83" i="7"/>
  <c r="F51" i="7"/>
  <c r="P56" i="32" s="1"/>
  <c r="H71" i="7"/>
  <c r="C76" i="33" s="1"/>
  <c r="H45" i="7"/>
  <c r="P50" i="33" s="1"/>
  <c r="C79" i="7"/>
  <c r="C84" i="18" s="1"/>
  <c r="J36" i="7"/>
  <c r="I74" i="7"/>
  <c r="I68" i="7"/>
  <c r="D52" i="7"/>
  <c r="C57" i="31" s="1"/>
  <c r="D47" i="7"/>
  <c r="P52" i="31" s="1"/>
  <c r="D54" i="7"/>
  <c r="C59" i="31" s="1"/>
  <c r="J73" i="7"/>
  <c r="J56" i="7"/>
  <c r="H43" i="7"/>
  <c r="P48" i="33"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R23" i="8"/>
  <c r="E24" i="18" s="1"/>
  <c r="Q82" i="18"/>
  <c r="Q52" i="33"/>
  <c r="R69" i="8"/>
  <c r="E70" i="33" s="1"/>
  <c r="Q96" i="32"/>
  <c r="Q96" i="31"/>
  <c r="R73" i="8"/>
  <c r="R55" i="8"/>
  <c r="H55" i="8"/>
  <c r="R59" i="8"/>
  <c r="Q60" i="40" s="1"/>
  <c r="H59" i="8"/>
  <c r="E82" i="36"/>
  <c r="J81" i="39" s="1"/>
  <c r="E82" i="18"/>
  <c r="Q82" i="37"/>
  <c r="Q82" i="32"/>
  <c r="Q20" i="40"/>
  <c r="E82" i="32"/>
  <c r="E52" i="33"/>
  <c r="H77" i="8"/>
  <c r="R77" i="8"/>
  <c r="R93" i="8"/>
  <c r="Q94" i="35" s="1"/>
  <c r="H93" i="8"/>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33"/>
  <c r="Q76" i="18"/>
  <c r="E58" i="31"/>
  <c r="E35" i="18"/>
  <c r="E35" i="34"/>
  <c r="E35" i="33"/>
  <c r="E35" i="32"/>
  <c r="R85" i="8"/>
  <c r="H85" i="8"/>
  <c r="E35" i="40"/>
  <c r="F35" i="40" s="1"/>
  <c r="Q96" i="40"/>
  <c r="Q96" i="34"/>
  <c r="E96" i="36"/>
  <c r="J95" i="39" s="1"/>
  <c r="R89" i="8"/>
  <c r="R27" i="8"/>
  <c r="R53" i="8"/>
  <c r="H53" i="8"/>
  <c r="E83" i="32"/>
  <c r="Q96" i="33"/>
  <c r="Q96" i="37"/>
  <c r="E96" i="34"/>
  <c r="E68" i="36"/>
  <c r="J67" i="39" s="1"/>
  <c r="E52" i="34"/>
  <c r="E82" i="35"/>
  <c r="E82" i="31"/>
  <c r="E34" i="40"/>
  <c r="F34" i="40" s="1"/>
  <c r="E83" i="31"/>
  <c r="H87" i="8"/>
  <c r="I88" i="7"/>
  <c r="C83" i="34"/>
  <c r="P83" i="32"/>
  <c r="C67" i="32"/>
  <c r="P67" i="32"/>
  <c r="C67" i="34"/>
  <c r="C62" i="34"/>
  <c r="P52" i="32"/>
  <c r="C42" i="34"/>
  <c r="F46" i="7"/>
  <c r="E56" i="7"/>
  <c r="P61" i="35" s="1"/>
  <c r="O62" i="6"/>
  <c r="M63" i="7" s="1"/>
  <c r="O74" i="6"/>
  <c r="M75" i="7" s="1"/>
  <c r="O23" i="6"/>
  <c r="P61" i="33"/>
  <c r="C61" i="33"/>
  <c r="P82" i="33"/>
  <c r="C82" i="33"/>
  <c r="F82" i="33" s="1"/>
  <c r="P88" i="33"/>
  <c r="O89" i="6"/>
  <c r="M90" i="7" s="1"/>
  <c r="O76" i="6"/>
  <c r="M77" i="7" s="1"/>
  <c r="P78" i="33"/>
  <c r="O82" i="6"/>
  <c r="M83" i="7" s="1"/>
  <c r="O30" i="6"/>
  <c r="O24" i="6"/>
  <c r="O83" i="6"/>
  <c r="P83" i="6" s="1"/>
  <c r="O42" i="6"/>
  <c r="M43" i="7" s="1"/>
  <c r="O72" i="6"/>
  <c r="M73" i="7" s="1"/>
  <c r="D49" i="7"/>
  <c r="P54" i="31" s="1"/>
  <c r="P21" i="6"/>
  <c r="C88" i="31"/>
  <c r="P88" i="31"/>
  <c r="C88" i="35"/>
  <c r="D65" i="7"/>
  <c r="C70" i="31" s="1"/>
  <c r="O88" i="6"/>
  <c r="M89" i="7" s="1"/>
  <c r="O50" i="6"/>
  <c r="P50" i="6" s="1"/>
  <c r="O20" i="6"/>
  <c r="O14" i="6"/>
  <c r="C97" i="31"/>
  <c r="O64" i="6"/>
  <c r="M65" i="7" s="1"/>
  <c r="O31" i="6"/>
  <c r="O49" i="6"/>
  <c r="M50" i="7" s="1"/>
  <c r="P62" i="18"/>
  <c r="C67" i="18"/>
  <c r="P23" i="6"/>
  <c r="P8" i="6"/>
  <c r="O61" i="6"/>
  <c r="P61" i="6" s="1"/>
  <c r="O43" i="6"/>
  <c r="M44" i="7" s="1"/>
  <c r="O38" i="6"/>
  <c r="M39" i="7" s="1"/>
  <c r="O59" i="6"/>
  <c r="P59" i="6" s="1"/>
  <c r="O78" i="6"/>
  <c r="P78" i="6" s="1"/>
  <c r="O16" i="6"/>
  <c r="O90" i="6"/>
  <c r="P90" i="6" s="1"/>
  <c r="O47" i="6"/>
  <c r="M48" i="7" s="1"/>
  <c r="O52" i="6"/>
  <c r="P52" i="6" s="1"/>
  <c r="O32" i="6"/>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O25" i="6"/>
  <c r="O39" i="6"/>
  <c r="P39" i="6" s="1"/>
  <c r="O56" i="6"/>
  <c r="M57" i="7" s="1"/>
  <c r="O53" i="6"/>
  <c r="M54" i="7" s="1"/>
  <c r="O37" i="6"/>
  <c r="M38" i="7" s="1"/>
  <c r="O29" i="6"/>
  <c r="P29" i="6" s="1"/>
  <c r="O15" i="6"/>
  <c r="O41" i="6"/>
  <c r="M42" i="7" s="1"/>
  <c r="O65" i="6"/>
  <c r="M66" i="7" s="1"/>
  <c r="O71" i="6"/>
  <c r="P71" i="6" s="1"/>
  <c r="O68" i="6"/>
  <c r="P68" i="6" s="1"/>
  <c r="O45" i="6"/>
  <c r="M46" i="7" s="1"/>
  <c r="O28" i="6"/>
  <c r="O75" i="6"/>
  <c r="P75" i="6" s="1"/>
  <c r="C88" i="18"/>
  <c r="P86" i="18"/>
  <c r="C86" i="18"/>
  <c r="C50" i="7"/>
  <c r="C55" i="18" s="1"/>
  <c r="O19" i="6"/>
  <c r="P19" i="6" s="1"/>
  <c r="O58" i="6"/>
  <c r="M59" i="7" s="1"/>
  <c r="O27" i="6"/>
  <c r="O67" i="6"/>
  <c r="M68" i="7" s="1"/>
  <c r="O69" i="6"/>
  <c r="M70" i="7" s="1"/>
  <c r="O92" i="6"/>
  <c r="M93" i="7" s="1"/>
  <c r="O44" i="6"/>
  <c r="M45" i="7" s="1"/>
  <c r="O93" i="6"/>
  <c r="P93" i="6" s="1"/>
  <c r="O35" i="6"/>
  <c r="P35" i="6" s="1"/>
  <c r="O79" i="6"/>
  <c r="P79" i="6" s="1"/>
  <c r="O63" i="6"/>
  <c r="M64" i="7" s="1"/>
  <c r="P72" i="6"/>
  <c r="C59" i="18"/>
  <c r="P59" i="18"/>
  <c r="P65" i="33"/>
  <c r="C65" i="33"/>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G84" i="7"/>
  <c r="P89" i="34" s="1"/>
  <c r="C87" i="7"/>
  <c r="K59"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O55" i="7"/>
  <c r="G55" i="7"/>
  <c r="P60" i="34" s="1"/>
  <c r="D55" i="7"/>
  <c r="C60" i="31" s="1"/>
  <c r="I55" i="7"/>
  <c r="E55" i="7"/>
  <c r="P60" i="35" s="1"/>
  <c r="K55" i="7"/>
  <c r="F55" i="7"/>
  <c r="L55" i="7"/>
  <c r="K60" i="7"/>
  <c r="E60" i="7"/>
  <c r="P65" i="35" s="1"/>
  <c r="G60" i="7"/>
  <c r="P65" i="34" s="1"/>
  <c r="I60" i="7"/>
  <c r="L60" i="7"/>
  <c r="O60"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G94" i="7"/>
  <c r="P99" i="34" s="1"/>
  <c r="O90" i="7"/>
  <c r="P54" i="37"/>
  <c r="C66" i="7"/>
  <c r="J61" i="7"/>
  <c r="O38" i="7"/>
  <c r="C38" i="7"/>
  <c r="O36" i="7"/>
  <c r="P41" i="37" s="1"/>
  <c r="P83" i="18"/>
  <c r="C83" i="18"/>
  <c r="C53" i="33"/>
  <c r="P53" i="33"/>
  <c r="I64" i="7"/>
  <c r="J67" i="7"/>
  <c r="C59" i="37"/>
  <c r="P59" i="37"/>
  <c r="F41" i="7"/>
  <c r="J41" i="7"/>
  <c r="I86" i="7"/>
  <c r="L90" i="7"/>
  <c r="C81" i="33"/>
  <c r="C77" i="33"/>
  <c r="H55" i="7"/>
  <c r="C60" i="33" s="1"/>
  <c r="G70" i="7"/>
  <c r="P75" i="34" s="1"/>
  <c r="G53" i="7"/>
  <c r="P58" i="34" s="1"/>
  <c r="P70" i="37"/>
  <c r="C70" i="37"/>
  <c r="J44" i="7"/>
  <c r="C40" i="34"/>
  <c r="P40" i="32"/>
  <c r="O61" i="7"/>
  <c r="D41" i="7"/>
  <c r="O91" i="7"/>
  <c r="P53" i="18"/>
  <c r="C53" i="18"/>
  <c r="L67" i="7"/>
  <c r="E66" i="7"/>
  <c r="P71" i="35" s="1"/>
  <c r="C52" i="18"/>
  <c r="F64" i="7"/>
  <c r="O80" i="7"/>
  <c r="C78" i="31"/>
  <c r="C86" i="34"/>
  <c r="P86" i="32"/>
  <c r="C86" i="32"/>
  <c r="C62" i="35"/>
  <c r="C62" i="31"/>
  <c r="C51" i="7"/>
  <c r="J86" i="7"/>
  <c r="E37" i="7"/>
  <c r="P42" i="35" s="1"/>
  <c r="E40" i="7"/>
  <c r="P45" i="35" s="1"/>
  <c r="H89" i="7"/>
  <c r="C94" i="33" s="1"/>
  <c r="E89" i="7"/>
  <c r="P94" i="35" s="1"/>
  <c r="L92" i="7"/>
  <c r="I92" i="7"/>
  <c r="F92" i="7"/>
  <c r="E88" i="7"/>
  <c r="P93" i="35" s="1"/>
  <c r="D43" i="7"/>
  <c r="P48" i="31" s="1"/>
  <c r="I35" i="7"/>
  <c r="O37" i="7"/>
  <c r="D46" i="7"/>
  <c r="C51" i="31" s="1"/>
  <c r="F89" i="7"/>
  <c r="H67" i="7"/>
  <c r="C72" i="33" s="1"/>
  <c r="I90" i="7"/>
  <c r="D88" i="7"/>
  <c r="J60" i="7"/>
  <c r="E73" i="7"/>
  <c r="P78" i="35" s="1"/>
  <c r="G73" i="7"/>
  <c r="P78" i="34" s="1"/>
  <c r="F73" i="7"/>
  <c r="C93" i="7"/>
  <c r="F93" i="7"/>
  <c r="C98" i="32" s="1"/>
  <c r="F90" i="7"/>
  <c r="P95" i="32" s="1"/>
  <c r="I81" i="7"/>
  <c r="I34" i="7"/>
  <c r="D44" i="7"/>
  <c r="K64" i="7"/>
  <c r="P39" i="37"/>
  <c r="B20" i="32"/>
  <c r="O20" i="35"/>
  <c r="B20" i="40"/>
  <c r="O20" i="37"/>
  <c r="B20" i="36"/>
  <c r="O20" i="18"/>
  <c r="B20" i="37"/>
  <c r="B20" i="34"/>
  <c r="B20" i="31"/>
  <c r="O20" i="40"/>
  <c r="O20" i="32"/>
  <c r="O20" i="36"/>
  <c r="B20" i="35"/>
  <c r="O20" i="34"/>
  <c r="B20" i="18"/>
  <c r="P88" i="32"/>
  <c r="P54" i="18"/>
  <c r="P80" i="18"/>
  <c r="P55" i="33"/>
  <c r="C80" i="33"/>
  <c r="P80" i="33"/>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E91" i="7"/>
  <c r="P96" i="35" s="1"/>
  <c r="K91" i="7"/>
  <c r="C91" i="7"/>
  <c r="P96" i="18" s="1"/>
  <c r="I91" i="7"/>
  <c r="R24" i="8"/>
  <c r="H24" i="8"/>
  <c r="H25" i="8"/>
  <c r="H26" i="8"/>
  <c r="R58" i="8"/>
  <c r="H58" i="8"/>
  <c r="H60" i="8"/>
  <c r="H61" i="8"/>
  <c r="R80" i="8"/>
  <c r="H80" i="8"/>
  <c r="H81" i="8"/>
  <c r="E83" i="37"/>
  <c r="H78" i="7"/>
  <c r="D68" i="7"/>
  <c r="F54" i="7"/>
  <c r="D62" i="7"/>
  <c r="J62" i="7"/>
  <c r="K62" i="7"/>
  <c r="H62" i="7"/>
  <c r="J76" i="7"/>
  <c r="C76" i="7"/>
  <c r="P81" i="18" s="1"/>
  <c r="F76" i="7"/>
  <c r="C81" i="34" s="1"/>
  <c r="I76" i="7"/>
  <c r="D76" i="7"/>
  <c r="C81" i="31" s="1"/>
  <c r="F49" i="7"/>
  <c r="H49" i="7"/>
  <c r="P54" i="33" s="1"/>
  <c r="E49" i="7"/>
  <c r="P54" i="35" s="1"/>
  <c r="O57" i="7"/>
  <c r="K57" i="7"/>
  <c r="J57"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K71" i="7"/>
  <c r="F71" i="7"/>
  <c r="P76" i="32" s="1"/>
  <c r="G69" i="7"/>
  <c r="P74" i="34" s="1"/>
  <c r="J69" i="7"/>
  <c r="M69" i="7"/>
  <c r="L69" i="7"/>
  <c r="D69" i="7"/>
  <c r="P74" i="31" s="1"/>
  <c r="C69" i="7"/>
  <c r="O69" i="7"/>
  <c r="D74" i="7"/>
  <c r="J74" i="7"/>
  <c r="I48" i="7"/>
  <c r="J45" i="7"/>
  <c r="C45" i="7"/>
  <c r="C50" i="18" s="1"/>
  <c r="D45" i="7"/>
  <c r="J52" i="7"/>
  <c r="F60" i="7"/>
  <c r="D60" i="7"/>
  <c r="C60" i="7"/>
  <c r="D85" i="7"/>
  <c r="C85" i="7"/>
  <c r="P90" i="18" s="1"/>
  <c r="J72" i="7"/>
  <c r="F72" i="7"/>
  <c r="K72" i="7"/>
  <c r="I72" i="7"/>
  <c r="I36" i="7"/>
  <c r="H36" i="7"/>
  <c r="C41" i="33" s="1"/>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82" i="39" s="1"/>
  <c r="W8" i="36"/>
  <c r="K8" i="36"/>
  <c r="W6" i="35"/>
  <c r="H10" i="39"/>
  <c r="R17" i="4"/>
  <c r="W8" i="18"/>
  <c r="K8" i="18"/>
  <c r="W9" i="34"/>
  <c r="W12" i="34"/>
  <c r="W10" i="34"/>
  <c r="H81" i="39"/>
  <c r="K10" i="31"/>
  <c r="K12" i="31"/>
  <c r="K9" i="31"/>
  <c r="O21" i="34"/>
  <c r="O21" i="18"/>
  <c r="O21" i="37"/>
  <c r="B21" i="33"/>
  <c r="W12" i="33"/>
  <c r="W10" i="33"/>
  <c r="D12" i="39"/>
  <c r="W6" i="34"/>
  <c r="K98" i="39"/>
  <c r="K90" i="39"/>
  <c r="K66" i="39"/>
  <c r="K58" i="39"/>
  <c r="K34" i="39"/>
  <c r="K26" i="39"/>
  <c r="K75" i="39"/>
  <c r="K67" i="39"/>
  <c r="K43" i="39"/>
  <c r="K35" i="39"/>
  <c r="K9" i="18"/>
  <c r="P51" i="18"/>
  <c r="P86" i="31"/>
  <c r="C71" i="35"/>
  <c r="C88" i="32"/>
  <c r="C83" i="32"/>
  <c r="P88" i="18"/>
  <c r="C86" i="35"/>
  <c r="C97" i="18"/>
  <c r="C64" i="33"/>
  <c r="C68" i="18"/>
  <c r="P90" i="32"/>
  <c r="C58" i="33"/>
  <c r="C94" i="31"/>
  <c r="P85" i="32"/>
  <c r="C63" i="37"/>
  <c r="P78" i="31"/>
  <c r="P68" i="32"/>
  <c r="C82" i="35"/>
  <c r="P94" i="31"/>
  <c r="C90" i="34"/>
  <c r="P41" i="31"/>
  <c r="C41" i="35"/>
  <c r="C78" i="18" l="1"/>
  <c r="P82" i="18"/>
  <c r="C84" i="35"/>
  <c r="C63" i="32"/>
  <c r="C89" i="33"/>
  <c r="P84" i="31"/>
  <c r="P63" i="32"/>
  <c r="P93" i="32"/>
  <c r="C53" i="31"/>
  <c r="C82" i="31"/>
  <c r="F82" i="31" s="1"/>
  <c r="G82" i="31" s="1"/>
  <c r="C55" i="31"/>
  <c r="P79" i="32"/>
  <c r="M37" i="7"/>
  <c r="C93" i="34"/>
  <c r="P53" i="31"/>
  <c r="C95" i="32"/>
  <c r="C76" i="18"/>
  <c r="C45" i="33"/>
  <c r="P42" i="31"/>
  <c r="C41" i="34"/>
  <c r="B21" i="32"/>
  <c r="B21" i="18"/>
  <c r="O21" i="32"/>
  <c r="O21" i="33"/>
  <c r="O21" i="35"/>
  <c r="O21" i="40"/>
  <c r="B21" i="36"/>
  <c r="B21" i="35"/>
  <c r="B21" i="37"/>
  <c r="O21" i="36"/>
  <c r="P42" i="18"/>
  <c r="B21" i="40"/>
  <c r="B17" i="7"/>
  <c r="O21" i="31"/>
  <c r="B21" i="34"/>
  <c r="C42" i="31"/>
  <c r="C48" i="33"/>
  <c r="C41" i="32"/>
  <c r="C45" i="31"/>
  <c r="C50" i="32"/>
  <c r="P45" i="31"/>
  <c r="P48" i="18"/>
  <c r="P47" i="33"/>
  <c r="C50" i="33"/>
  <c r="F50" i="33" s="1"/>
  <c r="G50" i="33" s="1"/>
  <c r="C44" i="18"/>
  <c r="C39" i="32"/>
  <c r="P63" i="33"/>
  <c r="C59" i="33"/>
  <c r="C73" i="18"/>
  <c r="P51" i="33"/>
  <c r="C50" i="34"/>
  <c r="P41" i="33"/>
  <c r="P77" i="18"/>
  <c r="C48" i="35"/>
  <c r="H69" i="39"/>
  <c r="P67" i="37"/>
  <c r="P44" i="33"/>
  <c r="C39" i="35"/>
  <c r="P80" i="32"/>
  <c r="C68" i="37"/>
  <c r="C52" i="31"/>
  <c r="P76" i="33"/>
  <c r="R76" i="33" s="1"/>
  <c r="T76" i="33" s="1"/>
  <c r="C82" i="37"/>
  <c r="F88" i="31"/>
  <c r="H88" i="31" s="1"/>
  <c r="K19" i="39"/>
  <c r="K51" i="39"/>
  <c r="K83" i="39"/>
  <c r="K42" i="39"/>
  <c r="K74" i="39"/>
  <c r="E99" i="36"/>
  <c r="J98" i="39" s="1"/>
  <c r="Q61" i="35"/>
  <c r="C80" i="34"/>
  <c r="M76" i="7"/>
  <c r="P55" i="31"/>
  <c r="P82" i="6"/>
  <c r="C79" i="18"/>
  <c r="C52" i="35"/>
  <c r="P62" i="32"/>
  <c r="C79" i="32"/>
  <c r="Q82" i="31"/>
  <c r="R82" i="31" s="1"/>
  <c r="Q82" i="40"/>
  <c r="Q58" i="35"/>
  <c r="E76" i="31"/>
  <c r="E82" i="37"/>
  <c r="Q20" i="31"/>
  <c r="E82" i="34"/>
  <c r="E83" i="40"/>
  <c r="F83" i="40" s="1"/>
  <c r="E82" i="40"/>
  <c r="F82" i="40" s="1"/>
  <c r="Q34" i="40"/>
  <c r="C77" i="35"/>
  <c r="C61" i="37"/>
  <c r="P61" i="37"/>
  <c r="F10" i="39"/>
  <c r="D81" i="39" s="1"/>
  <c r="W6" i="18"/>
  <c r="K27" i="39"/>
  <c r="K59" i="39"/>
  <c r="K91" i="39"/>
  <c r="K50" i="39"/>
  <c r="Q83" i="33"/>
  <c r="P55" i="18"/>
  <c r="P76" i="6"/>
  <c r="C79" i="33"/>
  <c r="Q92" i="34"/>
  <c r="Q82" i="35"/>
  <c r="Q58" i="37"/>
  <c r="R76" i="18"/>
  <c r="Q82" i="34"/>
  <c r="Q82" i="33"/>
  <c r="D75" i="39"/>
  <c r="E32" i="36"/>
  <c r="J31" i="39" s="1"/>
  <c r="P79" i="37"/>
  <c r="C79" i="37"/>
  <c r="D10" i="39"/>
  <c r="W6" i="37"/>
  <c r="P73" i="33"/>
  <c r="C73" i="33"/>
  <c r="P68" i="31"/>
  <c r="F82" i="34"/>
  <c r="H82" i="34" s="1"/>
  <c r="C52" i="34"/>
  <c r="F52" i="34" s="1"/>
  <c r="C52" i="37"/>
  <c r="P52" i="37"/>
  <c r="R52" i="37" s="1"/>
  <c r="C69" i="18"/>
  <c r="C68" i="31"/>
  <c r="F68" i="31" s="1"/>
  <c r="G68" i="31" s="1"/>
  <c r="P44" i="31"/>
  <c r="P96" i="32"/>
  <c r="C61" i="34"/>
  <c r="C43" i="32"/>
  <c r="C61" i="31"/>
  <c r="C92" i="33"/>
  <c r="C56" i="34"/>
  <c r="C90" i="37"/>
  <c r="C56" i="32"/>
  <c r="P52" i="33"/>
  <c r="P42" i="33"/>
  <c r="C68" i="34"/>
  <c r="F68" i="34" s="1"/>
  <c r="P57" i="31"/>
  <c r="P44" i="37"/>
  <c r="P59" i="31"/>
  <c r="C44" i="35"/>
  <c r="C92" i="34"/>
  <c r="C82" i="32"/>
  <c r="F82" i="32" s="1"/>
  <c r="C39" i="31"/>
  <c r="C77" i="31"/>
  <c r="C55" i="32"/>
  <c r="H51" i="39"/>
  <c r="C83" i="37"/>
  <c r="P83" i="37"/>
  <c r="R82" i="37"/>
  <c r="P98" i="32"/>
  <c r="P49" i="33"/>
  <c r="C45" i="37"/>
  <c r="C76" i="37"/>
  <c r="Q35" i="33"/>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Q35" i="18"/>
  <c r="Q35" i="35"/>
  <c r="E68" i="31"/>
  <c r="E35" i="35"/>
  <c r="Q96" i="36"/>
  <c r="R96" i="36" s="1"/>
  <c r="Q35" i="31"/>
  <c r="Q96" i="18"/>
  <c r="R96" i="18" s="1"/>
  <c r="S96" i="18" s="1"/>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Q36" i="40"/>
  <c r="R36" i="40" s="1"/>
  <c r="Q64" i="31"/>
  <c r="Q61" i="32"/>
  <c r="E61" i="37"/>
  <c r="E94" i="40"/>
  <c r="F94" i="40" s="1"/>
  <c r="Q80" i="34"/>
  <c r="R80" i="34" s="1"/>
  <c r="Q32" i="36"/>
  <c r="R32" i="36" s="1"/>
  <c r="E61" i="32"/>
  <c r="F61" i="32" s="1"/>
  <c r="E32" i="34"/>
  <c r="E32" i="31"/>
  <c r="Q64" i="36"/>
  <c r="R64" i="36" s="1"/>
  <c r="E61" i="36"/>
  <c r="J60" i="39" s="1"/>
  <c r="Q69" i="32"/>
  <c r="Q61" i="33"/>
  <c r="R61" i="33" s="1"/>
  <c r="T61" i="33" s="1"/>
  <c r="Q61" i="36"/>
  <c r="R61" i="36" s="1"/>
  <c r="E32" i="32"/>
  <c r="E26" i="32"/>
  <c r="E61" i="33"/>
  <c r="H60" i="39" s="1"/>
  <c r="Q32" i="35"/>
  <c r="E32" i="35"/>
  <c r="E61" i="31"/>
  <c r="F60" i="39" s="1"/>
  <c r="Q61" i="18"/>
  <c r="Q61" i="34"/>
  <c r="Q61" i="37"/>
  <c r="E52" i="40"/>
  <c r="F52" i="40" s="1"/>
  <c r="Q32" i="32"/>
  <c r="E61" i="35"/>
  <c r="E32" i="18"/>
  <c r="E61" i="34"/>
  <c r="Q32" i="18"/>
  <c r="E68" i="40"/>
  <c r="E32" i="37"/>
  <c r="Q32" i="40"/>
  <c r="R32" i="40" s="1"/>
  <c r="Q76" i="40"/>
  <c r="E76" i="40"/>
  <c r="L75" i="39" s="1"/>
  <c r="Q36" i="36"/>
  <c r="R36" i="36" s="1"/>
  <c r="Q36" i="31"/>
  <c r="E36" i="31"/>
  <c r="E22" i="35"/>
  <c r="E68" i="32"/>
  <c r="F68" i="32" s="1"/>
  <c r="Q52" i="35"/>
  <c r="R52" i="35" s="1"/>
  <c r="E20" i="34"/>
  <c r="E32" i="33"/>
  <c r="E22" i="40"/>
  <c r="M21" i="39" s="1"/>
  <c r="E19" i="31"/>
  <c r="Q52" i="18"/>
  <c r="R52" i="18" s="1"/>
  <c r="Q52" i="40"/>
  <c r="R52" i="40" s="1"/>
  <c r="Q68" i="33"/>
  <c r="E68" i="35"/>
  <c r="F68" i="35" s="1"/>
  <c r="G68" i="35" s="1"/>
  <c r="Q68" i="36"/>
  <c r="R68" i="36" s="1"/>
  <c r="Q68" i="18"/>
  <c r="R68" i="18" s="1"/>
  <c r="E53" i="37"/>
  <c r="R52" i="33"/>
  <c r="T52" i="33" s="1"/>
  <c r="Q94" i="31"/>
  <c r="R94" i="31" s="1"/>
  <c r="T94" i="31" s="1"/>
  <c r="Q52" i="34"/>
  <c r="Q68" i="32"/>
  <c r="Q68" i="31"/>
  <c r="Q68" i="34"/>
  <c r="R68" i="34" s="1"/>
  <c r="E76" i="37"/>
  <c r="Q76" i="31"/>
  <c r="R76" i="31" s="1"/>
  <c r="E76" i="34"/>
  <c r="G75" i="39" s="1"/>
  <c r="Q22" i="35"/>
  <c r="E20" i="36"/>
  <c r="J19" i="39" s="1"/>
  <c r="E52" i="36"/>
  <c r="Q20" i="34"/>
  <c r="E20" i="35"/>
  <c r="Q76" i="34"/>
  <c r="E76" i="33"/>
  <c r="Q76" i="37"/>
  <c r="R76" i="37" s="1"/>
  <c r="S76" i="37" s="1"/>
  <c r="E22" i="31"/>
  <c r="Q52" i="31"/>
  <c r="R52" i="31" s="1"/>
  <c r="Q20" i="18"/>
  <c r="Q20" i="35"/>
  <c r="F83" i="32"/>
  <c r="F76" i="40"/>
  <c r="E72" i="34"/>
  <c r="G71" i="39" s="1"/>
  <c r="E22" i="36"/>
  <c r="J21" i="39" s="1"/>
  <c r="E22" i="37"/>
  <c r="Q22" i="40"/>
  <c r="R22" i="40" s="1"/>
  <c r="Q68" i="40"/>
  <c r="R68" i="40" s="1"/>
  <c r="Q38" i="40"/>
  <c r="E19" i="34"/>
  <c r="E94" i="36"/>
  <c r="J93" i="39" s="1"/>
  <c r="E52" i="18"/>
  <c r="D51" i="39" s="1"/>
  <c r="Q68" i="37"/>
  <c r="R68" i="37" s="1"/>
  <c r="T68" i="37" s="1"/>
  <c r="E68" i="33"/>
  <c r="H67" i="39" s="1"/>
  <c r="Q76" i="32"/>
  <c r="E76" i="32"/>
  <c r="Q76" i="35"/>
  <c r="R76" i="35" s="1"/>
  <c r="T76" i="35" s="1"/>
  <c r="E76" i="35"/>
  <c r="I75" i="39" s="1"/>
  <c r="E22" i="34"/>
  <c r="Q22" i="31"/>
  <c r="Q20" i="36"/>
  <c r="R20" i="36" s="1"/>
  <c r="E20" i="32"/>
  <c r="E20" i="18"/>
  <c r="E40" i="33"/>
  <c r="H39" i="39" s="1"/>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E24" i="36"/>
  <c r="J23" i="39" s="1"/>
  <c r="Q24" i="18"/>
  <c r="E24" i="35"/>
  <c r="E72" i="31"/>
  <c r="Q72" i="40"/>
  <c r="R72" i="40" s="1"/>
  <c r="E72" i="36"/>
  <c r="J71" i="39" s="1"/>
  <c r="E72" i="33"/>
  <c r="F72" i="33" s="1"/>
  <c r="Q72" i="34"/>
  <c r="R72" i="34" s="1"/>
  <c r="E72" i="40"/>
  <c r="F72" i="40" s="1"/>
  <c r="Q64" i="40"/>
  <c r="R64" i="40" s="1"/>
  <c r="Q64" i="34"/>
  <c r="R64" i="34" s="1"/>
  <c r="E64" i="37"/>
  <c r="E64" i="35"/>
  <c r="I63" i="39" s="1"/>
  <c r="Q64" i="18"/>
  <c r="E64" i="32"/>
  <c r="E69" i="31"/>
  <c r="F68" i="39" s="1"/>
  <c r="E69" i="18"/>
  <c r="D68" i="39" s="1"/>
  <c r="E69" i="40"/>
  <c r="F69" i="40" s="1"/>
  <c r="E69" i="37"/>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Q58" i="18"/>
  <c r="E34" i="32"/>
  <c r="Q34" i="31"/>
  <c r="E34" i="18"/>
  <c r="Q34" i="33"/>
  <c r="E34" i="36"/>
  <c r="J33" i="39" s="1"/>
  <c r="Q34" i="32"/>
  <c r="F83" i="37"/>
  <c r="H83" i="37" s="1"/>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68" i="36"/>
  <c r="R96" i="31"/>
  <c r="E80" i="18"/>
  <c r="E26" i="35"/>
  <c r="C93" i="37"/>
  <c r="P93" i="37"/>
  <c r="C87" i="34"/>
  <c r="C87" i="32"/>
  <c r="P81" i="32"/>
  <c r="P61" i="32"/>
  <c r="P91" i="32"/>
  <c r="R82" i="33"/>
  <c r="T82" i="33" s="1"/>
  <c r="P48" i="32"/>
  <c r="C48" i="34"/>
  <c r="C48" i="32"/>
  <c r="C58" i="35"/>
  <c r="C43" i="34"/>
  <c r="C98" i="34"/>
  <c r="P45" i="18"/>
  <c r="P93" i="18"/>
  <c r="C40" i="18"/>
  <c r="P84" i="18"/>
  <c r="P87" i="32"/>
  <c r="P57" i="32"/>
  <c r="R80" i="33"/>
  <c r="S80" i="33" s="1"/>
  <c r="C88" i="37"/>
  <c r="P88" i="37"/>
  <c r="P73" i="32"/>
  <c r="C73" i="32"/>
  <c r="C73" i="34"/>
  <c r="C40" i="37"/>
  <c r="P40" i="37"/>
  <c r="C44" i="34"/>
  <c r="C44" i="32"/>
  <c r="P55" i="37"/>
  <c r="C55" i="37"/>
  <c r="C57" i="35"/>
  <c r="C55" i="34"/>
  <c r="C57" i="32"/>
  <c r="C57" i="33"/>
  <c r="P57" i="33"/>
  <c r="P94" i="33"/>
  <c r="C49" i="34"/>
  <c r="C81" i="32"/>
  <c r="C90" i="33"/>
  <c r="C59" i="35"/>
  <c r="R53" i="18"/>
  <c r="T53" i="18" s="1"/>
  <c r="C54" i="31"/>
  <c r="F54" i="31" s="1"/>
  <c r="H54" i="31" s="1"/>
  <c r="C95" i="34"/>
  <c r="C61" i="35"/>
  <c r="P82" i="32"/>
  <c r="C96" i="34"/>
  <c r="P62" i="33"/>
  <c r="F61" i="35"/>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Q40" i="36"/>
  <c r="R40" i="36" s="1"/>
  <c r="Q40" i="18"/>
  <c r="R40" i="18" s="1"/>
  <c r="Q40" i="33"/>
  <c r="R40" i="33" s="1"/>
  <c r="S40" i="33" s="1"/>
  <c r="Q40" i="34"/>
  <c r="R40" i="34" s="1"/>
  <c r="E40" i="34"/>
  <c r="Q40" i="40"/>
  <c r="E40" i="32"/>
  <c r="F40" i="32" s="1"/>
  <c r="E26" i="34"/>
  <c r="E26" i="36"/>
  <c r="J25" i="39" s="1"/>
  <c r="Q26" i="37"/>
  <c r="Q26" i="35"/>
  <c r="Q26" i="33"/>
  <c r="E26" i="37"/>
  <c r="E26" i="40"/>
  <c r="F26" i="40" s="1"/>
  <c r="Q26" i="34"/>
  <c r="Q26" i="40"/>
  <c r="R26" i="40" s="1"/>
  <c r="E26" i="31"/>
  <c r="Q26" i="18"/>
  <c r="Q26" i="32"/>
  <c r="Q26" i="31"/>
  <c r="E26" i="18"/>
  <c r="Q80" i="35"/>
  <c r="Q80" i="18"/>
  <c r="R80" i="18" s="1"/>
  <c r="T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Q84" i="18"/>
  <c r="E98" i="35"/>
  <c r="I97" i="39" s="1"/>
  <c r="Q98" i="33"/>
  <c r="E98" i="32"/>
  <c r="F98" i="32" s="1"/>
  <c r="E98" i="37"/>
  <c r="C97" i="39" s="1"/>
  <c r="E98" i="36"/>
  <c r="J97" i="39" s="1"/>
  <c r="E98" i="40"/>
  <c r="Q98" i="37"/>
  <c r="E98" i="33"/>
  <c r="H97" i="39" s="1"/>
  <c r="Q27" i="37"/>
  <c r="Q27" i="34"/>
  <c r="E27" i="37"/>
  <c r="E27" i="31"/>
  <c r="Q27" i="33"/>
  <c r="Q27" i="36"/>
  <c r="R27" i="36" s="1"/>
  <c r="Q27" i="18"/>
  <c r="E27" i="36"/>
  <c r="J26" i="39" s="1"/>
  <c r="F82" i="35"/>
  <c r="H82" i="35" s="1"/>
  <c r="Q69" i="31"/>
  <c r="Q69" i="35"/>
  <c r="R69" i="35" s="1"/>
  <c r="S69" i="35" s="1"/>
  <c r="Q69" i="37"/>
  <c r="Q99" i="31"/>
  <c r="Q99" i="35"/>
  <c r="R99" i="35" s="1"/>
  <c r="S99" i="35" s="1"/>
  <c r="E99" i="35"/>
  <c r="I98" i="39" s="1"/>
  <c r="E69" i="35"/>
  <c r="I68" i="39" s="1"/>
  <c r="Q72" i="35"/>
  <c r="R72" i="35" s="1"/>
  <c r="Q72" i="36"/>
  <c r="R72" i="36" s="1"/>
  <c r="Q72" i="37"/>
  <c r="E72" i="37"/>
  <c r="E72" i="35"/>
  <c r="I71" i="39" s="1"/>
  <c r="Q22" i="18"/>
  <c r="Q22" i="37"/>
  <c r="E22" i="18"/>
  <c r="E22" i="33"/>
  <c r="Q22" i="36"/>
  <c r="R22" i="36" s="1"/>
  <c r="Q64" i="37"/>
  <c r="E64" i="40"/>
  <c r="E64" i="33"/>
  <c r="H63" i="39" s="1"/>
  <c r="E64" i="34"/>
  <c r="E99" i="33"/>
  <c r="Q58" i="33"/>
  <c r="R58" i="33" s="1"/>
  <c r="T58" i="33" s="1"/>
  <c r="E58" i="33"/>
  <c r="H57" i="39" s="1"/>
  <c r="Q34" i="34"/>
  <c r="E34" i="35"/>
  <c r="Q34" i="18"/>
  <c r="E34" i="33"/>
  <c r="Q34" i="37"/>
  <c r="Q34" i="35"/>
  <c r="Q69" i="18"/>
  <c r="R69" i="18" s="1"/>
  <c r="Q69" i="34"/>
  <c r="R69" i="34" s="1"/>
  <c r="Q69" i="36"/>
  <c r="R69" i="36" s="1"/>
  <c r="Q99" i="18"/>
  <c r="Q99" i="34"/>
  <c r="R99" i="34" s="1"/>
  <c r="Q72" i="31"/>
  <c r="Q72" i="32"/>
  <c r="E72" i="32"/>
  <c r="Q22" i="32"/>
  <c r="Q22" i="33"/>
  <c r="Q22" i="34"/>
  <c r="Q64" i="32"/>
  <c r="Q64" i="33"/>
  <c r="R64" i="33" s="1"/>
  <c r="T64" i="33" s="1"/>
  <c r="Q64" i="35"/>
  <c r="R64" i="35" s="1"/>
  <c r="S64" i="35" s="1"/>
  <c r="E64" i="18"/>
  <c r="D63" i="39" s="1"/>
  <c r="L37" i="39"/>
  <c r="F38" i="40"/>
  <c r="Q19" i="34"/>
  <c r="E40" i="36"/>
  <c r="Q24" i="32"/>
  <c r="Q24" i="40"/>
  <c r="R24" i="40" s="1"/>
  <c r="E84" i="37"/>
  <c r="C83" i="39" s="1"/>
  <c r="E66" i="33"/>
  <c r="H65" i="39" s="1"/>
  <c r="Q66" i="18"/>
  <c r="Q40" i="37"/>
  <c r="E66" i="34"/>
  <c r="G65" i="39" s="1"/>
  <c r="E66" i="36"/>
  <c r="E98" i="18"/>
  <c r="D97" i="39" s="1"/>
  <c r="Q84" i="32"/>
  <c r="E84" i="36"/>
  <c r="J83" i="39" s="1"/>
  <c r="E84" i="35"/>
  <c r="Q68" i="35"/>
  <c r="R68" i="35" s="1"/>
  <c r="E68" i="37"/>
  <c r="Q52" i="36"/>
  <c r="R52" i="36" s="1"/>
  <c r="E52" i="31"/>
  <c r="Q52" i="32"/>
  <c r="E52" i="35"/>
  <c r="E20" i="33"/>
  <c r="E20" i="37"/>
  <c r="Q20" i="37"/>
  <c r="E19" i="40"/>
  <c r="L18" i="39" s="1"/>
  <c r="E19" i="33"/>
  <c r="Q19" i="18"/>
  <c r="E19" i="18"/>
  <c r="E19" i="32"/>
  <c r="Q19" i="31"/>
  <c r="Q19" i="37"/>
  <c r="Q19" i="35"/>
  <c r="E19" i="36"/>
  <c r="J18" i="39" s="1"/>
  <c r="Q19" i="33"/>
  <c r="E38" i="35"/>
  <c r="E38" i="18"/>
  <c r="Q38" i="34"/>
  <c r="E38" i="31"/>
  <c r="E38" i="34"/>
  <c r="Q38" i="37"/>
  <c r="Q38" i="33"/>
  <c r="Q38" i="31"/>
  <c r="E38" i="37"/>
  <c r="E38" i="33"/>
  <c r="E38" i="36"/>
  <c r="J37" i="39" s="1"/>
  <c r="Q38" i="32"/>
  <c r="E38" i="32"/>
  <c r="Q38" i="35"/>
  <c r="Q38" i="18"/>
  <c r="Q38" i="36"/>
  <c r="R38" i="36" s="1"/>
  <c r="Q19" i="36"/>
  <c r="R19" i="36" s="1"/>
  <c r="Q66" i="35"/>
  <c r="R66" i="35" s="1"/>
  <c r="E66" i="37"/>
  <c r="E98" i="34"/>
  <c r="Q98" i="18"/>
  <c r="E27" i="33"/>
  <c r="Q27" i="40"/>
  <c r="R27" i="40" s="1"/>
  <c r="E27" i="32"/>
  <c r="E27" i="40"/>
  <c r="F27" i="40" s="1"/>
  <c r="Q27" i="31"/>
  <c r="Q27" i="35"/>
  <c r="R80" i="31"/>
  <c r="F96" i="34"/>
  <c r="Q98" i="36"/>
  <c r="R98" i="36" s="1"/>
  <c r="Q70" i="32"/>
  <c r="E19" i="37"/>
  <c r="E92" i="37"/>
  <c r="Q19" i="32"/>
  <c r="Q19" i="40"/>
  <c r="R19" i="40" s="1"/>
  <c r="Q74" i="32"/>
  <c r="E84" i="40"/>
  <c r="M83" i="39" s="1"/>
  <c r="Q84" i="36"/>
  <c r="R84" i="36" s="1"/>
  <c r="Q24" i="35"/>
  <c r="Q84" i="37"/>
  <c r="R84" i="37" s="1"/>
  <c r="Q40" i="35"/>
  <c r="R40" i="35" s="1"/>
  <c r="Q66" i="40"/>
  <c r="R66" i="40" s="1"/>
  <c r="E40" i="31"/>
  <c r="F39" i="39" s="1"/>
  <c r="Q66" i="37"/>
  <c r="Q66" i="36"/>
  <c r="R66" i="36" s="1"/>
  <c r="E27" i="18"/>
  <c r="E27" i="35"/>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E30" i="33"/>
  <c r="Q30" i="34"/>
  <c r="E30" i="34"/>
  <c r="E30" i="18"/>
  <c r="E30" i="31"/>
  <c r="Q30" i="35"/>
  <c r="E30" i="40"/>
  <c r="F30" i="40" s="1"/>
  <c r="E30" i="37"/>
  <c r="Q30" i="32"/>
  <c r="E62" i="32"/>
  <c r="F62" i="32" s="1"/>
  <c r="E88" i="37"/>
  <c r="Q30" i="36"/>
  <c r="R30" i="36" s="1"/>
  <c r="F52" i="33"/>
  <c r="Q62" i="34"/>
  <c r="R62" i="34" s="1"/>
  <c r="Q62" i="32"/>
  <c r="E88" i="18"/>
  <c r="D87" i="39" s="1"/>
  <c r="Q30" i="18"/>
  <c r="Q88" i="32"/>
  <c r="Q30" i="33"/>
  <c r="E94" i="37"/>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S78" i="18" s="1"/>
  <c r="E60" i="40"/>
  <c r="F60" i="40" s="1"/>
  <c r="E60" i="34"/>
  <c r="G59" i="39" s="1"/>
  <c r="E60" i="18"/>
  <c r="D59" i="39" s="1"/>
  <c r="Q60" i="34"/>
  <c r="R60" i="34" s="1"/>
  <c r="Q60" i="18"/>
  <c r="E60" i="37"/>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E24" i="40"/>
  <c r="F24" i="40" s="1"/>
  <c r="E24" i="37"/>
  <c r="Q24" i="37"/>
  <c r="Q24" i="31"/>
  <c r="E24" i="33"/>
  <c r="Q24" i="34"/>
  <c r="Q24" i="33"/>
  <c r="Q24" i="36"/>
  <c r="R24" i="36" s="1"/>
  <c r="F72" i="34"/>
  <c r="G72" i="34" s="1"/>
  <c r="E90" i="36"/>
  <c r="J89" i="39" s="1"/>
  <c r="E90" i="32"/>
  <c r="F90" i="32" s="1"/>
  <c r="Q90" i="35"/>
  <c r="R90" i="35" s="1"/>
  <c r="Q90" i="31"/>
  <c r="E90" i="18"/>
  <c r="D89" i="39" s="1"/>
  <c r="E90" i="33"/>
  <c r="H89" i="39" s="1"/>
  <c r="Q90" i="34"/>
  <c r="R90" i="34" s="1"/>
  <c r="E90" i="37"/>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Q28" i="33"/>
  <c r="E28" i="34"/>
  <c r="E28" i="36"/>
  <c r="Q28" i="31"/>
  <c r="E28" i="40"/>
  <c r="M27" i="39" s="1"/>
  <c r="E28" i="32"/>
  <c r="Q28" i="35"/>
  <c r="Q28" i="18"/>
  <c r="Q28" i="36"/>
  <c r="R28" i="36" s="1"/>
  <c r="E28" i="31"/>
  <c r="Q28" i="34"/>
  <c r="E28" i="35"/>
  <c r="E28" i="18"/>
  <c r="Q28" i="32"/>
  <c r="C72" i="32"/>
  <c r="C74" i="34"/>
  <c r="P49" i="32"/>
  <c r="P39" i="32"/>
  <c r="C51" i="32"/>
  <c r="C51" i="34"/>
  <c r="P51" i="32"/>
  <c r="P74" i="32"/>
  <c r="P72" i="32"/>
  <c r="P30" i="6"/>
  <c r="P62" i="6"/>
  <c r="P42" i="6"/>
  <c r="M84" i="7"/>
  <c r="P74" i="6"/>
  <c r="M79" i="7"/>
  <c r="M34" i="7"/>
  <c r="C43" i="33"/>
  <c r="P60" i="33"/>
  <c r="P37" i="6"/>
  <c r="P39" i="33"/>
  <c r="P27" i="6"/>
  <c r="C54" i="33"/>
  <c r="P89" i="6"/>
  <c r="M53" i="7"/>
  <c r="C54" i="35"/>
  <c r="C74" i="31"/>
  <c r="M60" i="7"/>
  <c r="P16" i="6"/>
  <c r="P45" i="6"/>
  <c r="P14" i="6"/>
  <c r="P77" i="6"/>
  <c r="P41" i="6"/>
  <c r="M49" i="7"/>
  <c r="P44" i="6"/>
  <c r="P41" i="18"/>
  <c r="P88" i="6"/>
  <c r="M86" i="7"/>
  <c r="P70" i="6"/>
  <c r="P84" i="6"/>
  <c r="P49" i="6"/>
  <c r="P40" i="6"/>
  <c r="P58" i="6"/>
  <c r="P31" i="6"/>
  <c r="M80" i="7"/>
  <c r="M62" i="7"/>
  <c r="P86" i="6"/>
  <c r="P70" i="31"/>
  <c r="R70" i="31" s="1"/>
  <c r="C43" i="31"/>
  <c r="M61" i="7"/>
  <c r="M51"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P28" i="6"/>
  <c r="P80" i="6"/>
  <c r="M81" i="7"/>
  <c r="P22" i="6"/>
  <c r="P63" i="6"/>
  <c r="P65" i="6"/>
  <c r="P67" i="6"/>
  <c r="M91" i="7"/>
  <c r="P32" i="6"/>
  <c r="M40" i="7"/>
  <c r="P57" i="6"/>
  <c r="P69" i="6"/>
  <c r="C89" i="18"/>
  <c r="P51" i="6"/>
  <c r="P53" i="6"/>
  <c r="P13" i="6"/>
  <c r="M47" i="7"/>
  <c r="P46" i="6"/>
  <c r="P34" i="6"/>
  <c r="P15" i="6"/>
  <c r="P56" i="6"/>
  <c r="C98" i="18"/>
  <c r="P98" i="18"/>
  <c r="P85" i="37"/>
  <c r="C85" i="37"/>
  <c r="C69" i="34"/>
  <c r="P69" i="32"/>
  <c r="C69" i="32"/>
  <c r="C46" i="35"/>
  <c r="P46" i="31"/>
  <c r="C46" i="31"/>
  <c r="C46" i="34"/>
  <c r="P46" i="32"/>
  <c r="C46" i="32"/>
  <c r="C71" i="18"/>
  <c r="P71" i="18"/>
  <c r="P99" i="33"/>
  <c r="C99" i="33"/>
  <c r="P71" i="33"/>
  <c r="C71" i="33"/>
  <c r="C71" i="34"/>
  <c r="C71" i="32"/>
  <c r="P71" i="32"/>
  <c r="C66" i="32"/>
  <c r="C66" i="34"/>
  <c r="P66" i="32"/>
  <c r="P98" i="37"/>
  <c r="C98" i="37"/>
  <c r="P56" i="37"/>
  <c r="C56" i="37"/>
  <c r="C60" i="37"/>
  <c r="C64" i="31"/>
  <c r="C64" i="35"/>
  <c r="P64" i="31"/>
  <c r="R64" i="31" s="1"/>
  <c r="C89" i="37"/>
  <c r="P89" i="37"/>
  <c r="P91" i="33"/>
  <c r="C91" i="33"/>
  <c r="C91" i="18"/>
  <c r="P91" i="18"/>
  <c r="P95" i="31"/>
  <c r="C95" i="31"/>
  <c r="C95" i="35"/>
  <c r="C81" i="35"/>
  <c r="P60" i="37"/>
  <c r="H98" i="39"/>
  <c r="C49" i="31"/>
  <c r="P49" i="31"/>
  <c r="C49" i="35"/>
  <c r="C42" i="37"/>
  <c r="P42" i="37"/>
  <c r="P95" i="37"/>
  <c r="C95" i="37"/>
  <c r="P47" i="37"/>
  <c r="C47" i="37"/>
  <c r="C72" i="37"/>
  <c r="P72" i="37"/>
  <c r="C72" i="35"/>
  <c r="P72" i="31"/>
  <c r="C72" i="31"/>
  <c r="F72" i="31" s="1"/>
  <c r="H72" i="31" s="1"/>
  <c r="C64" i="37"/>
  <c r="F64" i="37" s="1"/>
  <c r="H64" i="37" s="1"/>
  <c r="P64" i="37"/>
  <c r="C46" i="18"/>
  <c r="P46" i="18"/>
  <c r="C46" i="37"/>
  <c r="P46" i="37"/>
  <c r="C89" i="31"/>
  <c r="C89" i="35"/>
  <c r="P95" i="33"/>
  <c r="C95" i="33"/>
  <c r="C81" i="37"/>
  <c r="P81" i="37"/>
  <c r="C96" i="33"/>
  <c r="P96" i="33"/>
  <c r="R96" i="33" s="1"/>
  <c r="T96" i="33" s="1"/>
  <c r="P81" i="31"/>
  <c r="P47" i="32"/>
  <c r="C56" i="35"/>
  <c r="P72" i="33"/>
  <c r="R72" i="33" s="1"/>
  <c r="S72" i="33" s="1"/>
  <c r="C92" i="32"/>
  <c r="C51" i="35"/>
  <c r="C91" i="34"/>
  <c r="C78" i="34"/>
  <c r="C78" i="32"/>
  <c r="P78" i="32"/>
  <c r="C56" i="18"/>
  <c r="P56" i="18"/>
  <c r="P66" i="37"/>
  <c r="C66" i="37"/>
  <c r="C43" i="37"/>
  <c r="P43" i="37"/>
  <c r="P99" i="32"/>
  <c r="C99" i="34"/>
  <c r="C99" i="32"/>
  <c r="C49" i="37"/>
  <c r="P49" i="37"/>
  <c r="C66" i="18"/>
  <c r="F66" i="18" s="1"/>
  <c r="P66" i="18"/>
  <c r="P66" i="33"/>
  <c r="C98" i="33"/>
  <c r="P98" i="33"/>
  <c r="P60" i="32"/>
  <c r="C60" i="32"/>
  <c r="C60" i="34"/>
  <c r="P60" i="31"/>
  <c r="C60" i="35"/>
  <c r="C74" i="33"/>
  <c r="P74" i="33"/>
  <c r="P58" i="37"/>
  <c r="R58" i="37" s="1"/>
  <c r="C58" i="37"/>
  <c r="P47" i="18"/>
  <c r="C47" i="18"/>
  <c r="P47" i="31"/>
  <c r="C47" i="31"/>
  <c r="C47" i="35"/>
  <c r="C69" i="33"/>
  <c r="P69" i="33"/>
  <c r="C91" i="37"/>
  <c r="P91" i="37"/>
  <c r="P92" i="31"/>
  <c r="C92" i="35"/>
  <c r="C92" i="31"/>
  <c r="P56" i="31"/>
  <c r="C41" i="37"/>
  <c r="C47" i="34"/>
  <c r="C74" i="35"/>
  <c r="P49" i="18"/>
  <c r="P89" i="31"/>
  <c r="P51" i="31"/>
  <c r="C96" i="35"/>
  <c r="F96" i="35" s="1"/>
  <c r="P39" i="18"/>
  <c r="C93" i="35"/>
  <c r="C93" i="31"/>
  <c r="P93" i="31"/>
  <c r="C94" i="32"/>
  <c r="C94" i="34"/>
  <c r="P94" i="32"/>
  <c r="C97" i="34"/>
  <c r="P97" i="32"/>
  <c r="C97" i="32"/>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F76" i="36"/>
  <c r="F76" i="18"/>
  <c r="F68" i="18"/>
  <c r="H68" i="18" s="1"/>
  <c r="F52" i="37"/>
  <c r="H52" i="37" s="1"/>
  <c r="E93" i="18"/>
  <c r="Q93" i="37"/>
  <c r="Q93" i="36"/>
  <c r="R93" i="36" s="1"/>
  <c r="E93" i="37"/>
  <c r="C92" i="39" s="1"/>
  <c r="Q93" i="35"/>
  <c r="R93" i="35" s="1"/>
  <c r="T93" i="35" s="1"/>
  <c r="Q93" i="34"/>
  <c r="R93" i="34" s="1"/>
  <c r="Q93" i="33"/>
  <c r="R93" i="33" s="1"/>
  <c r="Q93" i="32"/>
  <c r="Q93" i="31"/>
  <c r="E93" i="36"/>
  <c r="E93" i="34"/>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Q55" i="18"/>
  <c r="Q55" i="37"/>
  <c r="E55" i="34"/>
  <c r="E55" i="32"/>
  <c r="F55" i="32" s="1"/>
  <c r="Q55" i="36"/>
  <c r="R55" i="36" s="1"/>
  <c r="E55" i="35"/>
  <c r="F55" i="35" s="1"/>
  <c r="E55" i="33"/>
  <c r="E55" i="31"/>
  <c r="E55" i="40"/>
  <c r="F55" i="40" s="1"/>
  <c r="Q55" i="40"/>
  <c r="R55" i="40" s="1"/>
  <c r="E37" i="18"/>
  <c r="Q37" i="37"/>
  <c r="Q37" i="36"/>
  <c r="R37" i="36" s="1"/>
  <c r="Q37" i="35"/>
  <c r="Q37" i="34"/>
  <c r="Q37" i="33"/>
  <c r="Q37" i="32"/>
  <c r="E37" i="31"/>
  <c r="E37" i="36"/>
  <c r="J36" i="39" s="1"/>
  <c r="E37" i="35"/>
  <c r="E37" i="33"/>
  <c r="E37" i="37"/>
  <c r="E37" i="34"/>
  <c r="E37" i="32"/>
  <c r="Q37" i="18"/>
  <c r="Q37" i="31"/>
  <c r="Q37" i="40"/>
  <c r="R37" i="40" s="1"/>
  <c r="E37" i="40"/>
  <c r="M36" i="39" s="1"/>
  <c r="AC30" i="5"/>
  <c r="AA30" i="5"/>
  <c r="AB30" i="5"/>
  <c r="Y30" i="5"/>
  <c r="X30" i="5"/>
  <c r="Z30" i="5"/>
  <c r="W30" i="5"/>
  <c r="C77" i="34"/>
  <c r="P77" i="32"/>
  <c r="C77" i="32"/>
  <c r="C90" i="18"/>
  <c r="C65" i="35"/>
  <c r="C65" i="31"/>
  <c r="P65" i="31"/>
  <c r="C50" i="35"/>
  <c r="C50" i="31"/>
  <c r="P50" i="31"/>
  <c r="C79" i="35"/>
  <c r="P79" i="31"/>
  <c r="C79" i="31"/>
  <c r="P74" i="18"/>
  <c r="C74" i="18"/>
  <c r="C76" i="32"/>
  <c r="C76"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M94" i="39" s="1"/>
  <c r="Q31" i="35"/>
  <c r="Q31" i="34"/>
  <c r="Q31" i="33"/>
  <c r="Q31" i="32"/>
  <c r="Q31" i="31"/>
  <c r="Q31" i="18"/>
  <c r="E31" i="37"/>
  <c r="E31" i="36"/>
  <c r="J30" i="39" s="1"/>
  <c r="E31" i="34"/>
  <c r="E31" i="32"/>
  <c r="E31" i="18"/>
  <c r="Q31" i="37"/>
  <c r="E31" i="35"/>
  <c r="E31" i="33"/>
  <c r="E31" i="3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E33" i="36"/>
  <c r="E33" i="35"/>
  <c r="E33" i="34"/>
  <c r="E33" i="33"/>
  <c r="E33" i="32"/>
  <c r="E33" i="31"/>
  <c r="E33" i="18"/>
  <c r="Q33" i="36"/>
  <c r="R33" i="36" s="1"/>
  <c r="Q33" i="35"/>
  <c r="Q33" i="33"/>
  <c r="Q33" i="31"/>
  <c r="E33" i="37"/>
  <c r="Q33" i="40"/>
  <c r="R33" i="40" s="1"/>
  <c r="Q33" i="34"/>
  <c r="Q33" i="32"/>
  <c r="Q33" i="18"/>
  <c r="E33" i="40"/>
  <c r="F33" i="40" s="1"/>
  <c r="AE30" i="5"/>
  <c r="P60" i="18"/>
  <c r="C60" i="18"/>
  <c r="P72" i="18"/>
  <c r="C72" i="18"/>
  <c r="F72" i="18" s="1"/>
  <c r="D71" i="39"/>
  <c r="P57" i="18"/>
  <c r="C57" i="18"/>
  <c r="P62" i="37"/>
  <c r="C62" i="37"/>
  <c r="P54" i="32"/>
  <c r="C54" i="34"/>
  <c r="C54" i="32"/>
  <c r="C81" i="18"/>
  <c r="C67" i="33"/>
  <c r="P67" i="33"/>
  <c r="C59" i="34"/>
  <c r="P59" i="32"/>
  <c r="C59" i="32"/>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Q29" i="34"/>
  <c r="Q29" i="33"/>
  <c r="Q29" i="32"/>
  <c r="E29" i="31"/>
  <c r="Q29" i="37"/>
  <c r="E29" i="36"/>
  <c r="J28" i="39" s="1"/>
  <c r="E29" i="34"/>
  <c r="E29" i="32"/>
  <c r="Q29" i="18"/>
  <c r="E29" i="35"/>
  <c r="E29" i="33"/>
  <c r="Q29" i="31"/>
  <c r="Q29" i="40"/>
  <c r="R29" i="40" s="1"/>
  <c r="E29" i="40"/>
  <c r="Q21" i="35"/>
  <c r="Q21" i="34"/>
  <c r="Q21" i="33"/>
  <c r="Q21" i="32"/>
  <c r="Q21" i="31"/>
  <c r="Q21" i="18"/>
  <c r="E21" i="37"/>
  <c r="E21" i="36"/>
  <c r="J20" i="39" s="1"/>
  <c r="E21" i="34"/>
  <c r="E21" i="32"/>
  <c r="E21" i="18"/>
  <c r="Q21" i="37"/>
  <c r="E21" i="35"/>
  <c r="E21" i="33"/>
  <c r="E21" i="31"/>
  <c r="Q21" i="36"/>
  <c r="R21" i="36" s="1"/>
  <c r="E21" i="40"/>
  <c r="M20" i="39" s="1"/>
  <c r="Q21" i="40"/>
  <c r="R21" i="40" s="1"/>
  <c r="E97" i="37"/>
  <c r="E97" i="36"/>
  <c r="Q97" i="35"/>
  <c r="R97" i="35" s="1"/>
  <c r="Q97" i="34"/>
  <c r="R97" i="34" s="1"/>
  <c r="Q97" i="33"/>
  <c r="Q97" i="32"/>
  <c r="Q97" i="31"/>
  <c r="R97" i="31" s="1"/>
  <c r="S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90" i="35"/>
  <c r="P90" i="31"/>
  <c r="C90" i="31"/>
  <c r="C65" i="18"/>
  <c r="P65" i="18"/>
  <c r="P65" i="32"/>
  <c r="C65" i="34"/>
  <c r="C65" i="32"/>
  <c r="P50" i="18"/>
  <c r="P74" i="37"/>
  <c r="C74" i="37"/>
  <c r="P95" i="18"/>
  <c r="C95" i="18"/>
  <c r="C46" i="33"/>
  <c r="P46" i="33"/>
  <c r="E23" i="37"/>
  <c r="Q23" i="36"/>
  <c r="R23" i="36" s="1"/>
  <c r="Q23" i="35"/>
  <c r="Q23" i="34"/>
  <c r="Q23" i="33"/>
  <c r="Q23" i="32"/>
  <c r="E23" i="31"/>
  <c r="E23" i="18"/>
  <c r="E23" i="36"/>
  <c r="J22" i="39" s="1"/>
  <c r="E23" i="34"/>
  <c r="E23" i="32"/>
  <c r="Q23" i="37"/>
  <c r="E23" i="35"/>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C67" i="35"/>
  <c r="P67" i="31"/>
  <c r="C67" i="31"/>
  <c r="C73" i="31"/>
  <c r="C73" i="35"/>
  <c r="P73" i="31"/>
  <c r="P83" i="33"/>
  <c r="R83" i="33" s="1"/>
  <c r="T83" i="33" s="1"/>
  <c r="C83" i="33"/>
  <c r="H82" i="39"/>
  <c r="Q81" i="35"/>
  <c r="R81" i="35" s="1"/>
  <c r="Q81" i="34"/>
  <c r="R81" i="34" s="1"/>
  <c r="Q81" i="33"/>
  <c r="R81" i="33" s="1"/>
  <c r="S81" i="33" s="1"/>
  <c r="Q81" i="32"/>
  <c r="Q81" i="31"/>
  <c r="Q81" i="18"/>
  <c r="R81" i="18" s="1"/>
  <c r="S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Q25" i="36"/>
  <c r="R25" i="36" s="1"/>
  <c r="Q25" i="35"/>
  <c r="Q25" i="34"/>
  <c r="Q25" i="33"/>
  <c r="Q25" i="32"/>
  <c r="Q25" i="18"/>
  <c r="E25" i="31"/>
  <c r="E25" i="18"/>
  <c r="E25" i="34"/>
  <c r="E25" i="32"/>
  <c r="Q25" i="31"/>
  <c r="Q25" i="37"/>
  <c r="E25" i="36"/>
  <c r="J24" i="39" s="1"/>
  <c r="E25" i="35"/>
  <c r="E25" i="33"/>
  <c r="Q25" i="40"/>
  <c r="R25" i="40" s="1"/>
  <c r="E25" i="40"/>
  <c r="F25" i="40" s="1"/>
  <c r="C96" i="18"/>
  <c r="F96" i="18" s="1"/>
  <c r="D95" i="39"/>
  <c r="C75" i="34"/>
  <c r="C75" i="32"/>
  <c r="P75" i="32"/>
  <c r="C75" i="37"/>
  <c r="P75" i="37"/>
  <c r="P58" i="18"/>
  <c r="C58" i="18"/>
  <c r="C70" i="18"/>
  <c r="P70" i="18"/>
  <c r="C84" i="32"/>
  <c r="P84" i="32"/>
  <c r="C84" i="34"/>
  <c r="C68" i="33"/>
  <c r="P68" i="33"/>
  <c r="K9" i="36"/>
  <c r="K12" i="36"/>
  <c r="K10" i="36"/>
  <c r="K8" i="40"/>
  <c r="W8" i="40"/>
  <c r="I60" i="39"/>
  <c r="I95" i="39"/>
  <c r="I81" i="39"/>
  <c r="I55" i="39"/>
  <c r="F82" i="18"/>
  <c r="W8" i="32"/>
  <c r="K8" i="32"/>
  <c r="K10" i="18"/>
  <c r="K12" i="18"/>
  <c r="R47" i="40"/>
  <c r="R40" i="40"/>
  <c r="R60" i="40"/>
  <c r="R84" i="40"/>
  <c r="R34" i="40"/>
  <c r="R38" i="40"/>
  <c r="R92" i="40"/>
  <c r="R61" i="40"/>
  <c r="R76" i="40"/>
  <c r="R96" i="40"/>
  <c r="R82" i="40"/>
  <c r="R20" i="40"/>
  <c r="R56" i="40"/>
  <c r="L60" i="39"/>
  <c r="L35" i="39"/>
  <c r="L31" i="39"/>
  <c r="L95" i="39"/>
  <c r="L19" i="39"/>
  <c r="F93" i="39"/>
  <c r="F83" i="39"/>
  <c r="F75" i="39"/>
  <c r="F61" i="39"/>
  <c r="L82" i="39"/>
  <c r="L33" i="39"/>
  <c r="F67" i="39"/>
  <c r="L34" i="39"/>
  <c r="L26" i="39"/>
  <c r="F82" i="39"/>
  <c r="F87" i="39"/>
  <c r="F43" i="39"/>
  <c r="F71" i="39"/>
  <c r="F81" i="39"/>
  <c r="F41" i="39"/>
  <c r="F95" i="39"/>
  <c r="F76" i="37"/>
  <c r="H76" i="37" s="1"/>
  <c r="R61" i="35"/>
  <c r="T61" i="35" s="1"/>
  <c r="F36" i="36"/>
  <c r="S68" i="37"/>
  <c r="F52" i="18"/>
  <c r="R96" i="35"/>
  <c r="R94" i="35"/>
  <c r="R82" i="35"/>
  <c r="F61" i="36"/>
  <c r="F58" i="36"/>
  <c r="F69" i="36"/>
  <c r="F35" i="36"/>
  <c r="F99" i="36"/>
  <c r="F64" i="36"/>
  <c r="F96" i="36"/>
  <c r="F30" i="36"/>
  <c r="F32" i="36"/>
  <c r="F87" i="36"/>
  <c r="F82" i="36"/>
  <c r="W10" i="18"/>
  <c r="W9" i="18"/>
  <c r="W12" i="18"/>
  <c r="T62" i="18" s="1"/>
  <c r="T82" i="37"/>
  <c r="S82" i="37"/>
  <c r="F83" i="31"/>
  <c r="G83"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78" i="35"/>
  <c r="S78" i="35" s="1"/>
  <c r="R45" i="35"/>
  <c r="S45" i="35" s="1"/>
  <c r="R80" i="35"/>
  <c r="S80" i="35" s="1"/>
  <c r="R58" i="35"/>
  <c r="S58" i="35" s="1"/>
  <c r="F99" i="37"/>
  <c r="H99" i="37" s="1"/>
  <c r="F84" i="31"/>
  <c r="G84" i="31" s="1"/>
  <c r="T69" i="36"/>
  <c r="H82" i="33"/>
  <c r="G82" i="33"/>
  <c r="M53" i="39"/>
  <c r="M37" i="39"/>
  <c r="M33" i="39"/>
  <c r="G98" i="39"/>
  <c r="G84" i="39"/>
  <c r="G51" i="39"/>
  <c r="G89" i="39"/>
  <c r="M75" i="39"/>
  <c r="M59" i="39"/>
  <c r="G63" i="39"/>
  <c r="G57" i="39"/>
  <c r="G49" i="39"/>
  <c r="M34" i="39"/>
  <c r="M19" i="39"/>
  <c r="G67" i="39"/>
  <c r="M71" i="39"/>
  <c r="M35" i="39"/>
  <c r="G44" i="39"/>
  <c r="G95" i="39"/>
  <c r="M82" i="39"/>
  <c r="M60" i="39"/>
  <c r="M31" i="39"/>
  <c r="M95" i="39"/>
  <c r="M67" i="39"/>
  <c r="M39" i="39"/>
  <c r="G81" i="39"/>
  <c r="R76" i="34"/>
  <c r="R58" i="34"/>
  <c r="R98" i="34"/>
  <c r="R52" i="34"/>
  <c r="R96" i="34"/>
  <c r="R82" i="34"/>
  <c r="R61" i="34"/>
  <c r="R83" i="34"/>
  <c r="R92" i="34"/>
  <c r="T52" i="31"/>
  <c r="R42" i="31" l="1"/>
  <c r="F48" i="35"/>
  <c r="F93" i="34"/>
  <c r="R59" i="31"/>
  <c r="R57" i="31"/>
  <c r="G82" i="34"/>
  <c r="F50" i="32"/>
  <c r="R62" i="33"/>
  <c r="T62" i="33" s="1"/>
  <c r="F95" i="32"/>
  <c r="R55" i="31"/>
  <c r="S55" i="31" s="1"/>
  <c r="R84" i="31"/>
  <c r="F44" i="35"/>
  <c r="G44" i="35" s="1"/>
  <c r="R48" i="18"/>
  <c r="T48" i="18" s="1"/>
  <c r="R42" i="18"/>
  <c r="T42" i="18" s="1"/>
  <c r="F39" i="32"/>
  <c r="R40" i="37"/>
  <c r="T40" i="37" s="1"/>
  <c r="B22" i="34"/>
  <c r="O22" i="34"/>
  <c r="O22" i="18"/>
  <c r="B22" i="32"/>
  <c r="B22" i="33"/>
  <c r="B22" i="40"/>
  <c r="B22" i="31"/>
  <c r="B22" i="35"/>
  <c r="B22" i="18"/>
  <c r="O22" i="35"/>
  <c r="O22" i="37"/>
  <c r="O22" i="33"/>
  <c r="O22" i="31"/>
  <c r="B22" i="37"/>
  <c r="O22" i="32"/>
  <c r="B18" i="7"/>
  <c r="B22" i="36"/>
  <c r="O22" i="40"/>
  <c r="O22" i="36"/>
  <c r="F48" i="32"/>
  <c r="R49" i="33"/>
  <c r="S49" i="33" s="1"/>
  <c r="R47" i="33"/>
  <c r="S47" i="33" s="1"/>
  <c r="F42" i="31"/>
  <c r="H42" i="31" s="1"/>
  <c r="F41" i="32"/>
  <c r="F50" i="34"/>
  <c r="H50" i="34" s="1"/>
  <c r="R44" i="33"/>
  <c r="S44" i="33" s="1"/>
  <c r="R45" i="31"/>
  <c r="T45" i="31" s="1"/>
  <c r="H52" i="34"/>
  <c r="G52" i="34"/>
  <c r="S64" i="33"/>
  <c r="R91" i="18"/>
  <c r="T91" i="18" s="1"/>
  <c r="R41" i="33"/>
  <c r="S41" i="33" s="1"/>
  <c r="F89" i="32"/>
  <c r="F82" i="37"/>
  <c r="G82" i="37" s="1"/>
  <c r="F73" i="34"/>
  <c r="H73" i="34" s="1"/>
  <c r="R85" i="37"/>
  <c r="S85" i="37" s="1"/>
  <c r="R45" i="18"/>
  <c r="T45" i="18" s="1"/>
  <c r="F89" i="34"/>
  <c r="G89" i="34" s="1"/>
  <c r="R84" i="18"/>
  <c r="T84" i="18" s="1"/>
  <c r="F61" i="34"/>
  <c r="G61" i="34" s="1"/>
  <c r="F44" i="32"/>
  <c r="R42" i="33"/>
  <c r="T42" i="33" s="1"/>
  <c r="R44" i="31"/>
  <c r="T44" i="31" s="1"/>
  <c r="R44" i="37"/>
  <c r="T44" i="37" s="1"/>
  <c r="F43" i="32"/>
  <c r="F68" i="37"/>
  <c r="G68" i="34"/>
  <c r="H68" i="34"/>
  <c r="M81" i="39"/>
  <c r="E75" i="38" s="1"/>
  <c r="F53" i="31"/>
  <c r="H53" i="31" s="1"/>
  <c r="F86" i="36"/>
  <c r="F90" i="36"/>
  <c r="F48" i="34"/>
  <c r="G48" i="34" s="1"/>
  <c r="F80" i="31"/>
  <c r="H80" i="31" s="1"/>
  <c r="C50" i="39"/>
  <c r="R47" i="37"/>
  <c r="S47" i="37" s="1"/>
  <c r="R71" i="37"/>
  <c r="T71" i="37" s="1"/>
  <c r="T77" i="18"/>
  <c r="H76" i="18"/>
  <c r="C95" i="39"/>
  <c r="T86" i="31"/>
  <c r="C89" i="39"/>
  <c r="R90" i="31"/>
  <c r="T90" i="31" s="1"/>
  <c r="C73" i="39"/>
  <c r="T94" i="36"/>
  <c r="S88" i="18"/>
  <c r="C91" i="39"/>
  <c r="C67" i="39"/>
  <c r="S69" i="18"/>
  <c r="C71" i="39"/>
  <c r="T40" i="18"/>
  <c r="S83" i="18"/>
  <c r="C57" i="39"/>
  <c r="C51" i="39"/>
  <c r="C82" i="39"/>
  <c r="S46" i="36"/>
  <c r="S87" i="36"/>
  <c r="S54" i="36"/>
  <c r="S84" i="36"/>
  <c r="C81" i="39"/>
  <c r="T99" i="35"/>
  <c r="G88" i="31"/>
  <c r="T64" i="35"/>
  <c r="F84" i="34"/>
  <c r="C74" i="39"/>
  <c r="R57" i="33"/>
  <c r="T57" i="33" s="1"/>
  <c r="S44" i="18"/>
  <c r="T97" i="36"/>
  <c r="C96" i="39"/>
  <c r="C62" i="39"/>
  <c r="C79" i="39"/>
  <c r="R93" i="37"/>
  <c r="S93" i="37" s="1"/>
  <c r="G76" i="36"/>
  <c r="T54" i="31"/>
  <c r="T74" i="31"/>
  <c r="C59" i="39"/>
  <c r="S78" i="31"/>
  <c r="S88" i="31"/>
  <c r="S62" i="18"/>
  <c r="T96" i="31"/>
  <c r="C63" i="39"/>
  <c r="R61" i="37"/>
  <c r="S80" i="36"/>
  <c r="L57" i="39"/>
  <c r="S41" i="36"/>
  <c r="H36" i="36"/>
  <c r="L81" i="39"/>
  <c r="D75" i="38" s="1"/>
  <c r="R81" i="37"/>
  <c r="T81" i="37" s="1"/>
  <c r="F57" i="35"/>
  <c r="H57" i="35" s="1"/>
  <c r="C45" i="39"/>
  <c r="C43" i="39"/>
  <c r="S39" i="36"/>
  <c r="T97" i="18"/>
  <c r="C84" i="39"/>
  <c r="T85" i="36"/>
  <c r="C86" i="39"/>
  <c r="T45" i="36"/>
  <c r="T41" i="36"/>
  <c r="R55" i="18"/>
  <c r="F96" i="33"/>
  <c r="H96" i="33" s="1"/>
  <c r="T64" i="31"/>
  <c r="T90" i="18"/>
  <c r="T82" i="18"/>
  <c r="C93" i="39"/>
  <c r="R88" i="37"/>
  <c r="T80" i="31"/>
  <c r="F98" i="34"/>
  <c r="H98" i="34" s="1"/>
  <c r="C39" i="39"/>
  <c r="H68" i="36"/>
  <c r="C68" i="39"/>
  <c r="C69" i="39"/>
  <c r="R76" i="32"/>
  <c r="S52" i="31"/>
  <c r="C75" i="39"/>
  <c r="S68" i="18"/>
  <c r="T52" i="37"/>
  <c r="S52" i="37"/>
  <c r="F49" i="34"/>
  <c r="H49" i="34" s="1"/>
  <c r="S76" i="33"/>
  <c r="F48" i="31"/>
  <c r="H48" i="31" s="1"/>
  <c r="F73" i="32"/>
  <c r="R91" i="37"/>
  <c r="S91" i="37" s="1"/>
  <c r="F71" i="32"/>
  <c r="R83" i="37"/>
  <c r="R68" i="31"/>
  <c r="S68" i="31" s="1"/>
  <c r="R61" i="18"/>
  <c r="T61" i="18" s="1"/>
  <c r="R81" i="31"/>
  <c r="R79" i="31"/>
  <c r="S79" i="31" s="1"/>
  <c r="F57" i="32"/>
  <c r="R46" i="31"/>
  <c r="S46" i="31" s="1"/>
  <c r="R65" i="37"/>
  <c r="T65" i="37" s="1"/>
  <c r="F58" i="18"/>
  <c r="G58" i="18" s="1"/>
  <c r="R81" i="32"/>
  <c r="R55" i="37"/>
  <c r="T55" i="37" s="1"/>
  <c r="F56" i="32"/>
  <c r="G83" i="37"/>
  <c r="F22" i="36"/>
  <c r="H22" i="36" s="1"/>
  <c r="I87" i="39"/>
  <c r="T76" i="37"/>
  <c r="F69" i="34"/>
  <c r="H69" i="34" s="1"/>
  <c r="G68" i="18"/>
  <c r="F69" i="18"/>
  <c r="G69" i="18" s="1"/>
  <c r="L52" i="39"/>
  <c r="D46" i="38" s="1"/>
  <c r="F66" i="35"/>
  <c r="H66" i="35" s="1"/>
  <c r="F64" i="35"/>
  <c r="H64" i="35" s="1"/>
  <c r="T88" i="33"/>
  <c r="M52" i="39"/>
  <c r="L39" i="39"/>
  <c r="D33" i="38" s="1"/>
  <c r="L71" i="39"/>
  <c r="D65" i="38" s="1"/>
  <c r="F61" i="18"/>
  <c r="H61" i="18" s="1"/>
  <c r="T84" i="33"/>
  <c r="S84" i="33"/>
  <c r="T40" i="33"/>
  <c r="L93" i="39"/>
  <c r="D87" i="38" s="1"/>
  <c r="F92" i="32"/>
  <c r="F83" i="34"/>
  <c r="G83" i="34" s="1"/>
  <c r="S80" i="31"/>
  <c r="G76" i="37"/>
  <c r="M68" i="39"/>
  <c r="E62" i="38" s="1"/>
  <c r="M69" i="39"/>
  <c r="F43" i="34"/>
  <c r="H43" i="34" s="1"/>
  <c r="R99" i="18"/>
  <c r="S99" i="18" s="1"/>
  <c r="T54" i="36"/>
  <c r="G52" i="39"/>
  <c r="F24" i="36"/>
  <c r="G24" i="36" s="1"/>
  <c r="F67" i="31"/>
  <c r="G67" i="31" s="1"/>
  <c r="L69" i="39"/>
  <c r="D69" i="38"/>
  <c r="R58" i="18"/>
  <c r="T58" i="18" s="1"/>
  <c r="F50" i="31"/>
  <c r="G50" i="31" s="1"/>
  <c r="F94" i="32"/>
  <c r="F58" i="37"/>
  <c r="H58" i="37" s="1"/>
  <c r="T77" i="33"/>
  <c r="T53" i="33"/>
  <c r="G60" i="39"/>
  <c r="E54" i="38" s="1"/>
  <c r="M93" i="39"/>
  <c r="E87" i="38" s="1"/>
  <c r="T78" i="37"/>
  <c r="F61" i="31"/>
  <c r="G61" i="31" s="1"/>
  <c r="F78" i="36"/>
  <c r="H78" i="36" s="1"/>
  <c r="F72" i="36"/>
  <c r="G72" i="36" s="1"/>
  <c r="L59" i="39"/>
  <c r="F41" i="35"/>
  <c r="H41" i="35" s="1"/>
  <c r="F74" i="33"/>
  <c r="H74" i="33" s="1"/>
  <c r="F56" i="35"/>
  <c r="H56" i="35" s="1"/>
  <c r="L67" i="39"/>
  <c r="D61" i="38" s="1"/>
  <c r="F68" i="40"/>
  <c r="C60" i="39"/>
  <c r="F61" i="37"/>
  <c r="T84" i="36"/>
  <c r="G68" i="36"/>
  <c r="M51" i="39"/>
  <c r="G41" i="39"/>
  <c r="E35" i="38" s="1"/>
  <c r="M57" i="39"/>
  <c r="E51" i="38" s="1"/>
  <c r="S88" i="35"/>
  <c r="F88" i="36"/>
  <c r="G88" i="36" s="1"/>
  <c r="F20" i="36"/>
  <c r="G20" i="36" s="1"/>
  <c r="L51" i="39"/>
  <c r="F53" i="18"/>
  <c r="H53" i="18" s="1"/>
  <c r="R74" i="37"/>
  <c r="T74" i="37" s="1"/>
  <c r="F80" i="35"/>
  <c r="G80" i="35" s="1"/>
  <c r="F98" i="18"/>
  <c r="R60" i="33"/>
  <c r="T60" i="33" s="1"/>
  <c r="F74" i="34"/>
  <c r="F80" i="34"/>
  <c r="H80" i="34" s="1"/>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S82" i="33"/>
  <c r="G47" i="39"/>
  <c r="G48" i="39"/>
  <c r="G87" i="39"/>
  <c r="H92" i="34"/>
  <c r="I67" i="39"/>
  <c r="F40" i="33"/>
  <c r="H40" i="33" s="1"/>
  <c r="S92" i="33"/>
  <c r="T92" i="33"/>
  <c r="F52" i="35"/>
  <c r="H52" i="35" s="1"/>
  <c r="I51" i="39"/>
  <c r="F65" i="39"/>
  <c r="F66" i="31"/>
  <c r="G66" i="31" s="1"/>
  <c r="S52" i="33"/>
  <c r="S74" i="31"/>
  <c r="G69" i="39"/>
  <c r="E63" i="38" s="1"/>
  <c r="T72" i="33"/>
  <c r="F97" i="31"/>
  <c r="H97" i="31" s="1"/>
  <c r="F19" i="36"/>
  <c r="G19" i="36" s="1"/>
  <c r="I19" i="36" s="1"/>
  <c r="F84" i="18"/>
  <c r="G84" i="18" s="1"/>
  <c r="F74" i="36"/>
  <c r="H74" i="36" s="1"/>
  <c r="S54" i="37"/>
  <c r="L32" i="39"/>
  <c r="T93" i="33"/>
  <c r="S93" i="33"/>
  <c r="F64" i="40"/>
  <c r="L63" i="39"/>
  <c r="D57" i="38" s="1"/>
  <c r="R68" i="33"/>
  <c r="S68" i="33" s="1"/>
  <c r="F76" i="34"/>
  <c r="H76"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F90" i="40"/>
  <c r="L89" i="39"/>
  <c r="D83" i="38" s="1"/>
  <c r="F97" i="39"/>
  <c r="F98" i="31"/>
  <c r="H98" i="31"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G61" i="33"/>
  <c r="F94" i="36"/>
  <c r="G94" i="36" s="1"/>
  <c r="F79" i="36"/>
  <c r="H79" i="36" s="1"/>
  <c r="F92" i="39"/>
  <c r="F93" i="31"/>
  <c r="G93" i="31" s="1"/>
  <c r="F48" i="40"/>
  <c r="M47" i="39"/>
  <c r="F44" i="40"/>
  <c r="L43" i="39"/>
  <c r="D37" i="38" s="1"/>
  <c r="T68" i="31"/>
  <c r="F26" i="36"/>
  <c r="G26" i="36" s="1"/>
  <c r="T62" i="31"/>
  <c r="S62" i="31"/>
  <c r="T83" i="18"/>
  <c r="S58" i="33"/>
  <c r="M43" i="39"/>
  <c r="G38" i="39"/>
  <c r="S90" i="18"/>
  <c r="F50" i="36"/>
  <c r="H50" i="36" s="1"/>
  <c r="F80" i="36"/>
  <c r="G80" i="36" s="1"/>
  <c r="F70" i="37"/>
  <c r="G70" i="37" s="1"/>
  <c r="F78" i="31"/>
  <c r="H78" i="31" s="1"/>
  <c r="F77" i="39"/>
  <c r="H88" i="35"/>
  <c r="G88" i="35"/>
  <c r="R64" i="37"/>
  <c r="S64" i="37" s="1"/>
  <c r="R72" i="31"/>
  <c r="T72" i="31" s="1"/>
  <c r="F72" i="37"/>
  <c r="H72" i="37" s="1"/>
  <c r="R56" i="37"/>
  <c r="R72" i="32"/>
  <c r="F76" i="35"/>
  <c r="G76" i="35" s="1"/>
  <c r="F74" i="39"/>
  <c r="F84" i="32"/>
  <c r="F75" i="32"/>
  <c r="R98" i="33"/>
  <c r="F89" i="37"/>
  <c r="G89" i="37" s="1"/>
  <c r="S96" i="33"/>
  <c r="M24" i="39"/>
  <c r="L68" i="39"/>
  <c r="D62" i="38" s="1"/>
  <c r="T39" i="37"/>
  <c r="F68" i="33"/>
  <c r="G68" i="33" s="1"/>
  <c r="R75" i="37"/>
  <c r="T75" i="37" s="1"/>
  <c r="R73" i="31"/>
  <c r="T73" i="31" s="1"/>
  <c r="F99" i="35"/>
  <c r="G99" i="35" s="1"/>
  <c r="R56" i="18"/>
  <c r="T56" i="18" s="1"/>
  <c r="F99" i="33"/>
  <c r="F93" i="37"/>
  <c r="H93" i="37" s="1"/>
  <c r="G72" i="33"/>
  <c r="H72" i="33"/>
  <c r="F40" i="18"/>
  <c r="H40" i="18" s="1"/>
  <c r="T78" i="18"/>
  <c r="S85" i="36"/>
  <c r="G62" i="39"/>
  <c r="G61" i="39"/>
  <c r="F45" i="37"/>
  <c r="G45" i="37" s="1"/>
  <c r="F53" i="36"/>
  <c r="H53" i="36" s="1"/>
  <c r="L48" i="39"/>
  <c r="D42" i="38" s="1"/>
  <c r="I52" i="39"/>
  <c r="T53" i="37"/>
  <c r="F90" i="31"/>
  <c r="H90" i="31" s="1"/>
  <c r="R99" i="37"/>
  <c r="T99" i="37" s="1"/>
  <c r="F92" i="37"/>
  <c r="G92" i="37" s="1"/>
  <c r="F64" i="32"/>
  <c r="R69" i="33"/>
  <c r="H71" i="39"/>
  <c r="F69" i="32"/>
  <c r="F58" i="35"/>
  <c r="G58" i="35" s="1"/>
  <c r="T80" i="35"/>
  <c r="S61" i="33"/>
  <c r="H76" i="36"/>
  <c r="T48" i="35"/>
  <c r="M26" i="39"/>
  <c r="M25" i="39"/>
  <c r="M65" i="39"/>
  <c r="E59" i="38" s="1"/>
  <c r="M85" i="39"/>
  <c r="F94" i="37"/>
  <c r="G94" i="37" s="1"/>
  <c r="F77" i="31"/>
  <c r="H77" i="31" s="1"/>
  <c r="F31" i="36"/>
  <c r="H31" i="36" s="1"/>
  <c r="F51" i="36"/>
  <c r="G51" i="36" s="1"/>
  <c r="F62" i="18"/>
  <c r="H62" i="18" s="1"/>
  <c r="L29" i="39"/>
  <c r="L54" i="39"/>
  <c r="F47" i="39"/>
  <c r="D41" i="38" s="1"/>
  <c r="L25" i="39"/>
  <c r="F83" i="18"/>
  <c r="H83" i="18" s="1"/>
  <c r="F60" i="18"/>
  <c r="H60" i="18" s="1"/>
  <c r="D57" i="39"/>
  <c r="R40" i="31"/>
  <c r="T40" i="31" s="1"/>
  <c r="F80" i="37"/>
  <c r="H80" i="37" s="1"/>
  <c r="R72" i="18"/>
  <c r="T72" i="18" s="1"/>
  <c r="F90" i="18"/>
  <c r="H90" i="18" s="1"/>
  <c r="R92" i="37"/>
  <c r="S92" i="37" s="1"/>
  <c r="R69" i="37"/>
  <c r="S69" i="37" s="1"/>
  <c r="F92" i="31"/>
  <c r="H92" i="31" s="1"/>
  <c r="F47" i="37"/>
  <c r="G47" i="37" s="1"/>
  <c r="R99" i="33"/>
  <c r="S99" i="33" s="1"/>
  <c r="T63" i="33"/>
  <c r="F83" i="36"/>
  <c r="H83" i="36" s="1"/>
  <c r="F34" i="36"/>
  <c r="H34" i="36" s="1"/>
  <c r="F27" i="36"/>
  <c r="G27" i="36" s="1"/>
  <c r="F62" i="36"/>
  <c r="H62" i="36" s="1"/>
  <c r="F63" i="18"/>
  <c r="L65" i="39"/>
  <c r="F86" i="18"/>
  <c r="H86" i="18" s="1"/>
  <c r="R50" i="31"/>
  <c r="S50" i="31" s="1"/>
  <c r="F78" i="18"/>
  <c r="H78" i="18" s="1"/>
  <c r="G62" i="34"/>
  <c r="R64" i="18"/>
  <c r="S64" i="18" s="1"/>
  <c r="F69" i="35"/>
  <c r="H69" i="35" s="1"/>
  <c r="F69" i="37"/>
  <c r="H69" i="37" s="1"/>
  <c r="F98" i="33"/>
  <c r="G98" i="33" s="1"/>
  <c r="R66" i="37"/>
  <c r="T66" i="37" s="1"/>
  <c r="F98" i="37"/>
  <c r="H98" i="37" s="1"/>
  <c r="F66" i="32"/>
  <c r="R98" i="18"/>
  <c r="T98" i="18" s="1"/>
  <c r="F72" i="32"/>
  <c r="F92" i="36"/>
  <c r="F53" i="33"/>
  <c r="H50" i="33"/>
  <c r="R46" i="37"/>
  <c r="S46" i="37" s="1"/>
  <c r="R39" i="33"/>
  <c r="T39" i="33" s="1"/>
  <c r="F85" i="18"/>
  <c r="H85" i="18" s="1"/>
  <c r="F87" i="32"/>
  <c r="R43" i="37"/>
  <c r="R43" i="31"/>
  <c r="T43" i="31" s="1"/>
  <c r="R89" i="31"/>
  <c r="S89" i="31" s="1"/>
  <c r="R93" i="18"/>
  <c r="S93" i="18" s="1"/>
  <c r="T80" i="33"/>
  <c r="H69" i="18"/>
  <c r="T96" i="37"/>
  <c r="R67" i="31"/>
  <c r="T67" i="31" s="1"/>
  <c r="F91" i="35"/>
  <c r="H91" i="35" s="1"/>
  <c r="F65" i="31"/>
  <c r="G65" i="31" s="1"/>
  <c r="S40" i="18"/>
  <c r="T89" i="33"/>
  <c r="G82" i="35"/>
  <c r="T97" i="31"/>
  <c r="S94" i="31"/>
  <c r="S45" i="37"/>
  <c r="S51" i="37"/>
  <c r="F81" i="32"/>
  <c r="F71" i="34"/>
  <c r="H71" i="34" s="1"/>
  <c r="G50" i="34"/>
  <c r="G22" i="36"/>
  <c r="H82" i="31"/>
  <c r="G52" i="37"/>
  <c r="H50" i="18"/>
  <c r="G50" i="18"/>
  <c r="T88" i="31"/>
  <c r="T51" i="33"/>
  <c r="S86" i="33"/>
  <c r="T69" i="18"/>
  <c r="S54" i="31"/>
  <c r="G97" i="39"/>
  <c r="M80" i="39"/>
  <c r="M89" i="39"/>
  <c r="E83" i="38" s="1"/>
  <c r="S53" i="35"/>
  <c r="H51" i="31"/>
  <c r="F45" i="18"/>
  <c r="G45" i="18" s="1"/>
  <c r="S55" i="37"/>
  <c r="F98" i="36"/>
  <c r="H98" i="36" s="1"/>
  <c r="F84" i="36"/>
  <c r="H84" i="36" s="1"/>
  <c r="L88" i="39"/>
  <c r="D82" i="38" s="1"/>
  <c r="F50" i="39"/>
  <c r="L23" i="39"/>
  <c r="F65" i="18"/>
  <c r="G65" i="18" s="1"/>
  <c r="F97" i="37"/>
  <c r="G97" i="37" s="1"/>
  <c r="D49" i="39"/>
  <c r="F60" i="37"/>
  <c r="H60" i="37" s="1"/>
  <c r="F54" i="33"/>
  <c r="H54" i="33" s="1"/>
  <c r="F50" i="40"/>
  <c r="L49" i="39"/>
  <c r="D43" i="38" s="1"/>
  <c r="F80" i="40"/>
  <c r="L79" i="39"/>
  <c r="D73" i="38" s="1"/>
  <c r="F64" i="33"/>
  <c r="S78" i="33"/>
  <c r="M79" i="39"/>
  <c r="E73" i="38" s="1"/>
  <c r="H62" i="35"/>
  <c r="T93" i="37"/>
  <c r="F48" i="36"/>
  <c r="H48" i="36" s="1"/>
  <c r="F45" i="36"/>
  <c r="G45" i="36" s="1"/>
  <c r="F94" i="18"/>
  <c r="G94" i="18" s="1"/>
  <c r="F50" i="35"/>
  <c r="G50" i="35" s="1"/>
  <c r="H83" i="34"/>
  <c r="F92" i="18"/>
  <c r="H92" i="18" s="1"/>
  <c r="R98" i="31"/>
  <c r="T98" i="31" s="1"/>
  <c r="F72" i="35"/>
  <c r="H72" i="35" s="1"/>
  <c r="F62" i="33"/>
  <c r="H61" i="39"/>
  <c r="G55" i="39"/>
  <c r="E49" i="38" s="1"/>
  <c r="M88" i="39"/>
  <c r="T71" i="35"/>
  <c r="M23" i="39"/>
  <c r="M50" i="39"/>
  <c r="E44" i="38" s="1"/>
  <c r="G85" i="39"/>
  <c r="S97" i="36"/>
  <c r="F56" i="36"/>
  <c r="H56" i="36" s="1"/>
  <c r="F84" i="37"/>
  <c r="H84" i="37" s="1"/>
  <c r="F51" i="37"/>
  <c r="H51" i="37" s="1"/>
  <c r="F63" i="37"/>
  <c r="G63" i="37" s="1"/>
  <c r="L50" i="39"/>
  <c r="L24" i="39"/>
  <c r="F67" i="18"/>
  <c r="G67" i="18" s="1"/>
  <c r="I61" i="39"/>
  <c r="F84" i="33"/>
  <c r="G84" i="33" s="1"/>
  <c r="R80" i="37"/>
  <c r="T80" i="37" s="1"/>
  <c r="R99" i="31"/>
  <c r="T99" i="31" s="1"/>
  <c r="F40" i="37"/>
  <c r="H40" i="37" s="1"/>
  <c r="G56" i="34"/>
  <c r="F98" i="35"/>
  <c r="H98" i="35" s="1"/>
  <c r="F90" i="33"/>
  <c r="F58" i="33"/>
  <c r="S70" i="37"/>
  <c r="T70" i="37"/>
  <c r="F98" i="39"/>
  <c r="F99" i="31"/>
  <c r="H99" i="31" s="1"/>
  <c r="F58" i="39"/>
  <c r="F59" i="31"/>
  <c r="F81" i="34"/>
  <c r="G81" i="34" s="1"/>
  <c r="G80" i="39"/>
  <c r="H62" i="39"/>
  <c r="F63" i="33"/>
  <c r="G63" i="33" s="1"/>
  <c r="F73" i="40"/>
  <c r="M72" i="39"/>
  <c r="F85" i="31"/>
  <c r="G85" i="31" s="1"/>
  <c r="F84" i="39"/>
  <c r="D78" i="38" s="1"/>
  <c r="F94" i="35"/>
  <c r="I93" i="39"/>
  <c r="F51" i="39"/>
  <c r="F52" i="31"/>
  <c r="G52" i="31" s="1"/>
  <c r="F84" i="35"/>
  <c r="I83" i="39"/>
  <c r="J65" i="39"/>
  <c r="F66" i="36"/>
  <c r="J39" i="39"/>
  <c r="F40" i="36"/>
  <c r="H40" i="36" s="1"/>
  <c r="S83" i="33"/>
  <c r="G78" i="39"/>
  <c r="F90" i="39"/>
  <c r="L80" i="39"/>
  <c r="T50" i="37"/>
  <c r="D54" i="39"/>
  <c r="F55" i="18"/>
  <c r="H55" i="18" s="1"/>
  <c r="D76" i="39"/>
  <c r="F77" i="18"/>
  <c r="G77" i="18" s="1"/>
  <c r="D92" i="39"/>
  <c r="F93" i="18"/>
  <c r="G93" i="18"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60" i="32"/>
  <c r="F19" i="40"/>
  <c r="K18" i="39"/>
  <c r="H62" i="37"/>
  <c r="H83" i="31"/>
  <c r="M18" i="39"/>
  <c r="G91" i="39"/>
  <c r="M62" i="39"/>
  <c r="M48" i="39"/>
  <c r="F44" i="37"/>
  <c r="H44" i="37" s="1"/>
  <c r="F39" i="31"/>
  <c r="H39" i="31" s="1"/>
  <c r="F25" i="36"/>
  <c r="G25" i="36" s="1"/>
  <c r="F46" i="36"/>
  <c r="H46" i="36" s="1"/>
  <c r="F38" i="36"/>
  <c r="H38" i="36" s="1"/>
  <c r="F54" i="36"/>
  <c r="F67" i="37"/>
  <c r="F45" i="31"/>
  <c r="G45" i="31" s="1"/>
  <c r="F55" i="39"/>
  <c r="F74" i="37"/>
  <c r="G74" i="37" s="1"/>
  <c r="F65" i="34"/>
  <c r="H65" i="34" s="1"/>
  <c r="R70" i="33"/>
  <c r="S70" i="33" s="1"/>
  <c r="R62" i="37"/>
  <c r="T62" i="37" s="1"/>
  <c r="R74" i="18"/>
  <c r="T74" i="18" s="1"/>
  <c r="H70" i="34"/>
  <c r="F60" i="35"/>
  <c r="H60" i="35" s="1"/>
  <c r="F99" i="32"/>
  <c r="F78" i="32"/>
  <c r="F84" i="40"/>
  <c r="L83" i="39"/>
  <c r="D77" i="38" s="1"/>
  <c r="D76" i="38"/>
  <c r="L62" i="39"/>
  <c r="D56" i="38" s="1"/>
  <c r="I56" i="39"/>
  <c r="F73" i="31"/>
  <c r="H73" i="31" s="1"/>
  <c r="R87" i="33"/>
  <c r="F41" i="37"/>
  <c r="H41" i="37" s="1"/>
  <c r="R92" i="18"/>
  <c r="T92" i="18" s="1"/>
  <c r="F56" i="33"/>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D53" i="39"/>
  <c r="F54" i="18"/>
  <c r="G54" i="18" s="1"/>
  <c r="F86" i="35"/>
  <c r="I85" i="39"/>
  <c r="S88" i="37"/>
  <c r="T88" i="37"/>
  <c r="H94" i="37"/>
  <c r="G66" i="39"/>
  <c r="G72" i="39"/>
  <c r="F57" i="31"/>
  <c r="F90" i="37"/>
  <c r="L85" i="39"/>
  <c r="F39" i="18"/>
  <c r="G39" i="18" s="1"/>
  <c r="I43" i="39"/>
  <c r="I47" i="39"/>
  <c r="F59" i="35"/>
  <c r="G59" i="35" s="1"/>
  <c r="I58" i="39"/>
  <c r="D78" i="39"/>
  <c r="F79" i="18"/>
  <c r="G79" i="18" s="1"/>
  <c r="F87" i="40"/>
  <c r="L86" i="39"/>
  <c r="D80" i="38" s="1"/>
  <c r="D90" i="39"/>
  <c r="F91" i="18"/>
  <c r="G91" i="18" s="1"/>
  <c r="J42" i="39"/>
  <c r="F43" i="36"/>
  <c r="H43" i="36" s="1"/>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J69" i="39"/>
  <c r="F70" i="36"/>
  <c r="H70" i="36" s="1"/>
  <c r="F74" i="40"/>
  <c r="L73" i="39"/>
  <c r="D67" i="38" s="1"/>
  <c r="F60" i="31"/>
  <c r="H60" i="31" s="1"/>
  <c r="F59" i="39"/>
  <c r="D53" i="38" s="1"/>
  <c r="F78" i="35"/>
  <c r="I77" i="39"/>
  <c r="F56" i="40"/>
  <c r="L55" i="39"/>
  <c r="F70" i="18"/>
  <c r="H70" i="18" s="1"/>
  <c r="F75" i="34"/>
  <c r="H75" i="34" s="1"/>
  <c r="R87" i="37"/>
  <c r="T87" i="37" s="1"/>
  <c r="R85" i="31"/>
  <c r="S85" i="31" s="1"/>
  <c r="R85" i="18"/>
  <c r="T85" i="18" s="1"/>
  <c r="F40" i="35"/>
  <c r="H40" i="35" s="1"/>
  <c r="F92" i="35"/>
  <c r="G92" i="35" s="1"/>
  <c r="R74" i="33"/>
  <c r="T74" i="33" s="1"/>
  <c r="F60" i="34"/>
  <c r="G60" i="34" s="1"/>
  <c r="F43" i="37"/>
  <c r="G43" i="37" s="1"/>
  <c r="F89" i="18"/>
  <c r="H89" i="18" s="1"/>
  <c r="F70" i="35"/>
  <c r="F74" i="31"/>
  <c r="H87" i="39"/>
  <c r="F88" i="33"/>
  <c r="R94" i="18"/>
  <c r="S94" i="18" s="1"/>
  <c r="F87" i="37"/>
  <c r="G87" i="37" s="1"/>
  <c r="F77" i="34"/>
  <c r="G77" i="34" s="1"/>
  <c r="R56" i="33"/>
  <c r="R93" i="31"/>
  <c r="S93" i="31" s="1"/>
  <c r="R92" i="31"/>
  <c r="T92" i="31" s="1"/>
  <c r="F49" i="37"/>
  <c r="H49" i="37" s="1"/>
  <c r="F56" i="18"/>
  <c r="G56" i="18" s="1"/>
  <c r="R47" i="32"/>
  <c r="F46" i="18"/>
  <c r="G46" i="18" s="1"/>
  <c r="H77" i="39"/>
  <c r="F78" i="33"/>
  <c r="F92" i="33"/>
  <c r="F94" i="33"/>
  <c r="H93" i="39"/>
  <c r="T90" i="34"/>
  <c r="S90" i="34"/>
  <c r="S54" i="33"/>
  <c r="T54" i="33"/>
  <c r="C58" i="39"/>
  <c r="F59" i="37"/>
  <c r="F67" i="40"/>
  <c r="L66" i="39"/>
  <c r="D60" i="38" s="1"/>
  <c r="T79" i="33"/>
  <c r="S79" i="33"/>
  <c r="J74" i="39"/>
  <c r="F75" i="36"/>
  <c r="G75" i="36" s="1"/>
  <c r="F57" i="40"/>
  <c r="M56" i="39"/>
  <c r="J41" i="39"/>
  <c r="F42" i="36"/>
  <c r="G42" i="36" s="1"/>
  <c r="H42" i="35"/>
  <c r="G42" i="35"/>
  <c r="F21" i="40"/>
  <c r="L20"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G56" i="39"/>
  <c r="E39" i="38"/>
  <c r="S70" i="35"/>
  <c r="T77" i="37"/>
  <c r="S29" i="36"/>
  <c r="F37" i="36"/>
  <c r="G37" i="36" s="1"/>
  <c r="F49" i="36"/>
  <c r="H49" i="36" s="1"/>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F95" i="18"/>
  <c r="H95" i="18" s="1"/>
  <c r="F97" i="40"/>
  <c r="L96" i="39"/>
  <c r="D90" i="38" s="1"/>
  <c r="F97" i="35"/>
  <c r="G97" i="35" s="1"/>
  <c r="I96" i="39"/>
  <c r="J96" i="39"/>
  <c r="F97" i="36"/>
  <c r="G97" i="36" s="1"/>
  <c r="F29" i="40"/>
  <c r="L28" i="39"/>
  <c r="M28" i="39"/>
  <c r="J62" i="39"/>
  <c r="F63" i="36"/>
  <c r="G63" i="36" s="1"/>
  <c r="J72" i="39"/>
  <c r="F73" i="36"/>
  <c r="H73" i="36" s="1"/>
  <c r="J32" i="39"/>
  <c r="F33" i="36"/>
  <c r="H33" i="36" s="1"/>
  <c r="R87" i="31"/>
  <c r="S87" i="31" s="1"/>
  <c r="F63" i="31"/>
  <c r="H63" i="31" s="1"/>
  <c r="C90" i="39"/>
  <c r="F91" i="37"/>
  <c r="H91" i="37" s="1"/>
  <c r="J90" i="39"/>
  <c r="F91" i="36"/>
  <c r="G91" i="36" s="1"/>
  <c r="F65" i="40"/>
  <c r="L64" i="39"/>
  <c r="D58" i="38" s="1"/>
  <c r="M64" i="39"/>
  <c r="E58" i="38" s="1"/>
  <c r="F43" i="40"/>
  <c r="L42" i="39"/>
  <c r="D36" i="38" s="1"/>
  <c r="F79" i="31"/>
  <c r="H79" i="31"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C53" i="39"/>
  <c r="F54" i="37"/>
  <c r="H86" i="34"/>
  <c r="G86" i="34"/>
  <c r="F86" i="33"/>
  <c r="H85" i="39"/>
  <c r="T55" i="33"/>
  <c r="T45" i="35"/>
  <c r="H53" i="37"/>
  <c r="G90" i="34"/>
  <c r="T39" i="36"/>
  <c r="S46" i="35"/>
  <c r="M30" i="39"/>
  <c r="M66" i="39"/>
  <c r="M42" i="39"/>
  <c r="E36" i="38" s="1"/>
  <c r="M78" i="39"/>
  <c r="G88" i="39"/>
  <c r="F23" i="36"/>
  <c r="G23" i="36" s="1"/>
  <c r="F29" i="36"/>
  <c r="G29" i="36" s="1"/>
  <c r="L30" i="39"/>
  <c r="I54" i="39"/>
  <c r="F91" i="34"/>
  <c r="G91" i="34" s="1"/>
  <c r="F54" i="32"/>
  <c r="R51" i="31"/>
  <c r="T51" i="31" s="1"/>
  <c r="F47" i="31"/>
  <c r="F71" i="18"/>
  <c r="G71" i="18" s="1"/>
  <c r="F46" i="31"/>
  <c r="G46" i="31" s="1"/>
  <c r="F54" i="35"/>
  <c r="S66" i="35"/>
  <c r="T66" i="35"/>
  <c r="J27" i="39"/>
  <c r="F28" i="36"/>
  <c r="F85" i="39"/>
  <c r="F86" i="31"/>
  <c r="C80" i="39"/>
  <c r="F81" i="37"/>
  <c r="G81" i="37" s="1"/>
  <c r="J80" i="39"/>
  <c r="F81" i="36"/>
  <c r="G81" i="36" s="1"/>
  <c r="J66" i="39"/>
  <c r="F67" i="36"/>
  <c r="G67" i="36" s="1"/>
  <c r="C56" i="39"/>
  <c r="F57" i="37"/>
  <c r="F73" i="37"/>
  <c r="D89" i="38"/>
  <c r="L44" i="39"/>
  <c r="D38" i="38" s="1"/>
  <c r="L56" i="39"/>
  <c r="D50" i="38" s="1"/>
  <c r="I41" i="39"/>
  <c r="I90" i="39"/>
  <c r="G92" i="39"/>
  <c r="F21" i="36"/>
  <c r="G21" i="36" s="1"/>
  <c r="F85" i="37"/>
  <c r="T81" i="35"/>
  <c r="S81" i="35"/>
  <c r="F46" i="37"/>
  <c r="H46" i="37" s="1"/>
  <c r="L22" i="39"/>
  <c r="F40" i="39"/>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R41" i="18"/>
  <c r="S41" i="18" s="1"/>
  <c r="R63" i="18"/>
  <c r="T63" i="18" s="1"/>
  <c r="F57" i="18"/>
  <c r="H57" i="18" s="1"/>
  <c r="R65" i="31"/>
  <c r="S65" i="31" s="1"/>
  <c r="F77" i="32"/>
  <c r="F95" i="37"/>
  <c r="F95" i="31"/>
  <c r="H95" i="31" s="1"/>
  <c r="D51" i="38"/>
  <c r="F43" i="31"/>
  <c r="G43" i="31" s="1"/>
  <c r="F51" i="32"/>
  <c r="F46" i="32"/>
  <c r="F97" i="34"/>
  <c r="G97" i="34" s="1"/>
  <c r="F51" i="34"/>
  <c r="H51" i="34" s="1"/>
  <c r="T54" i="35"/>
  <c r="S93" i="35"/>
  <c r="S83" i="35"/>
  <c r="T58" i="35"/>
  <c r="S87" i="35"/>
  <c r="S44" i="35"/>
  <c r="S47" i="35"/>
  <c r="T62" i="35"/>
  <c r="T59" i="33"/>
  <c r="G70" i="33"/>
  <c r="R95" i="33"/>
  <c r="S95" i="33" s="1"/>
  <c r="R71" i="33"/>
  <c r="H68" i="31"/>
  <c r="G44" i="31"/>
  <c r="G41" i="31"/>
  <c r="F49" i="35"/>
  <c r="F47" i="35"/>
  <c r="G47" i="35" s="1"/>
  <c r="S64" i="31"/>
  <c r="G62" i="31"/>
  <c r="G66" i="35"/>
  <c r="H84" i="31"/>
  <c r="F49" i="31"/>
  <c r="F89" i="31"/>
  <c r="F95" i="35"/>
  <c r="G95" i="35" s="1"/>
  <c r="G76" i="18"/>
  <c r="T48" i="33"/>
  <c r="S48" i="33"/>
  <c r="G69" i="34"/>
  <c r="T45" i="33"/>
  <c r="T73" i="33"/>
  <c r="T79" i="37"/>
  <c r="S79" i="37"/>
  <c r="R46" i="18"/>
  <c r="T46" i="18" s="1"/>
  <c r="T81" i="33"/>
  <c r="S70" i="34"/>
  <c r="T67" i="35"/>
  <c r="H68" i="37"/>
  <c r="G68" i="37"/>
  <c r="T97" i="37"/>
  <c r="S41" i="37"/>
  <c r="G56" i="31"/>
  <c r="H56" i="31"/>
  <c r="T43" i="33"/>
  <c r="G53" i="31"/>
  <c r="T67" i="37"/>
  <c r="R75" i="18"/>
  <c r="S75" i="18" s="1"/>
  <c r="S41" i="35"/>
  <c r="T78" i="35"/>
  <c r="G96" i="31"/>
  <c r="H92" i="37"/>
  <c r="S81" i="37"/>
  <c r="S73" i="37"/>
  <c r="G72" i="18"/>
  <c r="H72" i="18"/>
  <c r="R91" i="33"/>
  <c r="F71" i="31"/>
  <c r="G96" i="35"/>
  <c r="H96" i="35"/>
  <c r="F81" i="35"/>
  <c r="H81" i="35" s="1"/>
  <c r="F46" i="34"/>
  <c r="H46" i="34" s="1"/>
  <c r="R49" i="37"/>
  <c r="R43" i="18"/>
  <c r="S43" i="18" s="1"/>
  <c r="R95" i="37"/>
  <c r="F89" i="35"/>
  <c r="G64" i="34"/>
  <c r="H64" i="34"/>
  <c r="H87" i="31"/>
  <c r="S61" i="35"/>
  <c r="S77" i="35"/>
  <c r="F46" i="35"/>
  <c r="R42" i="37"/>
  <c r="R39" i="18"/>
  <c r="F51" i="35"/>
  <c r="H51" i="35" s="1"/>
  <c r="R47" i="18"/>
  <c r="R71" i="18"/>
  <c r="S71" i="18" s="1"/>
  <c r="R71" i="31"/>
  <c r="R89" i="37"/>
  <c r="H99" i="34"/>
  <c r="S72" i="37"/>
  <c r="G58" i="31"/>
  <c r="G36" i="36"/>
  <c r="G96" i="37"/>
  <c r="T57" i="31"/>
  <c r="S57" i="31"/>
  <c r="G93" i="34"/>
  <c r="H93" i="34"/>
  <c r="T59" i="31"/>
  <c r="S59" i="31"/>
  <c r="S81" i="31"/>
  <c r="T81" i="31"/>
  <c r="H48" i="35"/>
  <c r="G48" i="35"/>
  <c r="H44" i="35"/>
  <c r="H85" i="34"/>
  <c r="G85" i="34"/>
  <c r="S41" i="31"/>
  <c r="T41" i="31"/>
  <c r="S86" i="31"/>
  <c r="T78" i="31"/>
  <c r="R63" i="32"/>
  <c r="R93" i="32"/>
  <c r="R74" i="32"/>
  <c r="T56" i="36"/>
  <c r="S78" i="36"/>
  <c r="S64" i="36"/>
  <c r="S34" i="36"/>
  <c r="T46" i="36"/>
  <c r="R96" i="32"/>
  <c r="R90" i="32"/>
  <c r="R68" i="32"/>
  <c r="R85" i="32"/>
  <c r="R49" i="32"/>
  <c r="T32" i="36"/>
  <c r="T50" i="36"/>
  <c r="S89" i="36"/>
  <c r="H84" i="34"/>
  <c r="G84" i="34"/>
  <c r="L58" i="39"/>
  <c r="F59" i="40"/>
  <c r="D58" i="39"/>
  <c r="F59" i="18"/>
  <c r="F81" i="33"/>
  <c r="H80" i="39"/>
  <c r="H67" i="34"/>
  <c r="G67" i="34"/>
  <c r="F79" i="33"/>
  <c r="H78" i="39"/>
  <c r="D74" i="39"/>
  <c r="F75" i="18"/>
  <c r="S48" i="37"/>
  <c r="T48" i="37"/>
  <c r="H42" i="34"/>
  <c r="G42" i="34"/>
  <c r="F42" i="37"/>
  <c r="C41" i="39"/>
  <c r="F42" i="33"/>
  <c r="H41" i="39"/>
  <c r="R46" i="33"/>
  <c r="G73" i="34"/>
  <c r="F97" i="18"/>
  <c r="R97" i="33"/>
  <c r="G58" i="34"/>
  <c r="H58" i="34"/>
  <c r="F75" i="35"/>
  <c r="R75" i="33"/>
  <c r="R67" i="33"/>
  <c r="R57" i="18"/>
  <c r="H50" i="39"/>
  <c r="F51" i="33"/>
  <c r="D50" i="39"/>
  <c r="F51" i="18"/>
  <c r="H51" i="18" s="1"/>
  <c r="R85" i="33"/>
  <c r="F49" i="33"/>
  <c r="H48" i="39"/>
  <c r="F45" i="33"/>
  <c r="H44" i="39"/>
  <c r="H45" i="34"/>
  <c r="G45" i="34"/>
  <c r="D42" i="39"/>
  <c r="F43" i="18"/>
  <c r="G43" i="18" s="1"/>
  <c r="F41" i="33"/>
  <c r="H40" i="39"/>
  <c r="D40" i="39"/>
  <c r="F41" i="18"/>
  <c r="G41" i="18" s="1"/>
  <c r="H94" i="39"/>
  <c r="F95" i="33"/>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F39" i="33"/>
  <c r="F46" i="33"/>
  <c r="G63" i="34"/>
  <c r="H63" i="34"/>
  <c r="H72" i="39"/>
  <c r="F73" i="33"/>
  <c r="F97" i="33"/>
  <c r="F75" i="33"/>
  <c r="F59" i="32"/>
  <c r="F59" i="34"/>
  <c r="F67" i="33"/>
  <c r="F81" i="18"/>
  <c r="F85" i="33"/>
  <c r="F63" i="35"/>
  <c r="H90" i="39"/>
  <c r="F91" i="33"/>
  <c r="C64" i="39"/>
  <c r="F65" i="37"/>
  <c r="F65" i="33"/>
  <c r="H64" i="39"/>
  <c r="D48" i="39"/>
  <c r="F49" i="18"/>
  <c r="F47" i="33"/>
  <c r="H46" i="39"/>
  <c r="F79" i="35"/>
  <c r="F65" i="35"/>
  <c r="H55" i="35"/>
  <c r="G55" i="35"/>
  <c r="H70" i="39"/>
  <c r="F71" i="33"/>
  <c r="C70" i="39"/>
  <c r="F71" i="37"/>
  <c r="H88" i="39"/>
  <c r="F89" i="33"/>
  <c r="S98" i="35"/>
  <c r="T98" i="35"/>
  <c r="T83" i="31"/>
  <c r="S83" i="31"/>
  <c r="S61" i="31"/>
  <c r="T61" i="31"/>
  <c r="T63" i="31"/>
  <c r="S63" i="31"/>
  <c r="H87" i="36"/>
  <c r="G87" i="36"/>
  <c r="G35" i="36"/>
  <c r="H35" i="36"/>
  <c r="G58" i="36"/>
  <c r="H58" i="36"/>
  <c r="G61" i="36"/>
  <c r="H61" i="36"/>
  <c r="T96" i="35"/>
  <c r="S96" i="35"/>
  <c r="T42" i="35"/>
  <c r="S42" i="35"/>
  <c r="S90" i="35"/>
  <c r="T90" i="35"/>
  <c r="K10" i="32"/>
  <c r="K9" i="32"/>
  <c r="K12" i="32"/>
  <c r="T76" i="31"/>
  <c r="S76" i="31"/>
  <c r="T60" i="18"/>
  <c r="S59" i="18"/>
  <c r="T89" i="18"/>
  <c r="T59" i="18"/>
  <c r="S86" i="18"/>
  <c r="T55" i="18"/>
  <c r="T86" i="18"/>
  <c r="S97" i="18"/>
  <c r="S55" i="18"/>
  <c r="G48" i="36"/>
  <c r="G59" i="36"/>
  <c r="G86" i="36"/>
  <c r="H86" i="36"/>
  <c r="S43" i="35"/>
  <c r="T43" i="35"/>
  <c r="T97" i="35"/>
  <c r="S97" i="35"/>
  <c r="T40" i="35"/>
  <c r="S40" i="35"/>
  <c r="G52" i="18"/>
  <c r="H52" i="18"/>
  <c r="G66" i="18"/>
  <c r="H66" i="18"/>
  <c r="S77" i="31"/>
  <c r="T77" i="31"/>
  <c r="S84" i="31"/>
  <c r="T82" i="31"/>
  <c r="S82" i="31"/>
  <c r="R65" i="32"/>
  <c r="R42" i="32"/>
  <c r="R66" i="32"/>
  <c r="R48" i="32"/>
  <c r="R69" i="32"/>
  <c r="R73" i="32"/>
  <c r="R67" i="32"/>
  <c r="R84" i="32"/>
  <c r="R95" i="32"/>
  <c r="R59" i="32"/>
  <c r="R89" i="32"/>
  <c r="R77" i="32"/>
  <c r="R99" i="32"/>
  <c r="R39" i="32"/>
  <c r="R60" i="32"/>
  <c r="R45" i="32"/>
  <c r="R40" i="32"/>
  <c r="R41" i="32"/>
  <c r="R79" i="32"/>
  <c r="R54" i="32"/>
  <c r="R87" i="32"/>
  <c r="R94" i="32"/>
  <c r="R56" i="32"/>
  <c r="R46" i="32"/>
  <c r="R86" i="32"/>
  <c r="R53" i="32"/>
  <c r="R83" i="32"/>
  <c r="R51" i="32"/>
  <c r="R64" i="32"/>
  <c r="R61" i="32"/>
  <c r="R55" i="32"/>
  <c r="R58" i="32"/>
  <c r="R75" i="32"/>
  <c r="R98" i="32"/>
  <c r="R82" i="32"/>
  <c r="R80" i="32"/>
  <c r="R43" i="32"/>
  <c r="R88" i="32"/>
  <c r="R71" i="32"/>
  <c r="R97" i="32"/>
  <c r="R70" i="32"/>
  <c r="R92" i="32"/>
  <c r="R50" i="32"/>
  <c r="R44" i="32"/>
  <c r="R62" i="32"/>
  <c r="R57" i="32"/>
  <c r="R91" i="32"/>
  <c r="R52" i="32"/>
  <c r="R78" i="32"/>
  <c r="G53" i="36"/>
  <c r="H69" i="36"/>
  <c r="G69" i="36"/>
  <c r="T84" i="35"/>
  <c r="S84" i="35"/>
  <c r="T72" i="35"/>
  <c r="S72" i="35"/>
  <c r="S57" i="35"/>
  <c r="T57" i="35"/>
  <c r="T85" i="35"/>
  <c r="S85" i="35"/>
  <c r="G63" i="18"/>
  <c r="H63" i="18"/>
  <c r="G82" i="18"/>
  <c r="H82" i="18"/>
  <c r="G60" i="18"/>
  <c r="S91" i="35"/>
  <c r="S76" i="35"/>
  <c r="T73" i="35"/>
  <c r="S59" i="35"/>
  <c r="D40" i="38"/>
  <c r="H82" i="37"/>
  <c r="S79" i="18"/>
  <c r="T67" i="18"/>
  <c r="T73" i="18"/>
  <c r="T87" i="18"/>
  <c r="S76" i="18"/>
  <c r="T96" i="18"/>
  <c r="T81" i="18"/>
  <c r="S82" i="18"/>
  <c r="G64" i="37"/>
  <c r="S54" i="18"/>
  <c r="T52" i="18"/>
  <c r="T56" i="35"/>
  <c r="T88" i="18"/>
  <c r="T68" i="18"/>
  <c r="S72" i="18"/>
  <c r="G54" i="31"/>
  <c r="G76" i="31"/>
  <c r="E90" i="38"/>
  <c r="E45" i="38"/>
  <c r="T49" i="35"/>
  <c r="S50" i="35"/>
  <c r="S51" i="18"/>
  <c r="S56" i="36"/>
  <c r="T78" i="36"/>
  <c r="T64" i="36"/>
  <c r="T34" i="36"/>
  <c r="T74" i="36"/>
  <c r="T33" i="36"/>
  <c r="D70" i="38"/>
  <c r="S38" i="36"/>
  <c r="S50" i="36"/>
  <c r="T89" i="36"/>
  <c r="T74" i="35"/>
  <c r="S74" i="35"/>
  <c r="S69" i="31"/>
  <c r="T69" i="31"/>
  <c r="G96" i="36"/>
  <c r="H96" i="36"/>
  <c r="G99" i="36"/>
  <c r="H99" i="36"/>
  <c r="T82" i="35"/>
  <c r="S82" i="35"/>
  <c r="S65" i="35"/>
  <c r="T65" i="35"/>
  <c r="T39" i="35"/>
  <c r="S39" i="35"/>
  <c r="G84" i="37"/>
  <c r="W10" i="40"/>
  <c r="W12" i="40"/>
  <c r="T24" i="40" s="1"/>
  <c r="W9" i="40"/>
  <c r="T58" i="31"/>
  <c r="S58" i="31"/>
  <c r="E90" i="39"/>
  <c r="C84" i="38" s="1"/>
  <c r="E78" i="39"/>
  <c r="C72" i="38" s="1"/>
  <c r="E68" i="39"/>
  <c r="C62" i="38" s="1"/>
  <c r="E58" i="39"/>
  <c r="C52" i="38" s="1"/>
  <c r="E46" i="39"/>
  <c r="C40" i="38" s="1"/>
  <c r="E43" i="39"/>
  <c r="C37" i="38" s="1"/>
  <c r="E92" i="39"/>
  <c r="C86" i="38" s="1"/>
  <c r="E82" i="39"/>
  <c r="C76" i="38" s="1"/>
  <c r="E70" i="39"/>
  <c r="C64" i="38" s="1"/>
  <c r="E60" i="39"/>
  <c r="C54" i="38" s="1"/>
  <c r="E50" i="39"/>
  <c r="C44" i="38" s="1"/>
  <c r="E38" i="39"/>
  <c r="C32" i="38" s="1"/>
  <c r="E47" i="39"/>
  <c r="C41" i="38" s="1"/>
  <c r="E57" i="39"/>
  <c r="C51" i="38" s="1"/>
  <c r="E75" i="39"/>
  <c r="C69" i="38" s="1"/>
  <c r="E86" i="39"/>
  <c r="C80" i="38" s="1"/>
  <c r="E66" i="39"/>
  <c r="C60" i="38" s="1"/>
  <c r="E44" i="39"/>
  <c r="C38" i="38" s="1"/>
  <c r="E49" i="39"/>
  <c r="C43" i="38" s="1"/>
  <c r="E69" i="39"/>
  <c r="C63" i="38" s="1"/>
  <c r="E93" i="39"/>
  <c r="C87" i="38" s="1"/>
  <c r="E71" i="39"/>
  <c r="C65" i="38" s="1"/>
  <c r="E91" i="39"/>
  <c r="C85" i="38" s="1"/>
  <c r="E94" i="39"/>
  <c r="C88" i="38" s="1"/>
  <c r="E74" i="39"/>
  <c r="C68" i="38" s="1"/>
  <c r="E52" i="39"/>
  <c r="C46" i="38" s="1"/>
  <c r="E95" i="39"/>
  <c r="C89" i="38" s="1"/>
  <c r="E65" i="39"/>
  <c r="C59" i="38" s="1"/>
  <c r="E89" i="39"/>
  <c r="C83" i="38" s="1"/>
  <c r="E67" i="39"/>
  <c r="C61" i="38" s="1"/>
  <c r="E62" i="39"/>
  <c r="C56" i="38" s="1"/>
  <c r="E79" i="39"/>
  <c r="C73" i="38" s="1"/>
  <c r="E97" i="39"/>
  <c r="C91" i="38" s="1"/>
  <c r="E59" i="39"/>
  <c r="C53" i="38" s="1"/>
  <c r="E76" i="39"/>
  <c r="C70" i="38" s="1"/>
  <c r="E85" i="39"/>
  <c r="C79" i="38" s="1"/>
  <c r="E55" i="39"/>
  <c r="C49" i="38" s="1"/>
  <c r="E42" i="39"/>
  <c r="C36" i="38" s="1"/>
  <c r="E87" i="39"/>
  <c r="C81" i="38" s="1"/>
  <c r="E84" i="39"/>
  <c r="C78" i="38" s="1"/>
  <c r="E53" i="39"/>
  <c r="C47" i="38" s="1"/>
  <c r="E54" i="39"/>
  <c r="C48" i="38" s="1"/>
  <c r="E98" i="39"/>
  <c r="C92" i="38" s="1"/>
  <c r="E83" i="39"/>
  <c r="C77" i="38" s="1"/>
  <c r="E41" i="39"/>
  <c r="C35" i="38" s="1"/>
  <c r="E73" i="39"/>
  <c r="C67" i="38" s="1"/>
  <c r="E63" i="39"/>
  <c r="E88" i="39"/>
  <c r="E56" i="39"/>
  <c r="E40" i="39"/>
  <c r="C34" i="38" s="1"/>
  <c r="E77" i="39"/>
  <c r="E48" i="39"/>
  <c r="E81" i="39"/>
  <c r="C75" i="38" s="1"/>
  <c r="E51" i="39"/>
  <c r="E96" i="39"/>
  <c r="C90" i="38" s="1"/>
  <c r="E64" i="39"/>
  <c r="E61" i="39"/>
  <c r="E39" i="39"/>
  <c r="C33" i="38" s="1"/>
  <c r="E72" i="39"/>
  <c r="C66" i="38" s="1"/>
  <c r="E80" i="39"/>
  <c r="E45" i="39"/>
  <c r="G30" i="36"/>
  <c r="H30" i="36"/>
  <c r="G34" i="36"/>
  <c r="G84" i="36"/>
  <c r="S55" i="35"/>
  <c r="T55" i="35"/>
  <c r="S98" i="40"/>
  <c r="S93" i="40"/>
  <c r="T95" i="40"/>
  <c r="T99" i="40"/>
  <c r="G70" i="18"/>
  <c r="T86" i="35"/>
  <c r="S86" i="35"/>
  <c r="S70" i="31"/>
  <c r="T70" i="31"/>
  <c r="S48" i="31"/>
  <c r="T48" i="31"/>
  <c r="S90" i="31"/>
  <c r="T39" i="31"/>
  <c r="S39" i="31"/>
  <c r="S42" i="31"/>
  <c r="T4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T51" i="35"/>
  <c r="S51" i="35"/>
  <c r="S94" i="35"/>
  <c r="T94" i="35"/>
  <c r="T52" i="35"/>
  <c r="S52" i="35"/>
  <c r="S60" i="35"/>
  <c r="T60" i="35"/>
  <c r="T89" i="35"/>
  <c r="S89" i="35"/>
  <c r="S79" i="35"/>
  <c r="T79" i="35"/>
  <c r="S82" i="40"/>
  <c r="S76" i="40"/>
  <c r="S37" i="40"/>
  <c r="T51" i="40"/>
  <c r="T38" i="40"/>
  <c r="S60" i="40"/>
  <c r="T42" i="40"/>
  <c r="T66" i="40"/>
  <c r="W12" i="32"/>
  <c r="W9" i="32"/>
  <c r="W10" i="32"/>
  <c r="H96" i="18"/>
  <c r="G96" i="18"/>
  <c r="H98" i="18"/>
  <c r="G98" i="18"/>
  <c r="G86" i="18"/>
  <c r="H99" i="18"/>
  <c r="G99" i="18"/>
  <c r="K9" i="40"/>
  <c r="K12" i="40"/>
  <c r="K10" i="40"/>
  <c r="G72" i="31"/>
  <c r="S89" i="18"/>
  <c r="T79" i="18"/>
  <c r="S67" i="18"/>
  <c r="S73" i="18"/>
  <c r="S87" i="18"/>
  <c r="T76" i="18"/>
  <c r="S53" i="18"/>
  <c r="T54" i="18"/>
  <c r="S52" i="18"/>
  <c r="S77" i="18"/>
  <c r="S80" i="18"/>
  <c r="H75" i="31"/>
  <c r="E71" i="38"/>
  <c r="S61" i="18"/>
  <c r="T51" i="18"/>
  <c r="T80" i="36"/>
  <c r="T87" i="36"/>
  <c r="S94" i="36"/>
  <c r="S45" i="36"/>
  <c r="S74" i="36"/>
  <c r="T53" i="31"/>
  <c r="S32" i="36"/>
  <c r="T82" i="36"/>
  <c r="T84" i="31"/>
  <c r="T50" i="34"/>
  <c r="S50" i="34"/>
  <c r="S56" i="34"/>
  <c r="T56" i="34"/>
  <c r="S58" i="34"/>
  <c r="T58" i="34"/>
  <c r="T81" i="34"/>
  <c r="S81" i="34"/>
  <c r="T91" i="34"/>
  <c r="S91" i="34"/>
  <c r="S67" i="34"/>
  <c r="T67" i="34"/>
  <c r="T57" i="34"/>
  <c r="S57" i="34"/>
  <c r="T46" i="34"/>
  <c r="S46" i="34"/>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67" i="38"/>
  <c r="E61" i="38"/>
  <c r="E52" i="38"/>
  <c r="E65" i="38"/>
  <c r="T65" i="34"/>
  <c r="S65" i="34"/>
  <c r="S61" i="34"/>
  <c r="T61" i="34"/>
  <c r="T86" i="34"/>
  <c r="S86" i="34"/>
  <c r="T79" i="34"/>
  <c r="S79" i="34"/>
  <c r="S52" i="34"/>
  <c r="T52" i="34"/>
  <c r="S95" i="34"/>
  <c r="T95" i="34"/>
  <c r="T48" i="34"/>
  <c r="S48" i="34"/>
  <c r="T99" i="34"/>
  <c r="S99" i="34"/>
  <c r="T69" i="34"/>
  <c r="S69" i="34"/>
  <c r="S85" i="34"/>
  <c r="T85" i="34"/>
  <c r="S83" i="34"/>
  <c r="T83" i="34"/>
  <c r="T73" i="34"/>
  <c r="S73" i="34"/>
  <c r="T41" i="34"/>
  <c r="S41" i="34"/>
  <c r="S55" i="34"/>
  <c r="T55" i="34"/>
  <c r="T93" i="34"/>
  <c r="S93" i="34"/>
  <c r="S66" i="34"/>
  <c r="T66" i="34"/>
  <c r="T53" i="34"/>
  <c r="S53" i="34"/>
  <c r="T84" i="34"/>
  <c r="S84" i="34"/>
  <c r="S76" i="34"/>
  <c r="T76" i="34"/>
  <c r="E76" i="38"/>
  <c r="E53" i="38"/>
  <c r="E77" i="38"/>
  <c r="E43" i="38"/>
  <c r="S72" i="34"/>
  <c r="T72" i="34"/>
  <c r="S77" i="34"/>
  <c r="T77" i="34"/>
  <c r="S49" i="34"/>
  <c r="T49" i="34"/>
  <c r="S75" i="34"/>
  <c r="T75" i="34"/>
  <c r="T97" i="34"/>
  <c r="S97" i="34"/>
  <c r="T89" i="34"/>
  <c r="S89" i="34"/>
  <c r="T88" i="34"/>
  <c r="S88" i="34"/>
  <c r="E68" i="38"/>
  <c r="T47" i="34"/>
  <c r="S47" i="34"/>
  <c r="S40" i="34"/>
  <c r="T40" i="34"/>
  <c r="T92" i="34"/>
  <c r="S92" i="34"/>
  <c r="S63" i="34"/>
  <c r="T63" i="34"/>
  <c r="S59" i="34"/>
  <c r="T59" i="34"/>
  <c r="T74" i="34"/>
  <c r="S74" i="34"/>
  <c r="T60" i="34"/>
  <c r="S60" i="34"/>
  <c r="S82" i="34"/>
  <c r="T82" i="34"/>
  <c r="T78" i="34"/>
  <c r="S78" i="34"/>
  <c r="T45" i="34"/>
  <c r="S45" i="34"/>
  <c r="T68" i="34"/>
  <c r="S68" i="34"/>
  <c r="S64" i="34"/>
  <c r="T64" i="34"/>
  <c r="E64" i="38"/>
  <c r="E69" i="38"/>
  <c r="E84" i="38"/>
  <c r="S40" i="37" l="1"/>
  <c r="H89" i="34"/>
  <c r="H51" i="36"/>
  <c r="H19" i="36"/>
  <c r="J19" i="36" s="1"/>
  <c r="K19" i="36" s="1"/>
  <c r="I17" i="17" s="1"/>
  <c r="H37" i="36"/>
  <c r="H44" i="36"/>
  <c r="G83" i="36"/>
  <c r="H24" i="36"/>
  <c r="H94" i="36"/>
  <c r="G78" i="36"/>
  <c r="G80" i="31"/>
  <c r="G60" i="37"/>
  <c r="G58" i="37"/>
  <c r="H67" i="31"/>
  <c r="G61" i="18"/>
  <c r="H69" i="31"/>
  <c r="S98" i="18"/>
  <c r="H61" i="34"/>
  <c r="D59" i="38"/>
  <c r="T55" i="31"/>
  <c r="H65" i="18"/>
  <c r="H52" i="31"/>
  <c r="H66" i="31"/>
  <c r="S62" i="33"/>
  <c r="H48" i="34"/>
  <c r="S42" i="18"/>
  <c r="T44" i="33"/>
  <c r="T46" i="31"/>
  <c r="T41" i="33"/>
  <c r="S48" i="18"/>
  <c r="T49" i="33"/>
  <c r="S45" i="18"/>
  <c r="S44" i="31"/>
  <c r="E41" i="38"/>
  <c r="G40" i="18"/>
  <c r="S44" i="37"/>
  <c r="G45" i="35"/>
  <c r="B23" i="35"/>
  <c r="O23" i="31"/>
  <c r="B23" i="40"/>
  <c r="O23" i="35"/>
  <c r="B23" i="34"/>
  <c r="B23" i="33"/>
  <c r="O23" i="37"/>
  <c r="B23" i="32"/>
  <c r="B23" i="37"/>
  <c r="O23" i="40"/>
  <c r="B19" i="7"/>
  <c r="O23" i="18"/>
  <c r="O23" i="34"/>
  <c r="O23" i="33"/>
  <c r="B23" i="18"/>
  <c r="O23" i="32"/>
  <c r="O23" i="36"/>
  <c r="B23" i="36"/>
  <c r="B23" i="31"/>
  <c r="G48" i="31"/>
  <c r="G42" i="31"/>
  <c r="T47" i="33"/>
  <c r="G43" i="34"/>
  <c r="S45" i="31"/>
  <c r="T47" i="37"/>
  <c r="S42" i="33"/>
  <c r="D79" i="38"/>
  <c r="S91" i="18"/>
  <c r="G57" i="35"/>
  <c r="H81" i="34"/>
  <c r="G55" i="18"/>
  <c r="H58" i="18"/>
  <c r="G83" i="18"/>
  <c r="G96" i="33"/>
  <c r="S57" i="33"/>
  <c r="G98" i="34"/>
  <c r="S84" i="18"/>
  <c r="T79" i="31"/>
  <c r="G64" i="35"/>
  <c r="S71" i="37"/>
  <c r="T69" i="37"/>
  <c r="H40" i="34"/>
  <c r="T74" i="32"/>
  <c r="E46" i="38"/>
  <c r="S61" i="37"/>
  <c r="T61" i="37"/>
  <c r="T49" i="32"/>
  <c r="T96" i="32"/>
  <c r="T85" i="32"/>
  <c r="S83" i="37"/>
  <c r="T83" i="37"/>
  <c r="H98" i="33"/>
  <c r="S65" i="37"/>
  <c r="T91" i="37"/>
  <c r="H61" i="31"/>
  <c r="T92" i="37"/>
  <c r="T99" i="18"/>
  <c r="T93" i="31"/>
  <c r="T93" i="18"/>
  <c r="G49" i="34"/>
  <c r="S92" i="18"/>
  <c r="T72" i="32"/>
  <c r="H80" i="36"/>
  <c r="G64" i="18"/>
  <c r="G53" i="18"/>
  <c r="H60" i="34"/>
  <c r="H50" i="31"/>
  <c r="G74" i="33"/>
  <c r="G97" i="31"/>
  <c r="S60" i="33"/>
  <c r="H20" i="36"/>
  <c r="D92" i="38"/>
  <c r="E91" i="38"/>
  <c r="G31" i="36"/>
  <c r="G57" i="18"/>
  <c r="S58" i="18"/>
  <c r="H54" i="18"/>
  <c r="S92" i="31"/>
  <c r="G39" i="36"/>
  <c r="H78" i="34"/>
  <c r="T50" i="31"/>
  <c r="E48" i="38"/>
  <c r="I20" i="36"/>
  <c r="T85" i="31"/>
  <c r="H93" i="18"/>
  <c r="H94" i="18"/>
  <c r="H60" i="36"/>
  <c r="G80" i="34"/>
  <c r="H76" i="35"/>
  <c r="E32" i="38"/>
  <c r="H39" i="18"/>
  <c r="G50" i="36"/>
  <c r="G76" i="34"/>
  <c r="G50" i="37"/>
  <c r="G56" i="37"/>
  <c r="G69" i="35"/>
  <c r="H93" i="31"/>
  <c r="S50" i="18"/>
  <c r="D34" i="38"/>
  <c r="E86" i="38"/>
  <c r="T70" i="33"/>
  <c r="D63" i="38"/>
  <c r="E74" i="38"/>
  <c r="H83" i="33"/>
  <c r="H47" i="36"/>
  <c r="H77" i="36"/>
  <c r="H85" i="31"/>
  <c r="S66" i="31"/>
  <c r="S75" i="37"/>
  <c r="E81" i="38"/>
  <c r="G78" i="31"/>
  <c r="G80" i="37"/>
  <c r="H72" i="36"/>
  <c r="G90" i="31"/>
  <c r="D91" i="38"/>
  <c r="H84" i="18"/>
  <c r="H42" i="36"/>
  <c r="H63" i="36"/>
  <c r="H65" i="36"/>
  <c r="G56" i="36"/>
  <c r="H88" i="36"/>
  <c r="H80" i="35"/>
  <c r="S40" i="31"/>
  <c r="H67" i="35"/>
  <c r="G44" i="37"/>
  <c r="T64" i="37"/>
  <c r="H78" i="37"/>
  <c r="S74" i="37"/>
  <c r="S98" i="37"/>
  <c r="E56" i="38"/>
  <c r="G41" i="35"/>
  <c r="G52" i="35"/>
  <c r="G80" i="33"/>
  <c r="H61" i="37"/>
  <c r="G61" i="37"/>
  <c r="G85" i="18"/>
  <c r="H23" i="36"/>
  <c r="G73" i="18"/>
  <c r="G44" i="18"/>
  <c r="S75" i="31"/>
  <c r="H45" i="36"/>
  <c r="G98" i="31"/>
  <c r="H87" i="33"/>
  <c r="G56" i="35"/>
  <c r="G60" i="31"/>
  <c r="T68" i="33"/>
  <c r="D71" i="38"/>
  <c r="D45" i="38"/>
  <c r="E66" i="38"/>
  <c r="D86" i="38"/>
  <c r="E55" i="38"/>
  <c r="E42" i="38"/>
  <c r="H74" i="34"/>
  <c r="G74" i="34"/>
  <c r="S66" i="33"/>
  <c r="T66" i="33"/>
  <c r="H70" i="37"/>
  <c r="G74" i="36"/>
  <c r="H84" i="33"/>
  <c r="H89" i="37"/>
  <c r="E82" i="38"/>
  <c r="N75" i="39"/>
  <c r="S73" i="31"/>
  <c r="H27" i="36"/>
  <c r="S56" i="18"/>
  <c r="H52" i="36"/>
  <c r="H80" i="18"/>
  <c r="G72" i="37"/>
  <c r="S70" i="18"/>
  <c r="G63" i="3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G71" i="35"/>
  <c r="S72" i="31"/>
  <c r="D44" i="38"/>
  <c r="S66" i="37"/>
  <c r="H68" i="33"/>
  <c r="T98" i="33"/>
  <c r="S98" i="33"/>
  <c r="T60" i="31"/>
  <c r="G62" i="18"/>
  <c r="G79" i="36"/>
  <c r="H97" i="37"/>
  <c r="G47" i="18"/>
  <c r="G62" i="36"/>
  <c r="G44" i="34"/>
  <c r="G90" i="18"/>
  <c r="H99" i="35"/>
  <c r="D84" i="38"/>
  <c r="H99" i="33"/>
  <c r="G99" i="33"/>
  <c r="T56" i="37"/>
  <c r="S56" i="37"/>
  <c r="G95" i="18"/>
  <c r="H47" i="37"/>
  <c r="S99" i="37"/>
  <c r="H65" i="31"/>
  <c r="G78" i="18"/>
  <c r="H45" i="37"/>
  <c r="H53" i="33"/>
  <c r="G53" i="33"/>
  <c r="H92" i="36"/>
  <c r="G92" i="36"/>
  <c r="H74" i="37"/>
  <c r="H89" i="36"/>
  <c r="H91" i="36"/>
  <c r="H70" i="31"/>
  <c r="T69" i="33"/>
  <c r="S69" i="33"/>
  <c r="N66" i="39"/>
  <c r="H91" i="18"/>
  <c r="G38" i="36"/>
  <c r="S43" i="31"/>
  <c r="S99" i="31"/>
  <c r="H71" i="18"/>
  <c r="T65" i="18"/>
  <c r="T94" i="18"/>
  <c r="H41" i="34"/>
  <c r="D52" i="38"/>
  <c r="G92" i="31"/>
  <c r="G98" i="37"/>
  <c r="G89" i="18"/>
  <c r="G73" i="31"/>
  <c r="D74" i="38"/>
  <c r="T64" i="18"/>
  <c r="E34" i="38"/>
  <c r="E40" i="38"/>
  <c r="S98" i="31"/>
  <c r="G69" i="37"/>
  <c r="H74" i="18"/>
  <c r="H77" i="34"/>
  <c r="H95" i="34"/>
  <c r="H87" i="34"/>
  <c r="H59" i="35"/>
  <c r="G49" i="37"/>
  <c r="G51" i="37"/>
  <c r="S80" i="37"/>
  <c r="S49" i="18"/>
  <c r="T49" i="31"/>
  <c r="H43" i="37"/>
  <c r="G79" i="37"/>
  <c r="S95" i="31"/>
  <c r="G79" i="31"/>
  <c r="T65" i="31"/>
  <c r="G75" i="34"/>
  <c r="T89" i="31"/>
  <c r="H47" i="34"/>
  <c r="H77" i="35"/>
  <c r="S39" i="33"/>
  <c r="G72" i="35"/>
  <c r="S62" i="37"/>
  <c r="T46" i="37"/>
  <c r="H46" i="31"/>
  <c r="G60" i="35"/>
  <c r="S43" i="37"/>
  <c r="T43" i="37"/>
  <c r="H67" i="36"/>
  <c r="G40" i="36"/>
  <c r="H67" i="18"/>
  <c r="G93" i="36"/>
  <c r="H75" i="36"/>
  <c r="G70" i="36"/>
  <c r="H79" i="18"/>
  <c r="H85" i="35"/>
  <c r="G40" i="35"/>
  <c r="H45" i="31"/>
  <c r="H97" i="36"/>
  <c r="G55" i="34"/>
  <c r="H55" i="31"/>
  <c r="G54" i="33"/>
  <c r="I21" i="36"/>
  <c r="I22" i="36" s="1"/>
  <c r="J23" i="36" s="1"/>
  <c r="K23" i="36" s="1"/>
  <c r="I21" i="17" s="1"/>
  <c r="H64" i="33"/>
  <c r="G64" i="33"/>
  <c r="H56" i="18"/>
  <c r="H21" i="36"/>
  <c r="G98" i="36"/>
  <c r="G40" i="31"/>
  <c r="G55" i="37"/>
  <c r="G98" i="35"/>
  <c r="N78" i="39"/>
  <c r="E60" i="38"/>
  <c r="G62" i="33"/>
  <c r="H62" i="33"/>
  <c r="H25" i="36"/>
  <c r="H95" i="36"/>
  <c r="G43" i="36"/>
  <c r="G88" i="37"/>
  <c r="S91" i="31"/>
  <c r="G92" i="18"/>
  <c r="H29" i="36"/>
  <c r="G65" i="34"/>
  <c r="G39" i="35"/>
  <c r="H63" i="33"/>
  <c r="H92" i="35"/>
  <c r="T87" i="31"/>
  <c r="E72" i="38"/>
  <c r="G58" i="33"/>
  <c r="H58" i="33"/>
  <c r="G66" i="37"/>
  <c r="H63" i="37"/>
  <c r="G90" i="33"/>
  <c r="H90" i="33"/>
  <c r="T41" i="18"/>
  <c r="H69" i="33"/>
  <c r="G69" i="33"/>
  <c r="H54" i="36"/>
  <c r="G54" i="36"/>
  <c r="H84" i="35"/>
  <c r="G84" i="35"/>
  <c r="H94" i="35"/>
  <c r="G94" i="35"/>
  <c r="N84" i="39"/>
  <c r="N85" i="39"/>
  <c r="N65" i="39"/>
  <c r="N82" i="39"/>
  <c r="N68" i="39"/>
  <c r="N62" i="39"/>
  <c r="S85" i="18"/>
  <c r="H54" i="34"/>
  <c r="G46" i="37"/>
  <c r="G93" i="35"/>
  <c r="G39" i="31"/>
  <c r="S74" i="33"/>
  <c r="S60" i="37"/>
  <c r="T60" i="37"/>
  <c r="S56" i="31"/>
  <c r="T56" i="31"/>
  <c r="G56" i="33"/>
  <c r="H56" i="33"/>
  <c r="G66" i="36"/>
  <c r="H66" i="36"/>
  <c r="G59" i="31"/>
  <c r="H59" i="31"/>
  <c r="N69" i="39"/>
  <c r="N98" i="39"/>
  <c r="N59" i="39"/>
  <c r="S47" i="31"/>
  <c r="T75" i="18"/>
  <c r="T95" i="18"/>
  <c r="S51" i="31"/>
  <c r="G51" i="34"/>
  <c r="G91" i="37"/>
  <c r="G41" i="37"/>
  <c r="G95" i="31"/>
  <c r="H43" i="31"/>
  <c r="H66" i="34"/>
  <c r="G99" i="31"/>
  <c r="G74" i="35"/>
  <c r="H74" i="35"/>
  <c r="T87" i="33"/>
  <c r="S87" i="33"/>
  <c r="H66" i="33"/>
  <c r="G66" i="33"/>
  <c r="D49" i="38"/>
  <c r="G67" i="37"/>
  <c r="H67" i="37"/>
  <c r="N39" i="39"/>
  <c r="S49" i="32"/>
  <c r="H78" i="33"/>
  <c r="G78" i="33"/>
  <c r="H74" i="31"/>
  <c r="G74" i="31"/>
  <c r="G78" i="35"/>
  <c r="H78" i="35"/>
  <c r="G94" i="34"/>
  <c r="H94" i="34"/>
  <c r="G90" i="37"/>
  <c r="H90" i="37"/>
  <c r="N91" i="39"/>
  <c r="H55" i="36"/>
  <c r="H71" i="36"/>
  <c r="H87" i="18"/>
  <c r="H87" i="37"/>
  <c r="S63" i="18"/>
  <c r="G57" i="36"/>
  <c r="H81" i="37"/>
  <c r="T56" i="33"/>
  <c r="S56" i="33"/>
  <c r="H70" i="35"/>
  <c r="G70" i="35"/>
  <c r="H88" i="18"/>
  <c r="G88" i="18"/>
  <c r="G60" i="33"/>
  <c r="H60" i="33"/>
  <c r="G57" i="31"/>
  <c r="H57" i="31"/>
  <c r="N44" i="39"/>
  <c r="N87" i="39"/>
  <c r="H75" i="37"/>
  <c r="H47" i="35"/>
  <c r="H86" i="37"/>
  <c r="S87" i="37"/>
  <c r="E50" i="38"/>
  <c r="H94" i="33"/>
  <c r="G94" i="33"/>
  <c r="H88" i="33"/>
  <c r="G88" i="33"/>
  <c r="H43" i="33"/>
  <c r="G43" i="33"/>
  <c r="H92" i="33"/>
  <c r="G92" i="33"/>
  <c r="G86" i="35"/>
  <c r="H86" i="35"/>
  <c r="G85" i="37"/>
  <c r="H85" i="37"/>
  <c r="G33" i="36"/>
  <c r="H48" i="18"/>
  <c r="G49" i="36"/>
  <c r="G73" i="36"/>
  <c r="T43" i="18"/>
  <c r="H91" i="34"/>
  <c r="G81" i="35"/>
  <c r="G95" i="37"/>
  <c r="H95" i="37"/>
  <c r="H57" i="37"/>
  <c r="G57" i="37"/>
  <c r="H86" i="33"/>
  <c r="G86" i="33"/>
  <c r="H73" i="35"/>
  <c r="G73" i="35"/>
  <c r="H59" i="37"/>
  <c r="G59" i="37"/>
  <c r="H81" i="31"/>
  <c r="G81" i="31"/>
  <c r="G42" i="18"/>
  <c r="H97" i="35"/>
  <c r="H90" i="35"/>
  <c r="S63" i="37"/>
  <c r="H86" i="31"/>
  <c r="G86" i="31"/>
  <c r="H28" i="36"/>
  <c r="G28" i="36"/>
  <c r="H54" i="35"/>
  <c r="G54" i="35"/>
  <c r="H47" i="31"/>
  <c r="G47" i="31"/>
  <c r="N40" i="39"/>
  <c r="H73" i="37"/>
  <c r="G73" i="37"/>
  <c r="G54" i="37"/>
  <c r="H54" i="37"/>
  <c r="G77" i="37"/>
  <c r="H77" i="37"/>
  <c r="H55" i="33"/>
  <c r="G55" i="33"/>
  <c r="H43" i="35"/>
  <c r="G43" i="35"/>
  <c r="N90" i="39"/>
  <c r="S96" i="32"/>
  <c r="H97" i="34"/>
  <c r="N74" i="39"/>
  <c r="G46" i="34"/>
  <c r="N72" i="39"/>
  <c r="T95" i="33"/>
  <c r="T71" i="33"/>
  <c r="S71" i="33"/>
  <c r="H95" i="35"/>
  <c r="G49" i="35"/>
  <c r="H49" i="35"/>
  <c r="H49" i="31"/>
  <c r="G49" i="31"/>
  <c r="G51" i="35"/>
  <c r="G89" i="31"/>
  <c r="H89" i="31"/>
  <c r="T71" i="18"/>
  <c r="S42" i="37"/>
  <c r="T42" i="37"/>
  <c r="N89" i="39"/>
  <c r="N76" i="39"/>
  <c r="N83" i="39"/>
  <c r="N55" i="39"/>
  <c r="G51" i="18"/>
  <c r="S39" i="18"/>
  <c r="T39" i="18"/>
  <c r="T49" i="37"/>
  <c r="S49" i="37"/>
  <c r="G71" i="31"/>
  <c r="H71" i="31"/>
  <c r="T47" i="18"/>
  <c r="S47" i="18"/>
  <c r="G89" i="35"/>
  <c r="H89" i="35"/>
  <c r="N96" i="39"/>
  <c r="S46" i="18"/>
  <c r="T89" i="37"/>
  <c r="S89" i="37"/>
  <c r="H46" i="35"/>
  <c r="G46" i="35"/>
  <c r="S95" i="37"/>
  <c r="T95" i="37"/>
  <c r="N93" i="39"/>
  <c r="N94" i="39"/>
  <c r="T71" i="31"/>
  <c r="S71" i="31"/>
  <c r="T91" i="33"/>
  <c r="S91" i="33"/>
  <c r="N38" i="39"/>
  <c r="G79" i="35"/>
  <c r="H79" i="35"/>
  <c r="G47" i="33"/>
  <c r="H47" i="33"/>
  <c r="H65" i="33"/>
  <c r="G65" i="33"/>
  <c r="H85" i="33"/>
  <c r="G85" i="33"/>
  <c r="G67" i="33"/>
  <c r="H67" i="33"/>
  <c r="H97" i="33"/>
  <c r="G97" i="33"/>
  <c r="G39" i="33"/>
  <c r="H39" i="33"/>
  <c r="G48" i="33"/>
  <c r="H48" i="33"/>
  <c r="H48" i="37"/>
  <c r="G48" i="37"/>
  <c r="G57" i="33"/>
  <c r="H57" i="33"/>
  <c r="H93" i="33"/>
  <c r="G93" i="33"/>
  <c r="G95" i="33"/>
  <c r="H95" i="33"/>
  <c r="T85" i="33"/>
  <c r="S85" i="33"/>
  <c r="T67" i="33"/>
  <c r="S67" i="33"/>
  <c r="H75" i="35"/>
  <c r="G75" i="35"/>
  <c r="G97" i="18"/>
  <c r="H97" i="18"/>
  <c r="H75" i="18"/>
  <c r="G75" i="18"/>
  <c r="H59" i="18"/>
  <c r="G59" i="18"/>
  <c r="V20" i="36"/>
  <c r="W20" i="36" s="1"/>
  <c r="Z18" i="17" s="1"/>
  <c r="N43" i="39"/>
  <c r="N70" i="39"/>
  <c r="N52" i="39"/>
  <c r="N49" i="39"/>
  <c r="N58" i="39"/>
  <c r="N67" i="39"/>
  <c r="N73" i="39"/>
  <c r="N53" i="39"/>
  <c r="N95" i="39"/>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46" i="33"/>
  <c r="G46" i="33"/>
  <c r="H44" i="33"/>
  <c r="G44" i="33"/>
  <c r="G59" i="33"/>
  <c r="H59" i="33"/>
  <c r="G77" i="33"/>
  <c r="H77" i="33"/>
  <c r="G41" i="33"/>
  <c r="H41" i="33"/>
  <c r="H45" i="33"/>
  <c r="G45" i="33"/>
  <c r="G49" i="33"/>
  <c r="H49" i="33"/>
  <c r="G51" i="33"/>
  <c r="H51" i="33"/>
  <c r="S57" i="18"/>
  <c r="T57" i="18"/>
  <c r="S75" i="33"/>
  <c r="T75" i="33"/>
  <c r="S97" i="33"/>
  <c r="T97" i="33"/>
  <c r="T46" i="33"/>
  <c r="S46" i="33"/>
  <c r="H42" i="33"/>
  <c r="G42" i="33"/>
  <c r="H42" i="37"/>
  <c r="G42" i="37"/>
  <c r="H79" i="33"/>
  <c r="G79" i="33"/>
  <c r="G81" i="33"/>
  <c r="H81" i="33"/>
  <c r="C39" i="38"/>
  <c r="N45" i="39"/>
  <c r="C58" i="38"/>
  <c r="N64" i="39"/>
  <c r="C50" i="38"/>
  <c r="N56" i="39"/>
  <c r="T78" i="32"/>
  <c r="S78" i="32"/>
  <c r="T70" i="32"/>
  <c r="S70" i="32"/>
  <c r="S98" i="32"/>
  <c r="T98" i="32"/>
  <c r="S64" i="32"/>
  <c r="T64" i="32"/>
  <c r="S56" i="32"/>
  <c r="T56" i="32"/>
  <c r="S41" i="32"/>
  <c r="T41" i="32"/>
  <c r="S67" i="32"/>
  <c r="T67"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85" i="32"/>
  <c r="S68" i="32"/>
  <c r="C55" i="38"/>
  <c r="N61" i="39"/>
  <c r="C45" i="38"/>
  <c r="N51" i="39"/>
  <c r="C57" i="38"/>
  <c r="N63" i="39"/>
  <c r="T91" i="32"/>
  <c r="S91" i="32"/>
  <c r="T50" i="32"/>
  <c r="S50" i="32"/>
  <c r="T80" i="32"/>
  <c r="S80" i="32"/>
  <c r="S75" i="32"/>
  <c r="T75" i="32"/>
  <c r="T86" i="32"/>
  <c r="S86" i="32"/>
  <c r="T54" i="32"/>
  <c r="S54" i="32"/>
  <c r="T45" i="32"/>
  <c r="S45" i="32"/>
  <c r="T39" i="32"/>
  <c r="S39" i="32"/>
  <c r="S95" i="32"/>
  <c r="T95" i="32"/>
  <c r="S69" i="32"/>
  <c r="T69" i="32"/>
  <c r="T42" i="32"/>
  <c r="S42" i="32"/>
  <c r="G54" i="32"/>
  <c r="H71" i="32"/>
  <c r="G75" i="32"/>
  <c r="H74" i="32"/>
  <c r="H89" i="32"/>
  <c r="H75" i="32"/>
  <c r="G74" i="32"/>
  <c r="G89" i="32"/>
  <c r="G71" i="32"/>
  <c r="G96" i="32"/>
  <c r="H54" i="32"/>
  <c r="G61" i="32"/>
  <c r="H55" i="32"/>
  <c r="G87" i="32"/>
  <c r="G99" i="32"/>
  <c r="H62" i="32"/>
  <c r="G48" i="32"/>
  <c r="G93" i="32"/>
  <c r="G68" i="32"/>
  <c r="H82" i="32"/>
  <c r="G97" i="32"/>
  <c r="G77" i="32"/>
  <c r="H96" i="32"/>
  <c r="G82" i="32"/>
  <c r="H99" i="32"/>
  <c r="G47" i="32"/>
  <c r="H79" i="32"/>
  <c r="G65" i="32"/>
  <c r="G76" i="32"/>
  <c r="H61" i="32"/>
  <c r="G55" i="32"/>
  <c r="H97" i="32"/>
  <c r="G62" i="32"/>
  <c r="G43" i="32"/>
  <c r="H48" i="32"/>
  <c r="H65" i="32"/>
  <c r="H76" i="32"/>
  <c r="H80" i="32"/>
  <c r="H47" i="32"/>
  <c r="H43" i="32"/>
  <c r="G79" i="32"/>
  <c r="H68" i="32"/>
  <c r="H91" i="32"/>
  <c r="H87" i="32"/>
  <c r="H77" i="32"/>
  <c r="G80" i="32"/>
  <c r="G39" i="32"/>
  <c r="G51" i="32"/>
  <c r="H58" i="32"/>
  <c r="G95" i="32"/>
  <c r="G66" i="32"/>
  <c r="G90" i="32"/>
  <c r="H93" i="32"/>
  <c r="G45" i="32"/>
  <c r="H59" i="32"/>
  <c r="G94" i="32"/>
  <c r="H98" i="32"/>
  <c r="G84" i="32"/>
  <c r="H64" i="32"/>
  <c r="G53" i="32"/>
  <c r="H46" i="32"/>
  <c r="G86" i="32"/>
  <c r="G72" i="32"/>
  <c r="G50" i="32"/>
  <c r="G88" i="32"/>
  <c r="G85" i="32"/>
  <c r="G78" i="32"/>
  <c r="G52" i="32"/>
  <c r="G57" i="32"/>
  <c r="H41" i="32"/>
  <c r="H92" i="32"/>
  <c r="H63" i="32"/>
  <c r="H70" i="32"/>
  <c r="H39" i="32"/>
  <c r="H95" i="32"/>
  <c r="H73" i="32"/>
  <c r="H56" i="32"/>
  <c r="G59" i="32"/>
  <c r="G92" i="32"/>
  <c r="G64" i="32"/>
  <c r="H53" i="32"/>
  <c r="H86" i="32"/>
  <c r="H50" i="32"/>
  <c r="H88" i="32"/>
  <c r="G49" i="32"/>
  <c r="G91" i="32"/>
  <c r="G73" i="32"/>
  <c r="H67" i="32"/>
  <c r="H57" i="32"/>
  <c r="H69" i="32"/>
  <c r="H49" i="32"/>
  <c r="H45" i="32"/>
  <c r="G41" i="32"/>
  <c r="G60" i="32"/>
  <c r="G98" i="32"/>
  <c r="G42" i="32"/>
  <c r="G81" i="32"/>
  <c r="H40" i="32"/>
  <c r="H44" i="32"/>
  <c r="G63" i="32"/>
  <c r="G83" i="32"/>
  <c r="G70" i="32"/>
  <c r="H78" i="32"/>
  <c r="G67" i="32"/>
  <c r="G69" i="32"/>
  <c r="G56" i="32"/>
  <c r="H60" i="32"/>
  <c r="H42" i="32"/>
  <c r="H81" i="32"/>
  <c r="G40" i="32"/>
  <c r="G44" i="32"/>
  <c r="H83" i="32"/>
  <c r="H90" i="32"/>
  <c r="H51" i="32"/>
  <c r="G58" i="32"/>
  <c r="H66" i="32"/>
  <c r="H94" i="32"/>
  <c r="H84" i="32"/>
  <c r="G46" i="32"/>
  <c r="H72" i="32"/>
  <c r="H85" i="32"/>
  <c r="H52" i="32"/>
  <c r="T69" i="40"/>
  <c r="S29" i="40"/>
  <c r="T74" i="40"/>
  <c r="T70" i="40"/>
  <c r="T33" i="40"/>
  <c r="S35" i="40"/>
  <c r="T55" i="40"/>
  <c r="T54" i="40"/>
  <c r="S80" i="40"/>
  <c r="N79" i="39"/>
  <c r="N41" i="39"/>
  <c r="S42" i="40"/>
  <c r="S38" i="40"/>
  <c r="T37" i="40"/>
  <c r="T82" i="40"/>
  <c r="T22" i="40"/>
  <c r="S79" i="40"/>
  <c r="S46" i="40"/>
  <c r="S88" i="40"/>
  <c r="S84" i="40"/>
  <c r="S25" i="40"/>
  <c r="S28" i="40"/>
  <c r="S31" i="40"/>
  <c r="T72" i="40"/>
  <c r="T59" i="40"/>
  <c r="T87" i="40"/>
  <c r="S57" i="40"/>
  <c r="T62" i="40"/>
  <c r="S54" i="40"/>
  <c r="T80" i="40"/>
  <c r="S20" i="40"/>
  <c r="N46" i="39"/>
  <c r="N54" i="39"/>
  <c r="N86" i="39"/>
  <c r="N81" i="39"/>
  <c r="N71" i="39"/>
  <c r="J20" i="36"/>
  <c r="K20" i="36" s="1"/>
  <c r="I18" i="17" s="1"/>
  <c r="S67" i="40"/>
  <c r="S94" i="40"/>
  <c r="S63" i="40"/>
  <c r="T86" i="40"/>
  <c r="S64" i="40"/>
  <c r="S50" i="40"/>
  <c r="T71" i="40"/>
  <c r="T56" i="40"/>
  <c r="S23" i="40"/>
  <c r="S22" i="40"/>
  <c r="T30" i="40"/>
  <c r="S65" i="40"/>
  <c r="T91" i="40"/>
  <c r="T83" i="40"/>
  <c r="T79" i="40"/>
  <c r="T78" i="40"/>
  <c r="T46" i="40"/>
  <c r="S44" i="40"/>
  <c r="S19" i="40"/>
  <c r="U19" i="40" s="1"/>
  <c r="T40" i="40"/>
  <c r="T34" i="40"/>
  <c r="S48" i="40"/>
  <c r="T36" i="40"/>
  <c r="T27" i="40"/>
  <c r="S96" i="40"/>
  <c r="T97" i="40"/>
  <c r="S72" i="40"/>
  <c r="S59" i="40"/>
  <c r="S87" i="40"/>
  <c r="T57" i="40"/>
  <c r="T47" i="40"/>
  <c r="T43" i="40"/>
  <c r="S92" i="40"/>
  <c r="S76" i="32"/>
  <c r="T68"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59" i="32"/>
  <c r="T59" i="32"/>
  <c r="T66" i="32"/>
  <c r="S66" i="32"/>
  <c r="S57" i="32"/>
  <c r="T57" i="32"/>
  <c r="T71" i="32"/>
  <c r="S71" i="32"/>
  <c r="S58" i="32"/>
  <c r="T58" i="32"/>
  <c r="S83" i="32"/>
  <c r="T83" i="32"/>
  <c r="T94" i="32"/>
  <c r="S94" i="32"/>
  <c r="T60" i="32"/>
  <c r="S60" i="32"/>
  <c r="S89" i="32"/>
  <c r="T89" i="32"/>
  <c r="C74" i="38"/>
  <c r="N80" i="39"/>
  <c r="C71" i="38"/>
  <c r="N77" i="39"/>
  <c r="C82" i="38"/>
  <c r="N88" i="39"/>
  <c r="S52" i="32"/>
  <c r="T52" i="32"/>
  <c r="S44" i="32"/>
  <c r="T44" i="32"/>
  <c r="S97" i="32"/>
  <c r="T97" i="32"/>
  <c r="S43" i="32"/>
  <c r="T43" i="32"/>
  <c r="T51" i="32"/>
  <c r="S51" i="32"/>
  <c r="S40" i="32"/>
  <c r="T40" i="32"/>
  <c r="S77" i="32"/>
  <c r="T77" i="32"/>
  <c r="T73" i="32"/>
  <c r="S73" i="32"/>
  <c r="S65" i="32"/>
  <c r="T65" i="32"/>
  <c r="S89" i="40"/>
  <c r="T61" i="40"/>
  <c r="T88" i="40"/>
  <c r="T84" i="40"/>
  <c r="T25" i="40"/>
  <c r="T28" i="40"/>
  <c r="T31" i="40"/>
  <c r="S39" i="40"/>
  <c r="T75" i="40"/>
  <c r="S62" i="40"/>
  <c r="T20" i="40"/>
  <c r="N60" i="39"/>
  <c r="S66" i="40"/>
  <c r="T60" i="40"/>
  <c r="S51" i="40"/>
  <c r="T76" i="40"/>
  <c r="U20" i="36"/>
  <c r="T23" i="40"/>
  <c r="S30" i="40"/>
  <c r="T65" i="40"/>
  <c r="S91" i="40"/>
  <c r="S83" i="40"/>
  <c r="S78" i="40"/>
  <c r="S74" i="40"/>
  <c r="S70" i="40"/>
  <c r="S33" i="40"/>
  <c r="N47" i="39"/>
  <c r="N42" i="39"/>
  <c r="N57" i="39"/>
  <c r="N97" i="39"/>
  <c r="N50" i="39"/>
  <c r="N92" i="39"/>
  <c r="T67" i="40"/>
  <c r="T94" i="40"/>
  <c r="T63" i="40"/>
  <c r="S86" i="40"/>
  <c r="T64" i="40"/>
  <c r="T50" i="40"/>
  <c r="S71" i="40"/>
  <c r="S56" i="40"/>
  <c r="S99" i="40"/>
  <c r="S95" i="40"/>
  <c r="T93" i="40"/>
  <c r="T98" i="40"/>
  <c r="T89" i="40"/>
  <c r="S69" i="40"/>
  <c r="S61" i="40"/>
  <c r="T29" i="40"/>
  <c r="T44" i="40"/>
  <c r="T19" i="40"/>
  <c r="V19" i="40" s="1"/>
  <c r="W19" i="40" s="1"/>
  <c r="AB17" i="17" s="1"/>
  <c r="S40" i="40"/>
  <c r="S34" i="40"/>
  <c r="T48" i="40"/>
  <c r="S36" i="40"/>
  <c r="S27" i="40"/>
  <c r="T96" i="40"/>
  <c r="S97" i="40"/>
  <c r="T39" i="40"/>
  <c r="T35" i="40"/>
  <c r="S75" i="40"/>
  <c r="S55" i="40"/>
  <c r="S47" i="40"/>
  <c r="S43" i="40"/>
  <c r="T92" i="40"/>
  <c r="S24" i="40"/>
  <c r="S63" i="32"/>
  <c r="J21" i="36" l="1"/>
  <c r="K21" i="36" s="1"/>
  <c r="I19" i="17" s="1"/>
  <c r="B24" i="35"/>
  <c r="B24" i="32"/>
  <c r="O24" i="31"/>
  <c r="B24" i="36"/>
  <c r="B24" i="40"/>
  <c r="B24" i="18"/>
  <c r="O24" i="37"/>
  <c r="O24" i="35"/>
  <c r="O24" i="40"/>
  <c r="B24" i="31"/>
  <c r="O24" i="36"/>
  <c r="O24" i="34"/>
  <c r="B24" i="37"/>
  <c r="O24" i="18"/>
  <c r="B24" i="33"/>
  <c r="O24" i="32"/>
  <c r="B24" i="34"/>
  <c r="O24" i="33"/>
  <c r="B20" i="7"/>
  <c r="J22" i="36"/>
  <c r="K22" i="36" s="1"/>
  <c r="I20" i="17" s="1"/>
  <c r="I23" i="36"/>
  <c r="J24" i="36" s="1"/>
  <c r="K24" i="36" s="1"/>
  <c r="I22" i="17" s="1"/>
  <c r="J20" i="40"/>
  <c r="K20" i="40" s="1"/>
  <c r="K18" i="17" s="1"/>
  <c r="J21" i="40"/>
  <c r="K21" i="40" s="1"/>
  <c r="K19" i="17" s="1"/>
  <c r="U20" i="40"/>
  <c r="V21" i="40" s="1"/>
  <c r="W21" i="40" s="1"/>
  <c r="AB19" i="17" s="1"/>
  <c r="U21" i="36"/>
  <c r="V21" i="36"/>
  <c r="W21" i="36" s="1"/>
  <c r="Z19" i="17" s="1"/>
  <c r="I21" i="40"/>
  <c r="J22" i="40" s="1"/>
  <c r="K22" i="40" s="1"/>
  <c r="K20" i="17" s="1"/>
  <c r="V20" i="40"/>
  <c r="W20" i="40" s="1"/>
  <c r="AB18" i="17" s="1"/>
  <c r="B25" i="33" l="1"/>
  <c r="B25" i="40"/>
  <c r="O25" i="32"/>
  <c r="B21" i="7"/>
  <c r="B25" i="31"/>
  <c r="B25" i="32"/>
  <c r="B25" i="37"/>
  <c r="O25" i="37"/>
  <c r="O25" i="34"/>
  <c r="B25" i="34"/>
  <c r="B25" i="35"/>
  <c r="O25" i="33"/>
  <c r="O25" i="31"/>
  <c r="O25" i="35"/>
  <c r="B25" i="36"/>
  <c r="O25" i="40"/>
  <c r="O25" i="18"/>
  <c r="O25" i="36"/>
  <c r="B25" i="18"/>
  <c r="I24" i="36"/>
  <c r="J25" i="36" s="1"/>
  <c r="K25" i="36" s="1"/>
  <c r="I23" i="17" s="1"/>
  <c r="U21" i="40"/>
  <c r="V22" i="40" s="1"/>
  <c r="W22" i="40" s="1"/>
  <c r="AB20" i="17" s="1"/>
  <c r="V22" i="36"/>
  <c r="W22" i="36" s="1"/>
  <c r="Z20" i="17" s="1"/>
  <c r="U22" i="36"/>
  <c r="I22" i="40"/>
  <c r="O26" i="40" l="1"/>
  <c r="O26" i="33"/>
  <c r="B26" i="31"/>
  <c r="O26" i="18"/>
  <c r="B26" i="18"/>
  <c r="B26" i="34"/>
  <c r="B26" i="32"/>
  <c r="B22" i="7"/>
  <c r="B26" i="36"/>
  <c r="O26" i="37"/>
  <c r="O26" i="34"/>
  <c r="O26" i="35"/>
  <c r="O26" i="31"/>
  <c r="O26" i="36"/>
  <c r="B26" i="37"/>
  <c r="B26" i="33"/>
  <c r="O26" i="32"/>
  <c r="B26" i="40"/>
  <c r="B26" i="35"/>
  <c r="U22" i="40"/>
  <c r="U23" i="40" s="1"/>
  <c r="I25" i="36"/>
  <c r="J26" i="36" s="1"/>
  <c r="K26" i="36" s="1"/>
  <c r="I24" i="17" s="1"/>
  <c r="U23" i="36"/>
  <c r="V23" i="36"/>
  <c r="W23" i="36" s="1"/>
  <c r="Z21" i="17" s="1"/>
  <c r="I23" i="40"/>
  <c r="J23" i="40"/>
  <c r="K23" i="40" s="1"/>
  <c r="K21" i="17" s="1"/>
  <c r="O27" i="18" l="1"/>
  <c r="O27" i="37"/>
  <c r="B27" i="37"/>
  <c r="O27" i="32"/>
  <c r="B27" i="36"/>
  <c r="O27" i="35"/>
  <c r="B27" i="18"/>
  <c r="O27" i="31"/>
  <c r="B27" i="40"/>
  <c r="O27" i="34"/>
  <c r="B27" i="35"/>
  <c r="B27" i="34"/>
  <c r="B27" i="33"/>
  <c r="B27" i="32"/>
  <c r="O27" i="40"/>
  <c r="B23" i="7"/>
  <c r="O27" i="33"/>
  <c r="O27" i="36"/>
  <c r="B27" i="31"/>
  <c r="V23" i="40"/>
  <c r="W23" i="40" s="1"/>
  <c r="AB21" i="17" s="1"/>
  <c r="I26" i="36"/>
  <c r="J27" i="36" s="1"/>
  <c r="K27" i="36" s="1"/>
  <c r="I25" i="17" s="1"/>
  <c r="V24" i="40"/>
  <c r="W24" i="40" s="1"/>
  <c r="AB22" i="17" s="1"/>
  <c r="U24" i="40"/>
  <c r="I24" i="40"/>
  <c r="J24" i="40"/>
  <c r="K24" i="40" s="1"/>
  <c r="K22" i="17" s="1"/>
  <c r="V24" i="36"/>
  <c r="W24" i="36" s="1"/>
  <c r="Z22" i="17" s="1"/>
  <c r="U24" i="36"/>
  <c r="O28" i="37" l="1"/>
  <c r="B28" i="32"/>
  <c r="B28" i="35"/>
  <c r="B28" i="36"/>
  <c r="O28" i="18"/>
  <c r="B28" i="33"/>
  <c r="B28" i="18"/>
  <c r="B28" i="34"/>
  <c r="O28" i="31"/>
  <c r="B24" i="7"/>
  <c r="O28" i="40"/>
  <c r="O28" i="36"/>
  <c r="B28" i="40"/>
  <c r="O28" i="33"/>
  <c r="O28" i="34"/>
  <c r="B28" i="31"/>
  <c r="O28" i="32"/>
  <c r="B28" i="37"/>
  <c r="O28" i="35"/>
  <c r="I27" i="36"/>
  <c r="J28" i="36" s="1"/>
  <c r="K28" i="36" s="1"/>
  <c r="I26" i="17" s="1"/>
  <c r="V25" i="36"/>
  <c r="W25" i="36" s="1"/>
  <c r="Z23" i="17" s="1"/>
  <c r="U25" i="36"/>
  <c r="V25" i="40"/>
  <c r="W25" i="40" s="1"/>
  <c r="AB23" i="17" s="1"/>
  <c r="U25" i="40"/>
  <c r="I25" i="40"/>
  <c r="J25" i="40"/>
  <c r="K25" i="40" s="1"/>
  <c r="K23" i="17" s="1"/>
  <c r="B25" i="7" l="1"/>
  <c r="B29" i="37"/>
  <c r="O29" i="18"/>
  <c r="B29" i="40"/>
  <c r="O29" i="33"/>
  <c r="O29" i="40"/>
  <c r="B29" i="33"/>
  <c r="O29" i="31"/>
  <c r="B29" i="36"/>
  <c r="B29" i="32"/>
  <c r="O29" i="34"/>
  <c r="B29" i="35"/>
  <c r="B29" i="18"/>
  <c r="O29" i="32"/>
  <c r="B29" i="31"/>
  <c r="O29" i="35"/>
  <c r="O29" i="37"/>
  <c r="B29" i="34"/>
  <c r="O29" i="36"/>
  <c r="I28" i="36"/>
  <c r="I29" i="36" s="1"/>
  <c r="J26" i="40"/>
  <c r="K26" i="40" s="1"/>
  <c r="K24" i="17" s="1"/>
  <c r="I26" i="40"/>
  <c r="U26" i="40"/>
  <c r="V26" i="40"/>
  <c r="W26" i="40" s="1"/>
  <c r="AB24" i="17" s="1"/>
  <c r="U26" i="36"/>
  <c r="V26" i="36"/>
  <c r="W26" i="36" s="1"/>
  <c r="Z24" i="17" s="1"/>
  <c r="J29" i="36" l="1"/>
  <c r="K29" i="36" s="1"/>
  <c r="I27" i="17" s="1"/>
  <c r="B30" i="35"/>
  <c r="O30" i="40"/>
  <c r="B30" i="33"/>
  <c r="B30" i="34"/>
  <c r="O30" i="31"/>
  <c r="O30" i="36"/>
  <c r="B26" i="7"/>
  <c r="B30" i="18"/>
  <c r="O30" i="18"/>
  <c r="B30" i="40"/>
  <c r="O30" i="33"/>
  <c r="O30" i="32"/>
  <c r="B30" i="37"/>
  <c r="B30" i="32"/>
  <c r="O30" i="35"/>
  <c r="B30" i="31"/>
  <c r="O30" i="37"/>
  <c r="O30" i="34"/>
  <c r="B30" i="36"/>
  <c r="U27" i="36"/>
  <c r="V27" i="36"/>
  <c r="W27" i="36" s="1"/>
  <c r="Z25" i="17" s="1"/>
  <c r="J27" i="40"/>
  <c r="K27" i="40" s="1"/>
  <c r="K25" i="17" s="1"/>
  <c r="I27" i="40"/>
  <c r="U27" i="40"/>
  <c r="V27" i="40"/>
  <c r="W27" i="40" s="1"/>
  <c r="AB25" i="17" s="1"/>
  <c r="I30" i="36"/>
  <c r="J30" i="36"/>
  <c r="K30" i="36" s="1"/>
  <c r="I28" i="17" s="1"/>
  <c r="O31" i="40" l="1"/>
  <c r="B31" i="31"/>
  <c r="O31" i="36"/>
  <c r="O31" i="31"/>
  <c r="O31" i="34"/>
  <c r="O31" i="37"/>
  <c r="B31" i="32"/>
  <c r="O31" i="33"/>
  <c r="B27" i="7"/>
  <c r="B31" i="40"/>
  <c r="O31" i="35"/>
  <c r="B31" i="18"/>
  <c r="O31" i="32"/>
  <c r="B31" i="34"/>
  <c r="B31" i="36"/>
  <c r="B31" i="35"/>
  <c r="B31" i="37"/>
  <c r="O31" i="18"/>
  <c r="B31" i="33"/>
  <c r="U28" i="40"/>
  <c r="V28" i="40"/>
  <c r="W28" i="40" s="1"/>
  <c r="AB26" i="17" s="1"/>
  <c r="U28" i="36"/>
  <c r="V28" i="36"/>
  <c r="W28" i="36" s="1"/>
  <c r="Z26" i="17" s="1"/>
  <c r="I28" i="40"/>
  <c r="J28" i="40"/>
  <c r="K28" i="40" s="1"/>
  <c r="K26" i="17" s="1"/>
  <c r="J31" i="36"/>
  <c r="K31" i="36" s="1"/>
  <c r="I29" i="17" s="1"/>
  <c r="I31" i="36"/>
  <c r="B32" i="40" l="1"/>
  <c r="O32" i="18"/>
  <c r="B32" i="31"/>
  <c r="O32" i="37"/>
  <c r="B32" i="34"/>
  <c r="O32" i="35"/>
  <c r="B32" i="36"/>
  <c r="B32" i="32"/>
  <c r="B32" i="18"/>
  <c r="O32" i="33"/>
  <c r="B32" i="37"/>
  <c r="B28" i="7"/>
  <c r="O32" i="36"/>
  <c r="B32" i="35"/>
  <c r="O32" i="40"/>
  <c r="O32" i="32"/>
  <c r="B32" i="33"/>
  <c r="O32" i="34"/>
  <c r="O32" i="31"/>
  <c r="I29" i="40"/>
  <c r="J29" i="40"/>
  <c r="K29" i="40" s="1"/>
  <c r="K27" i="17" s="1"/>
  <c r="U29" i="36"/>
  <c r="V29" i="36"/>
  <c r="W29" i="36" s="1"/>
  <c r="Z27" i="17" s="1"/>
  <c r="V29" i="40"/>
  <c r="W29" i="40" s="1"/>
  <c r="AB27" i="17" s="1"/>
  <c r="U29" i="40"/>
  <c r="J32" i="36"/>
  <c r="K32" i="36" s="1"/>
  <c r="I30" i="17" s="1"/>
  <c r="I32" i="36"/>
  <c r="O33" i="18" l="1"/>
  <c r="B29" i="7"/>
  <c r="B33" i="35"/>
  <c r="O33" i="32"/>
  <c r="B33" i="36"/>
  <c r="B33" i="18"/>
  <c r="O33" i="34"/>
  <c r="O33" i="33"/>
  <c r="O33" i="31"/>
  <c r="O33" i="35"/>
  <c r="B33" i="31"/>
  <c r="B33" i="34"/>
  <c r="O33" i="37"/>
  <c r="B33" i="37"/>
  <c r="B33" i="33"/>
  <c r="O33" i="40"/>
  <c r="B33" i="32"/>
  <c r="O33" i="36"/>
  <c r="B33" i="40"/>
  <c r="J30" i="40"/>
  <c r="K30" i="40" s="1"/>
  <c r="K28" i="17" s="1"/>
  <c r="I30" i="40"/>
  <c r="U30" i="40"/>
  <c r="V30" i="40"/>
  <c r="W30" i="40" s="1"/>
  <c r="AB28" i="17" s="1"/>
  <c r="U30" i="36"/>
  <c r="V30" i="36"/>
  <c r="W30" i="36" s="1"/>
  <c r="Z28" i="17" s="1"/>
  <c r="J33" i="36"/>
  <c r="K33" i="36" s="1"/>
  <c r="I31" i="17" s="1"/>
  <c r="I33" i="36"/>
  <c r="O34" i="40" l="1"/>
  <c r="B34" i="34"/>
  <c r="O34" i="37"/>
  <c r="B34" i="31"/>
  <c r="B34" i="18"/>
  <c r="O34" i="36"/>
  <c r="O34" i="33"/>
  <c r="B34" i="32"/>
  <c r="B30" i="7"/>
  <c r="B34" i="37"/>
  <c r="O34" i="18"/>
  <c r="B34" i="35"/>
  <c r="O34" i="34"/>
  <c r="B34" i="36"/>
  <c r="O34" i="31"/>
  <c r="O34" i="32"/>
  <c r="B34" i="40"/>
  <c r="B34" i="33"/>
  <c r="O34" i="35"/>
  <c r="V31" i="36"/>
  <c r="W31" i="36" s="1"/>
  <c r="Z29" i="17" s="1"/>
  <c r="U31" i="36"/>
  <c r="V31" i="40"/>
  <c r="W31" i="40" s="1"/>
  <c r="AB29" i="17" s="1"/>
  <c r="U31" i="40"/>
  <c r="I31" i="40"/>
  <c r="J31" i="40"/>
  <c r="K31" i="40" s="1"/>
  <c r="K29" i="17" s="1"/>
  <c r="J34" i="36"/>
  <c r="K34" i="36" s="1"/>
  <c r="I32" i="17" s="1"/>
  <c r="I34" i="36"/>
  <c r="B35" i="40" l="1"/>
  <c r="O35" i="34"/>
  <c r="O35" i="31"/>
  <c r="B35" i="34"/>
  <c r="B35" i="36"/>
  <c r="O35" i="33"/>
  <c r="O35" i="32"/>
  <c r="O35" i="36"/>
  <c r="O35" i="18"/>
  <c r="B35" i="18"/>
  <c r="B35" i="31"/>
  <c r="B31" i="7"/>
  <c r="B35" i="33"/>
  <c r="O35" i="40"/>
  <c r="O35" i="35"/>
  <c r="B35" i="35"/>
  <c r="B35" i="37"/>
  <c r="B35" i="32"/>
  <c r="O35" i="37"/>
  <c r="J32" i="40"/>
  <c r="K32" i="40" s="1"/>
  <c r="K30" i="17" s="1"/>
  <c r="I32" i="40"/>
  <c r="V32" i="40"/>
  <c r="W32" i="40" s="1"/>
  <c r="AB30" i="17" s="1"/>
  <c r="U32" i="40"/>
  <c r="U32" i="36"/>
  <c r="V32" i="36"/>
  <c r="W32" i="36" s="1"/>
  <c r="Z30" i="17" s="1"/>
  <c r="J35" i="36"/>
  <c r="K35" i="36" s="1"/>
  <c r="I33" i="17" s="1"/>
  <c r="I35" i="36"/>
  <c r="O36" i="37" l="1"/>
  <c r="B36" i="33"/>
  <c r="B36" i="32"/>
  <c r="O36" i="18"/>
  <c r="O36" i="40"/>
  <c r="O36" i="36"/>
  <c r="O36" i="31"/>
  <c r="O36" i="34"/>
  <c r="B36" i="40"/>
  <c r="B36" i="31"/>
  <c r="B36" i="36"/>
  <c r="B36" i="18"/>
  <c r="B36" i="35"/>
  <c r="B32" i="7"/>
  <c r="O36" i="32"/>
  <c r="O36" i="33"/>
  <c r="B36" i="37"/>
  <c r="B36" i="34"/>
  <c r="O36" i="35"/>
  <c r="U33" i="36"/>
  <c r="V33" i="36"/>
  <c r="W33" i="36" s="1"/>
  <c r="Z31" i="17" s="1"/>
  <c r="V33" i="40"/>
  <c r="W33" i="40" s="1"/>
  <c r="AB31" i="17" s="1"/>
  <c r="U33" i="40"/>
  <c r="J33" i="40"/>
  <c r="K33" i="40" s="1"/>
  <c r="K31" i="17" s="1"/>
  <c r="I33" i="40"/>
  <c r="J36" i="36"/>
  <c r="K36" i="36" s="1"/>
  <c r="I34" i="17" s="1"/>
  <c r="I36" i="36"/>
  <c r="B37" i="37" l="1"/>
  <c r="B37" i="40"/>
  <c r="B37" i="35"/>
  <c r="O37" i="31"/>
  <c r="O37" i="33"/>
  <c r="B37" i="32"/>
  <c r="B37" i="34"/>
  <c r="O37" i="18"/>
  <c r="B33" i="7"/>
  <c r="B37" i="31"/>
  <c r="B37" i="33"/>
  <c r="O37" i="34"/>
  <c r="B37" i="18"/>
  <c r="O37" i="35"/>
  <c r="B37" i="36"/>
  <c r="O37" i="37"/>
  <c r="O37" i="32"/>
  <c r="O37" i="40"/>
  <c r="O37" i="36"/>
  <c r="J34" i="40"/>
  <c r="K34" i="40" s="1"/>
  <c r="K32" i="17" s="1"/>
  <c r="I34" i="40"/>
  <c r="U34" i="40"/>
  <c r="V34" i="40"/>
  <c r="W34" i="40" s="1"/>
  <c r="AB32" i="17" s="1"/>
  <c r="V34" i="36"/>
  <c r="W34" i="36" s="1"/>
  <c r="Z32" i="17" s="1"/>
  <c r="U34" i="36"/>
  <c r="J37" i="36"/>
  <c r="K37" i="36" s="1"/>
  <c r="I35" i="17" s="1"/>
  <c r="I37" i="36"/>
  <c r="O38" i="33" l="1"/>
  <c r="O38" i="34"/>
  <c r="B38" i="32"/>
  <c r="B38" i="33"/>
  <c r="O38" i="32"/>
  <c r="O38" i="37"/>
  <c r="B38" i="37"/>
  <c r="B38" i="18"/>
  <c r="B38" i="36"/>
  <c r="B38" i="34"/>
  <c r="O38" i="36"/>
  <c r="O38" i="40"/>
  <c r="B38" i="40"/>
  <c r="O38" i="18"/>
  <c r="B34" i="7"/>
  <c r="O38" i="31"/>
  <c r="O38" i="35"/>
  <c r="B38" i="31"/>
  <c r="B38" i="35"/>
  <c r="U35" i="40"/>
  <c r="V35" i="40"/>
  <c r="W35" i="40" s="1"/>
  <c r="AB33" i="17" s="1"/>
  <c r="I35" i="40"/>
  <c r="J35" i="40"/>
  <c r="K35" i="40" s="1"/>
  <c r="K33" i="17" s="1"/>
  <c r="U35" i="36"/>
  <c r="V35" i="36"/>
  <c r="W35" i="36" s="1"/>
  <c r="Z33" i="17" s="1"/>
  <c r="J38" i="36"/>
  <c r="K38" i="36" s="1"/>
  <c r="I36" i="17" s="1"/>
  <c r="I38" i="36"/>
  <c r="O39" i="18" l="1"/>
  <c r="B39" i="34"/>
  <c r="B39" i="35"/>
  <c r="B39" i="36"/>
  <c r="O39" i="34"/>
  <c r="B39" i="31"/>
  <c r="O39" i="35"/>
  <c r="B35" i="7"/>
  <c r="B39" i="18"/>
  <c r="O39" i="31"/>
  <c r="B39" i="37"/>
  <c r="B39" i="40"/>
  <c r="O39" i="33"/>
  <c r="B39" i="32"/>
  <c r="B39" i="33"/>
  <c r="O39" i="37"/>
  <c r="O39" i="40"/>
  <c r="O39" i="36"/>
  <c r="O39" i="32"/>
  <c r="J36" i="40"/>
  <c r="K36" i="40" s="1"/>
  <c r="K34" i="17" s="1"/>
  <c r="I36" i="40"/>
  <c r="U36" i="40"/>
  <c r="V36" i="40"/>
  <c r="W36" i="40" s="1"/>
  <c r="AB34" i="17" s="1"/>
  <c r="V36" i="36"/>
  <c r="W36" i="36" s="1"/>
  <c r="Z34" i="17" s="1"/>
  <c r="U36" i="36"/>
  <c r="J39" i="36"/>
  <c r="K39" i="36" s="1"/>
  <c r="I37" i="17" s="1"/>
  <c r="I39" i="36"/>
  <c r="O40" i="35" l="1"/>
  <c r="B40" i="34"/>
  <c r="O40" i="36"/>
  <c r="B40" i="33"/>
  <c r="B40" i="32"/>
  <c r="O40" i="37"/>
  <c r="O40" i="32"/>
  <c r="O40" i="18"/>
  <c r="O40" i="34"/>
  <c r="B40" i="36"/>
  <c r="O40" i="31"/>
  <c r="B40" i="37"/>
  <c r="B40" i="35"/>
  <c r="O40" i="40"/>
  <c r="B40" i="40"/>
  <c r="B36" i="7"/>
  <c r="B40" i="31"/>
  <c r="O40" i="33"/>
  <c r="B40" i="18"/>
  <c r="I37" i="40"/>
  <c r="J37" i="40"/>
  <c r="K37" i="40" s="1"/>
  <c r="K35" i="17" s="1"/>
  <c r="U37" i="40"/>
  <c r="V37" i="40"/>
  <c r="W37" i="40" s="1"/>
  <c r="AB35" i="17" s="1"/>
  <c r="V37" i="36"/>
  <c r="W37" i="36" s="1"/>
  <c r="Z35" i="17" s="1"/>
  <c r="U37" i="36"/>
  <c r="I40" i="36"/>
  <c r="J40" i="36"/>
  <c r="K40" i="36" s="1"/>
  <c r="I38" i="17" s="1"/>
  <c r="O41" i="31" l="1"/>
  <c r="B41" i="40"/>
  <c r="B41" i="36"/>
  <c r="O41" i="40"/>
  <c r="O41" i="37"/>
  <c r="B41" i="37"/>
  <c r="B41" i="32"/>
  <c r="O41" i="35"/>
  <c r="B41" i="31"/>
  <c r="B41" i="18"/>
  <c r="O41" i="34"/>
  <c r="O41" i="32"/>
  <c r="O41" i="33"/>
  <c r="B41" i="34"/>
  <c r="B41" i="33"/>
  <c r="B37" i="7"/>
  <c r="O41" i="36"/>
  <c r="O41" i="18"/>
  <c r="B41" i="35"/>
  <c r="V38" i="40"/>
  <c r="W38" i="40" s="1"/>
  <c r="AB36" i="17" s="1"/>
  <c r="U38" i="40"/>
  <c r="I38" i="40"/>
  <c r="J38" i="40"/>
  <c r="K38" i="40" s="1"/>
  <c r="K36" i="17" s="1"/>
  <c r="U38" i="36"/>
  <c r="V38" i="36"/>
  <c r="W38" i="36" s="1"/>
  <c r="Z36" i="17" s="1"/>
  <c r="J41" i="36"/>
  <c r="K41" i="36" s="1"/>
  <c r="I39" i="17" s="1"/>
  <c r="I41" i="36"/>
  <c r="B42" i="18" l="1"/>
  <c r="O42" i="35"/>
  <c r="O42" i="37"/>
  <c r="B42" i="34"/>
  <c r="O42" i="18"/>
  <c r="O42" i="40"/>
  <c r="B42" i="32"/>
  <c r="B42" i="31"/>
  <c r="O42" i="31"/>
  <c r="O42" i="34"/>
  <c r="B42" i="40"/>
  <c r="B38" i="7"/>
  <c r="B42" i="33"/>
  <c r="B42" i="35"/>
  <c r="B42" i="36"/>
  <c r="O42" i="32"/>
  <c r="O42" i="36"/>
  <c r="O42" i="33"/>
  <c r="B42" i="37"/>
  <c r="I39" i="40"/>
  <c r="J39" i="40"/>
  <c r="K39" i="40" s="1"/>
  <c r="K37" i="17" s="1"/>
  <c r="V39" i="36"/>
  <c r="W39" i="36" s="1"/>
  <c r="Z37" i="17" s="1"/>
  <c r="U39" i="36"/>
  <c r="V39" i="40"/>
  <c r="W39" i="40" s="1"/>
  <c r="AB37" i="17" s="1"/>
  <c r="U39" i="40"/>
  <c r="J42" i="36"/>
  <c r="K42" i="36" s="1"/>
  <c r="I40" i="17" s="1"/>
  <c r="I42" i="36"/>
  <c r="B43" i="35" l="1"/>
  <c r="O43" i="31"/>
  <c r="O43" i="37"/>
  <c r="O43" i="32"/>
  <c r="O43" i="34"/>
  <c r="O43" i="40"/>
  <c r="B39" i="7"/>
  <c r="O43" i="33"/>
  <c r="O43" i="35"/>
  <c r="B43" i="36"/>
  <c r="B43" i="33"/>
  <c r="B43" i="18"/>
  <c r="B43" i="40"/>
  <c r="B43" i="31"/>
  <c r="B43" i="34"/>
  <c r="B43" i="32"/>
  <c r="O43" i="36"/>
  <c r="B43" i="37"/>
  <c r="O43" i="18"/>
  <c r="I40" i="40"/>
  <c r="J40" i="40"/>
  <c r="K40" i="40" s="1"/>
  <c r="K38" i="17" s="1"/>
  <c r="U40" i="40"/>
  <c r="V40" i="40"/>
  <c r="W40" i="40" s="1"/>
  <c r="AB38" i="17" s="1"/>
  <c r="U40" i="36"/>
  <c r="V40" i="36"/>
  <c r="W40" i="36" s="1"/>
  <c r="Z38" i="17" s="1"/>
  <c r="J43" i="36"/>
  <c r="K43" i="36" s="1"/>
  <c r="I41" i="17" s="1"/>
  <c r="I43" i="36"/>
  <c r="B44" i="34" l="1"/>
  <c r="O44" i="40"/>
  <c r="O44" i="33"/>
  <c r="O44" i="35"/>
  <c r="O44" i="32"/>
  <c r="B44" i="31"/>
  <c r="O44" i="31"/>
  <c r="O44" i="34"/>
  <c r="B44" i="33"/>
  <c r="B44" i="32"/>
  <c r="B40" i="7"/>
  <c r="B44" i="18"/>
  <c r="B44" i="37"/>
  <c r="O44" i="36"/>
  <c r="O44" i="18"/>
  <c r="O44" i="37"/>
  <c r="B44" i="36"/>
  <c r="B44" i="40"/>
  <c r="B44" i="35"/>
  <c r="U41" i="36"/>
  <c r="V41" i="36"/>
  <c r="W41" i="36" s="1"/>
  <c r="Z39" i="17" s="1"/>
  <c r="J41" i="40"/>
  <c r="K41" i="40" s="1"/>
  <c r="K39" i="17" s="1"/>
  <c r="I41" i="40"/>
  <c r="U41" i="40"/>
  <c r="V41" i="40"/>
  <c r="W41" i="40" s="1"/>
  <c r="AB39" i="17" s="1"/>
  <c r="J44" i="36"/>
  <c r="K44" i="36" s="1"/>
  <c r="I42" i="17" s="1"/>
  <c r="I44" i="36"/>
  <c r="O45" i="40" l="1"/>
  <c r="O45" i="31"/>
  <c r="O45" i="18"/>
  <c r="O45" i="35"/>
  <c r="B41" i="7"/>
  <c r="B45" i="32"/>
  <c r="O45" i="36"/>
  <c r="B45" i="40"/>
  <c r="O45" i="32"/>
  <c r="B45" i="35"/>
  <c r="B45" i="18"/>
  <c r="O45" i="34"/>
  <c r="B45" i="34"/>
  <c r="B45" i="31"/>
  <c r="B45" i="37"/>
  <c r="O45" i="37"/>
  <c r="B45" i="36"/>
  <c r="B45" i="33"/>
  <c r="O45" i="33"/>
  <c r="U42" i="36"/>
  <c r="V42" i="36"/>
  <c r="W42" i="36" s="1"/>
  <c r="Z40" i="17" s="1"/>
  <c r="V42" i="40"/>
  <c r="W42" i="40" s="1"/>
  <c r="AB40" i="17" s="1"/>
  <c r="U42" i="40"/>
  <c r="I42" i="40"/>
  <c r="J42" i="40"/>
  <c r="K42" i="40" s="1"/>
  <c r="K40" i="17" s="1"/>
  <c r="J45" i="36"/>
  <c r="K45" i="36" s="1"/>
  <c r="I43" i="17" s="1"/>
  <c r="I45" i="36"/>
  <c r="B46" i="35" l="1"/>
  <c r="O46" i="31"/>
  <c r="O46" i="32"/>
  <c r="B46" i="31"/>
  <c r="O46" i="34"/>
  <c r="B46" i="18"/>
  <c r="O46" i="33"/>
  <c r="O46" i="40"/>
  <c r="O46" i="35"/>
  <c r="B46" i="32"/>
  <c r="B42" i="7"/>
  <c r="B46" i="34"/>
  <c r="B46" i="40"/>
  <c r="O46" i="37"/>
  <c r="B46" i="33"/>
  <c r="B46" i="36"/>
  <c r="O46" i="36"/>
  <c r="B46" i="37"/>
  <c r="O46" i="18"/>
  <c r="V43" i="36"/>
  <c r="W43" i="36" s="1"/>
  <c r="Z41" i="17" s="1"/>
  <c r="U43" i="36"/>
  <c r="J43" i="40"/>
  <c r="K43" i="40" s="1"/>
  <c r="K41" i="17" s="1"/>
  <c r="I43" i="40"/>
  <c r="U43" i="40"/>
  <c r="V43" i="40"/>
  <c r="W43" i="40" s="1"/>
  <c r="AB41" i="17" s="1"/>
  <c r="J46" i="36"/>
  <c r="K46" i="36" s="1"/>
  <c r="I44" i="17" s="1"/>
  <c r="I46" i="36"/>
  <c r="B47" i="35" l="1"/>
  <c r="O47" i="18"/>
  <c r="B47" i="32"/>
  <c r="B47" i="18"/>
  <c r="B43" i="7"/>
  <c r="O47" i="33"/>
  <c r="O47" i="34"/>
  <c r="B47" i="36"/>
  <c r="B47" i="40"/>
  <c r="B47" i="31"/>
  <c r="B47" i="37"/>
  <c r="O47" i="31"/>
  <c r="O47" i="36"/>
  <c r="O47" i="35"/>
  <c r="B47" i="34"/>
  <c r="O47" i="32"/>
  <c r="B47" i="33"/>
  <c r="O47" i="37"/>
  <c r="O47" i="40"/>
  <c r="J44" i="40"/>
  <c r="K44" i="40" s="1"/>
  <c r="K42" i="17" s="1"/>
  <c r="I44" i="40"/>
  <c r="V44" i="40"/>
  <c r="W44" i="40" s="1"/>
  <c r="AB42" i="17" s="1"/>
  <c r="U44" i="40"/>
  <c r="V44" i="36"/>
  <c r="W44" i="36" s="1"/>
  <c r="Z42" i="17" s="1"/>
  <c r="U44" i="36"/>
  <c r="J47" i="36"/>
  <c r="K47" i="36" s="1"/>
  <c r="I45" i="17" s="1"/>
  <c r="I47" i="36"/>
  <c r="O48" i="18" l="1"/>
  <c r="B48" i="40"/>
  <c r="O48" i="36"/>
  <c r="B48" i="33"/>
  <c r="O48" i="33"/>
  <c r="B48" i="36"/>
  <c r="O48" i="40"/>
  <c r="B48" i="34"/>
  <c r="B44" i="7"/>
  <c r="O48" i="35"/>
  <c r="O48" i="34"/>
  <c r="B48" i="31"/>
  <c r="B48" i="37"/>
  <c r="O48" i="31"/>
  <c r="O48" i="32"/>
  <c r="B48" i="32"/>
  <c r="B48" i="18"/>
  <c r="O48" i="37"/>
  <c r="B48" i="35"/>
  <c r="V45" i="40"/>
  <c r="W45" i="40" s="1"/>
  <c r="AB43" i="17" s="1"/>
  <c r="U45" i="40"/>
  <c r="U45" i="36"/>
  <c r="V45" i="36"/>
  <c r="W45" i="36" s="1"/>
  <c r="Z43" i="17" s="1"/>
  <c r="I45" i="40"/>
  <c r="J45" i="40"/>
  <c r="K45" i="40" s="1"/>
  <c r="K43" i="17" s="1"/>
  <c r="J48" i="36"/>
  <c r="K48" i="36" s="1"/>
  <c r="I46" i="17" s="1"/>
  <c r="I48" i="36"/>
  <c r="O49" i="31" l="1"/>
  <c r="O49" i="34"/>
  <c r="B49" i="37"/>
  <c r="B45" i="7"/>
  <c r="O49" i="37"/>
  <c r="B49" i="34"/>
  <c r="O49" i="18"/>
  <c r="O49" i="36"/>
  <c r="O49" i="33"/>
  <c r="O49" i="40"/>
  <c r="B49" i="18"/>
  <c r="O49" i="35"/>
  <c r="B49" i="35"/>
  <c r="B49" i="31"/>
  <c r="B49" i="36"/>
  <c r="O49" i="32"/>
  <c r="B49" i="32"/>
  <c r="B49" i="40"/>
  <c r="B49" i="33"/>
  <c r="U46" i="36"/>
  <c r="V46" i="36"/>
  <c r="W46" i="36" s="1"/>
  <c r="Z44" i="17" s="1"/>
  <c r="J46" i="40"/>
  <c r="K46" i="40" s="1"/>
  <c r="K44" i="17" s="1"/>
  <c r="I46" i="40"/>
  <c r="V46" i="40"/>
  <c r="W46" i="40" s="1"/>
  <c r="AB44" i="17" s="1"/>
  <c r="U46" i="40"/>
  <c r="I49" i="36"/>
  <c r="J49" i="36"/>
  <c r="K49" i="36" s="1"/>
  <c r="I47" i="17" s="1"/>
  <c r="B50" i="37" l="1"/>
  <c r="B50" i="18"/>
  <c r="B50" i="33"/>
  <c r="O50" i="36"/>
  <c r="B50" i="36"/>
  <c r="O50" i="32"/>
  <c r="O50" i="37"/>
  <c r="O50" i="40"/>
  <c r="B46" i="7"/>
  <c r="O50" i="33"/>
  <c r="B50" i="35"/>
  <c r="B50" i="34"/>
  <c r="O50" i="18"/>
  <c r="B50" i="31"/>
  <c r="B50" i="40"/>
  <c r="B50" i="32"/>
  <c r="O50" i="34"/>
  <c r="O50" i="31"/>
  <c r="O50" i="35"/>
  <c r="V47" i="36"/>
  <c r="W47" i="36" s="1"/>
  <c r="Z45" i="17" s="1"/>
  <c r="U47" i="36"/>
  <c r="V47" i="40"/>
  <c r="W47" i="40" s="1"/>
  <c r="AB45" i="17" s="1"/>
  <c r="U47" i="40"/>
  <c r="I47" i="40"/>
  <c r="J47" i="40"/>
  <c r="K47" i="40" s="1"/>
  <c r="K45" i="17" s="1"/>
  <c r="J50" i="36"/>
  <c r="K50" i="36" s="1"/>
  <c r="I48" i="17" s="1"/>
  <c r="I50" i="36"/>
  <c r="O51" i="18" l="1"/>
  <c r="O51" i="35"/>
  <c r="O51" i="33"/>
  <c r="O51" i="37"/>
  <c r="O51" i="31"/>
  <c r="B51" i="18"/>
  <c r="B51" i="37"/>
  <c r="B51" i="35"/>
  <c r="B51" i="31"/>
  <c r="B51" i="34"/>
  <c r="B51" i="33"/>
  <c r="B51" i="36"/>
  <c r="B51" i="32"/>
  <c r="O51" i="36"/>
  <c r="B51" i="40"/>
  <c r="O51" i="40"/>
  <c r="O51" i="32"/>
  <c r="O51" i="34"/>
  <c r="B47" i="7"/>
  <c r="J48" i="40"/>
  <c r="K48" i="40" s="1"/>
  <c r="K46" i="17" s="1"/>
  <c r="I48" i="40"/>
  <c r="V48" i="40"/>
  <c r="W48" i="40" s="1"/>
  <c r="AB46" i="17" s="1"/>
  <c r="U48" i="40"/>
  <c r="U48" i="36"/>
  <c r="V48" i="36"/>
  <c r="W48" i="36" s="1"/>
  <c r="Z46" i="17" s="1"/>
  <c r="I51" i="36"/>
  <c r="J51" i="36"/>
  <c r="K51" i="36" s="1"/>
  <c r="I49" i="17" s="1"/>
  <c r="O52" i="32" l="1"/>
  <c r="B52" i="18"/>
  <c r="O52" i="35"/>
  <c r="O52" i="31"/>
  <c r="B52" i="31"/>
  <c r="O52" i="18"/>
  <c r="B52" i="36"/>
  <c r="O52" i="36"/>
  <c r="B52" i="34"/>
  <c r="B48" i="7"/>
  <c r="O52" i="37"/>
  <c r="O52" i="33"/>
  <c r="B52" i="33"/>
  <c r="O52" i="34"/>
  <c r="B52" i="37"/>
  <c r="B52" i="35"/>
  <c r="O52" i="40"/>
  <c r="B52" i="40"/>
  <c r="B52" i="32"/>
  <c r="V49" i="36"/>
  <c r="W49" i="36" s="1"/>
  <c r="Z47" i="17" s="1"/>
  <c r="U49" i="36"/>
  <c r="V49" i="40"/>
  <c r="W49" i="40" s="1"/>
  <c r="AB47" i="17" s="1"/>
  <c r="U49" i="40"/>
  <c r="I49" i="40"/>
  <c r="J49" i="40"/>
  <c r="K49" i="40" s="1"/>
  <c r="K47" i="17" s="1"/>
  <c r="I52" i="36"/>
  <c r="J52" i="36"/>
  <c r="K52" i="36" s="1"/>
  <c r="I50" i="17" s="1"/>
  <c r="O53" i="33" l="1"/>
  <c r="B53" i="35"/>
  <c r="B53" i="33"/>
  <c r="O53" i="34"/>
  <c r="B53" i="36"/>
  <c r="B53" i="32"/>
  <c r="O53" i="18"/>
  <c r="B53" i="40"/>
  <c r="O53" i="36"/>
  <c r="O53" i="35"/>
  <c r="O53" i="32"/>
  <c r="B53" i="37"/>
  <c r="O53" i="31"/>
  <c r="B53" i="18"/>
  <c r="B49" i="7"/>
  <c r="B53" i="31"/>
  <c r="O53" i="40"/>
  <c r="B53" i="34"/>
  <c r="O53" i="37"/>
  <c r="V50" i="40"/>
  <c r="W50" i="40" s="1"/>
  <c r="AB48" i="17" s="1"/>
  <c r="U50" i="40"/>
  <c r="I50" i="40"/>
  <c r="J50" i="40"/>
  <c r="K50" i="40" s="1"/>
  <c r="K48" i="17" s="1"/>
  <c r="V50" i="36"/>
  <c r="W50" i="36" s="1"/>
  <c r="Z48" i="17" s="1"/>
  <c r="U50" i="36"/>
  <c r="J53" i="36"/>
  <c r="K53" i="36" s="1"/>
  <c r="I51" i="17" s="1"/>
  <c r="I53" i="36"/>
  <c r="B54" i="32" l="1"/>
  <c r="O54" i="18"/>
  <c r="B54" i="18"/>
  <c r="B50" i="7"/>
  <c r="B54" i="36"/>
  <c r="B54" i="34"/>
  <c r="O54" i="32"/>
  <c r="O54" i="35"/>
  <c r="B54" i="40"/>
  <c r="O54" i="40"/>
  <c r="B54" i="33"/>
  <c r="O54" i="34"/>
  <c r="B54" i="35"/>
  <c r="O54" i="37"/>
  <c r="B54" i="37"/>
  <c r="B54" i="31"/>
  <c r="O54" i="36"/>
  <c r="O54" i="31"/>
  <c r="O54" i="33"/>
  <c r="J51" i="40"/>
  <c r="K51" i="40" s="1"/>
  <c r="K49" i="17" s="1"/>
  <c r="I51" i="40"/>
  <c r="V51" i="36"/>
  <c r="W51" i="36" s="1"/>
  <c r="Z49" i="17" s="1"/>
  <c r="U51" i="36"/>
  <c r="V51" i="40"/>
  <c r="W51" i="40" s="1"/>
  <c r="AB49" i="17" s="1"/>
  <c r="U51" i="40"/>
  <c r="J54" i="36"/>
  <c r="K54" i="36" s="1"/>
  <c r="I52" i="17" s="1"/>
  <c r="I54" i="36"/>
  <c r="B55" i="31" l="1"/>
  <c r="B55" i="33"/>
  <c r="O55" i="32"/>
  <c r="B51" i="7"/>
  <c r="B55" i="40"/>
  <c r="B55" i="18"/>
  <c r="O55" i="36"/>
  <c r="B55" i="32"/>
  <c r="B55" i="35"/>
  <c r="B55" i="34"/>
  <c r="B55" i="37"/>
  <c r="B55" i="36"/>
  <c r="O55" i="31"/>
  <c r="O55" i="33"/>
  <c r="O55" i="40"/>
  <c r="O55" i="18"/>
  <c r="O55" i="34"/>
  <c r="O55" i="35"/>
  <c r="O55" i="37"/>
  <c r="I52" i="40"/>
  <c r="J52" i="40"/>
  <c r="K52" i="40" s="1"/>
  <c r="K50" i="17" s="1"/>
  <c r="V52" i="40"/>
  <c r="W52" i="40" s="1"/>
  <c r="AB50" i="17" s="1"/>
  <c r="U52" i="40"/>
  <c r="U52" i="36"/>
  <c r="V52" i="36"/>
  <c r="W52" i="36" s="1"/>
  <c r="Z50" i="17" s="1"/>
  <c r="I55" i="36"/>
  <c r="J55" i="36"/>
  <c r="K55" i="36" s="1"/>
  <c r="I53" i="17" s="1"/>
  <c r="O56" i="35" l="1"/>
  <c r="B56" i="18"/>
  <c r="O56" i="32"/>
  <c r="B56" i="33"/>
  <c r="B56" i="40"/>
  <c r="O56" i="40"/>
  <c r="O56" i="34"/>
  <c r="B56" i="31"/>
  <c r="B52" i="7"/>
  <c r="B56" i="36"/>
  <c r="B56" i="37"/>
  <c r="B56" i="35"/>
  <c r="B56" i="34"/>
  <c r="O56" i="33"/>
  <c r="B56" i="32"/>
  <c r="O56" i="18"/>
  <c r="O56" i="37"/>
  <c r="O56" i="31"/>
  <c r="O56" i="36"/>
  <c r="U53" i="36"/>
  <c r="V53" i="36"/>
  <c r="W53" i="36" s="1"/>
  <c r="Z51" i="17" s="1"/>
  <c r="I53" i="40"/>
  <c r="J53" i="40"/>
  <c r="K53" i="40" s="1"/>
  <c r="K51" i="17" s="1"/>
  <c r="V53" i="40"/>
  <c r="W53" i="40" s="1"/>
  <c r="AB51" i="17" s="1"/>
  <c r="U53" i="40"/>
  <c r="J56" i="36"/>
  <c r="K56" i="36" s="1"/>
  <c r="I54" i="17" s="1"/>
  <c r="I56" i="36"/>
  <c r="O57" i="32" l="1"/>
  <c r="O57" i="37"/>
  <c r="O57" i="40"/>
  <c r="B57" i="18"/>
  <c r="O57" i="31"/>
  <c r="O57" i="18"/>
  <c r="B57" i="33"/>
  <c r="O57" i="34"/>
  <c r="O57" i="33"/>
  <c r="B57" i="37"/>
  <c r="O57" i="36"/>
  <c r="B57" i="40"/>
  <c r="B57" i="32"/>
  <c r="B57" i="31"/>
  <c r="O57" i="35"/>
  <c r="B57" i="35"/>
  <c r="B57" i="36"/>
  <c r="B53" i="7"/>
  <c r="B57" i="34"/>
  <c r="U54" i="36"/>
  <c r="V54" i="36"/>
  <c r="W54" i="36" s="1"/>
  <c r="Z52" i="17" s="1"/>
  <c r="V54" i="40"/>
  <c r="W54" i="40" s="1"/>
  <c r="AB52" i="17" s="1"/>
  <c r="U54" i="40"/>
  <c r="I54" i="40"/>
  <c r="J54" i="40"/>
  <c r="K54" i="40" s="1"/>
  <c r="K52" i="17" s="1"/>
  <c r="I57" i="36"/>
  <c r="J57" i="36"/>
  <c r="K57" i="36" s="1"/>
  <c r="I55" i="17" s="1"/>
  <c r="B58" i="33" l="1"/>
  <c r="B58" i="37"/>
  <c r="O58" i="33"/>
  <c r="O58" i="34"/>
  <c r="B58" i="31"/>
  <c r="B58" i="18"/>
  <c r="O58" i="32"/>
  <c r="B58" i="36"/>
  <c r="O58" i="35"/>
  <c r="B58" i="40"/>
  <c r="O58" i="40"/>
  <c r="B58" i="35"/>
  <c r="O58" i="31"/>
  <c r="O58" i="37"/>
  <c r="B58" i="32"/>
  <c r="O58" i="36"/>
  <c r="B58" i="34"/>
  <c r="O58" i="18"/>
  <c r="B54" i="7"/>
  <c r="I55" i="40"/>
  <c r="J55" i="40"/>
  <c r="K55" i="40" s="1"/>
  <c r="K53" i="17" s="1"/>
  <c r="U55" i="36"/>
  <c r="V55" i="36"/>
  <c r="W55" i="36" s="1"/>
  <c r="Z53" i="17" s="1"/>
  <c r="U55" i="40"/>
  <c r="V55" i="40"/>
  <c r="W55" i="40" s="1"/>
  <c r="AB53" i="17" s="1"/>
  <c r="J58" i="36"/>
  <c r="K58" i="36" s="1"/>
  <c r="I56" i="17" s="1"/>
  <c r="I58" i="36"/>
  <c r="B59" i="32" l="1"/>
  <c r="B55" i="7"/>
  <c r="O59" i="35"/>
  <c r="O59" i="31"/>
  <c r="B59" i="18"/>
  <c r="O59" i="18"/>
  <c r="B59" i="36"/>
  <c r="O59" i="33"/>
  <c r="O59" i="36"/>
  <c r="B59" i="37"/>
  <c r="O59" i="32"/>
  <c r="O59" i="40"/>
  <c r="O59" i="37"/>
  <c r="O59" i="34"/>
  <c r="B59" i="40"/>
  <c r="B59" i="35"/>
  <c r="B59" i="34"/>
  <c r="B59" i="31"/>
  <c r="B59" i="33"/>
  <c r="U56" i="40"/>
  <c r="V56" i="40"/>
  <c r="W56" i="40" s="1"/>
  <c r="AB54" i="17" s="1"/>
  <c r="J56" i="40"/>
  <c r="K56" i="40" s="1"/>
  <c r="K54" i="17" s="1"/>
  <c r="I56" i="40"/>
  <c r="U56" i="36"/>
  <c r="V56" i="36"/>
  <c r="W56" i="36" s="1"/>
  <c r="Z54" i="17" s="1"/>
  <c r="J59" i="36"/>
  <c r="K59" i="36" s="1"/>
  <c r="I57" i="17" s="1"/>
  <c r="I59" i="36"/>
  <c r="B60" i="34" l="1"/>
  <c r="B60" i="37"/>
  <c r="B60" i="32"/>
  <c r="O60" i="40"/>
  <c r="O60" i="35"/>
  <c r="O60" i="34"/>
  <c r="O60" i="37"/>
  <c r="O60" i="31"/>
  <c r="B56" i="7"/>
  <c r="B60" i="40"/>
  <c r="B60" i="35"/>
  <c r="B60" i="18"/>
  <c r="O60" i="36"/>
  <c r="B60" i="31"/>
  <c r="B60" i="33"/>
  <c r="O60" i="18"/>
  <c r="O60" i="32"/>
  <c r="B60" i="36"/>
  <c r="O60" i="33"/>
  <c r="I57" i="40"/>
  <c r="J57" i="40"/>
  <c r="K57" i="40" s="1"/>
  <c r="K55" i="17" s="1"/>
  <c r="V57" i="36"/>
  <c r="W57" i="36" s="1"/>
  <c r="Z55" i="17" s="1"/>
  <c r="U57" i="36"/>
  <c r="V57" i="40"/>
  <c r="W57" i="40" s="1"/>
  <c r="AB55" i="17" s="1"/>
  <c r="U57" i="40"/>
  <c r="J60" i="36"/>
  <c r="K60" i="36" s="1"/>
  <c r="I58" i="17" s="1"/>
  <c r="I60" i="36"/>
  <c r="B61" i="33" l="1"/>
  <c r="O61" i="34"/>
  <c r="B61" i="36"/>
  <c r="O61" i="35"/>
  <c r="B61" i="31"/>
  <c r="B61" i="35"/>
  <c r="B61" i="18"/>
  <c r="O61" i="31"/>
  <c r="B57" i="7"/>
  <c r="O61" i="37"/>
  <c r="O61" i="18"/>
  <c r="B61" i="37"/>
  <c r="B61" i="34"/>
  <c r="O61" i="40"/>
  <c r="O61" i="32"/>
  <c r="O61" i="36"/>
  <c r="B61" i="32"/>
  <c r="O61" i="33"/>
  <c r="B61" i="40"/>
  <c r="U58" i="36"/>
  <c r="V58" i="36"/>
  <c r="W58" i="36" s="1"/>
  <c r="Z56" i="17" s="1"/>
  <c r="U58" i="40"/>
  <c r="V58" i="40"/>
  <c r="W58" i="40" s="1"/>
  <c r="AB56" i="17" s="1"/>
  <c r="J58" i="40"/>
  <c r="K58" i="40" s="1"/>
  <c r="K56" i="17" s="1"/>
  <c r="I58" i="40"/>
  <c r="J61" i="36"/>
  <c r="K61" i="36" s="1"/>
  <c r="I59" i="17" s="1"/>
  <c r="I61" i="36"/>
  <c r="O62" i="35" l="1"/>
  <c r="B62" i="37"/>
  <c r="O62" i="34"/>
  <c r="B58" i="7"/>
  <c r="B62" i="18"/>
  <c r="B62" i="35"/>
  <c r="B62" i="40"/>
  <c r="O62" i="33"/>
  <c r="B62" i="32"/>
  <c r="O62" i="40"/>
  <c r="B62" i="33"/>
  <c r="B62" i="31"/>
  <c r="O62" i="32"/>
  <c r="O62" i="36"/>
  <c r="O62" i="31"/>
  <c r="B62" i="34"/>
  <c r="B62" i="36"/>
  <c r="O62" i="37"/>
  <c r="O62" i="18"/>
  <c r="J59" i="40"/>
  <c r="K59" i="40" s="1"/>
  <c r="K57" i="17" s="1"/>
  <c r="I59" i="40"/>
  <c r="U59" i="40"/>
  <c r="V59" i="40"/>
  <c r="W59" i="40" s="1"/>
  <c r="AB57" i="17" s="1"/>
  <c r="U59" i="36"/>
  <c r="V59" i="36"/>
  <c r="W59" i="36" s="1"/>
  <c r="Z57" i="17" s="1"/>
  <c r="J62" i="36"/>
  <c r="K62" i="36" s="1"/>
  <c r="I60" i="17" s="1"/>
  <c r="I62" i="36"/>
  <c r="B63" i="40" l="1"/>
  <c r="B63" i="34"/>
  <c r="B63" i="36"/>
  <c r="B63" i="35"/>
  <c r="O63" i="35"/>
  <c r="B63" i="18"/>
  <c r="O63" i="18"/>
  <c r="O63" i="33"/>
  <c r="B63" i="33"/>
  <c r="O63" i="36"/>
  <c r="O63" i="40"/>
  <c r="O63" i="34"/>
  <c r="B63" i="37"/>
  <c r="O63" i="31"/>
  <c r="B63" i="31"/>
  <c r="B63" i="32"/>
  <c r="B59" i="7"/>
  <c r="O63" i="37"/>
  <c r="O63" i="32"/>
  <c r="V60" i="40"/>
  <c r="W60" i="40" s="1"/>
  <c r="AB58" i="17" s="1"/>
  <c r="U60" i="40"/>
  <c r="U60" i="36"/>
  <c r="V60" i="36"/>
  <c r="W60" i="36" s="1"/>
  <c r="Z58" i="17" s="1"/>
  <c r="I60" i="40"/>
  <c r="J60" i="40"/>
  <c r="K60" i="40" s="1"/>
  <c r="K58" i="17" s="1"/>
  <c r="I63" i="36"/>
  <c r="J63" i="36"/>
  <c r="K63" i="36" s="1"/>
  <c r="I61" i="17" s="1"/>
  <c r="B64" i="35" l="1"/>
  <c r="O64" i="32"/>
  <c r="O64" i="33"/>
  <c r="O64" i="34"/>
  <c r="B64" i="31"/>
  <c r="O64" i="40"/>
  <c r="B64" i="32"/>
  <c r="O64" i="31"/>
  <c r="O64" i="18"/>
  <c r="B64" i="34"/>
  <c r="B64" i="40"/>
  <c r="B60" i="7"/>
  <c r="B64" i="36"/>
  <c r="B64" i="18"/>
  <c r="O64" i="36"/>
  <c r="O64" i="37"/>
  <c r="O64" i="35"/>
  <c r="B64" i="37"/>
  <c r="B64" i="33"/>
  <c r="I61" i="40"/>
  <c r="J61" i="40"/>
  <c r="K61" i="40" s="1"/>
  <c r="K59" i="17" s="1"/>
  <c r="U61" i="36"/>
  <c r="V61" i="36"/>
  <c r="W61" i="36" s="1"/>
  <c r="Z59" i="17" s="1"/>
  <c r="U61" i="40"/>
  <c r="V61" i="40"/>
  <c r="W61" i="40" s="1"/>
  <c r="AB59" i="17" s="1"/>
  <c r="J64" i="36"/>
  <c r="K64" i="36" s="1"/>
  <c r="I62" i="17" s="1"/>
  <c r="I64" i="36"/>
  <c r="O65" i="37" l="1"/>
  <c r="O65" i="33"/>
  <c r="O65" i="18"/>
  <c r="B65" i="33"/>
  <c r="B65" i="31"/>
  <c r="O65" i="34"/>
  <c r="B65" i="40"/>
  <c r="O65" i="32"/>
  <c r="B65" i="36"/>
  <c r="O65" i="36"/>
  <c r="B65" i="34"/>
  <c r="B65" i="37"/>
  <c r="B61" i="7"/>
  <c r="O65" i="35"/>
  <c r="B65" i="35"/>
  <c r="B65" i="18"/>
  <c r="B65" i="32"/>
  <c r="O65" i="40"/>
  <c r="O65" i="31"/>
  <c r="J62" i="40"/>
  <c r="K62" i="40" s="1"/>
  <c r="K60" i="17" s="1"/>
  <c r="I62" i="40"/>
  <c r="U62" i="40"/>
  <c r="V62" i="40"/>
  <c r="W62" i="40" s="1"/>
  <c r="AB60" i="17" s="1"/>
  <c r="V62" i="36"/>
  <c r="W62" i="36" s="1"/>
  <c r="Z60" i="17" s="1"/>
  <c r="U62" i="36"/>
  <c r="J65" i="36"/>
  <c r="K65" i="36" s="1"/>
  <c r="I63" i="17" s="1"/>
  <c r="I65" i="36"/>
  <c r="B66" i="37" l="1"/>
  <c r="O66" i="34"/>
  <c r="B66" i="32"/>
  <c r="B66" i="36"/>
  <c r="B66" i="34"/>
  <c r="B66" i="18"/>
  <c r="O66" i="32"/>
  <c r="O66" i="33"/>
  <c r="O66" i="31"/>
  <c r="O66" i="18"/>
  <c r="O66" i="36"/>
  <c r="B66" i="33"/>
  <c r="B66" i="31"/>
  <c r="B66" i="40"/>
  <c r="B66" i="35"/>
  <c r="O66" i="37"/>
  <c r="B62" i="7"/>
  <c r="O66" i="35"/>
  <c r="O66" i="40"/>
  <c r="U63" i="36"/>
  <c r="V63" i="36"/>
  <c r="W63" i="36" s="1"/>
  <c r="Z61" i="17" s="1"/>
  <c r="U63" i="40"/>
  <c r="V63" i="40"/>
  <c r="W63" i="40" s="1"/>
  <c r="AB61" i="17" s="1"/>
  <c r="J63" i="40"/>
  <c r="K63" i="40" s="1"/>
  <c r="K61" i="17" s="1"/>
  <c r="I63" i="40"/>
  <c r="J66" i="36"/>
  <c r="K66" i="36" s="1"/>
  <c r="I64" i="17" s="1"/>
  <c r="I66" i="36"/>
  <c r="O67" i="40" l="1"/>
  <c r="B67" i="36"/>
  <c r="O67" i="34"/>
  <c r="B67" i="31"/>
  <c r="B67" i="33"/>
  <c r="O67" i="31"/>
  <c r="B67" i="35"/>
  <c r="B67" i="37"/>
  <c r="B67" i="40"/>
  <c r="O67" i="32"/>
  <c r="B67" i="18"/>
  <c r="O67" i="33"/>
  <c r="B63" i="7"/>
  <c r="O67" i="37"/>
  <c r="O67" i="18"/>
  <c r="O67" i="36"/>
  <c r="B67" i="34"/>
  <c r="O67" i="35"/>
  <c r="B67" i="32"/>
  <c r="I64" i="40"/>
  <c r="J64" i="40"/>
  <c r="K64" i="40" s="1"/>
  <c r="K62" i="17" s="1"/>
  <c r="U64" i="40"/>
  <c r="V64" i="40"/>
  <c r="W64" i="40" s="1"/>
  <c r="AB62" i="17" s="1"/>
  <c r="U64" i="36"/>
  <c r="V64" i="36"/>
  <c r="W64" i="36" s="1"/>
  <c r="Z62" i="17" s="1"/>
  <c r="J67" i="36"/>
  <c r="K67" i="36" s="1"/>
  <c r="I65" i="17" s="1"/>
  <c r="I67" i="36"/>
  <c r="O68" i="31" l="1"/>
  <c r="O68" i="37"/>
  <c r="B68" i="18"/>
  <c r="B68" i="37"/>
  <c r="B68" i="35"/>
  <c r="O68" i="18"/>
  <c r="O68" i="34"/>
  <c r="B64" i="7"/>
  <c r="B68" i="31"/>
  <c r="O68" i="32"/>
  <c r="O68" i="33"/>
  <c r="O68" i="35"/>
  <c r="B68" i="40"/>
  <c r="O68" i="40"/>
  <c r="B68" i="33"/>
  <c r="B68" i="34"/>
  <c r="B68" i="32"/>
  <c r="O68" i="36"/>
  <c r="B68" i="36"/>
  <c r="V65" i="36"/>
  <c r="W65" i="36" s="1"/>
  <c r="Z63" i="17" s="1"/>
  <c r="U65" i="36"/>
  <c r="V65" i="40"/>
  <c r="W65" i="40" s="1"/>
  <c r="AB63" i="17" s="1"/>
  <c r="U65" i="40"/>
  <c r="I65" i="40"/>
  <c r="J65" i="40"/>
  <c r="K65" i="40" s="1"/>
  <c r="K63" i="17" s="1"/>
  <c r="J68" i="36"/>
  <c r="K68" i="36" s="1"/>
  <c r="I66" i="17" s="1"/>
  <c r="I68" i="36"/>
  <c r="O69" i="18" l="1"/>
  <c r="O69" i="35"/>
  <c r="B69" i="33"/>
  <c r="O69" i="33"/>
  <c r="B69" i="36"/>
  <c r="O69" i="37"/>
  <c r="B69" i="35"/>
  <c r="O69" i="34"/>
  <c r="B69" i="37"/>
  <c r="O69" i="32"/>
  <c r="B69" i="18"/>
  <c r="B69" i="40"/>
  <c r="O69" i="31"/>
  <c r="B69" i="32"/>
  <c r="B65" i="7"/>
  <c r="B69" i="31"/>
  <c r="O69" i="36"/>
  <c r="O69" i="40"/>
  <c r="B69" i="34"/>
  <c r="V66" i="40"/>
  <c r="W66" i="40" s="1"/>
  <c r="AB64" i="17" s="1"/>
  <c r="U66" i="40"/>
  <c r="I66" i="40"/>
  <c r="J66" i="40"/>
  <c r="K66" i="40" s="1"/>
  <c r="K64" i="17" s="1"/>
  <c r="V66" i="36"/>
  <c r="W66" i="36" s="1"/>
  <c r="Z64" i="17" s="1"/>
  <c r="U66" i="36"/>
  <c r="J69" i="36"/>
  <c r="K69" i="36" s="1"/>
  <c r="I67" i="17" s="1"/>
  <c r="I69" i="36"/>
  <c r="O70" i="33" l="1"/>
  <c r="O70" i="34"/>
  <c r="O70" i="31"/>
  <c r="O70" i="36"/>
  <c r="B70" i="35"/>
  <c r="O70" i="40"/>
  <c r="O70" i="32"/>
  <c r="B70" i="33"/>
  <c r="B70" i="34"/>
  <c r="B70" i="36"/>
  <c r="B70" i="40"/>
  <c r="B70" i="32"/>
  <c r="B70" i="18"/>
  <c r="B70" i="37"/>
  <c r="B66" i="7"/>
  <c r="B70" i="31"/>
  <c r="O70" i="37"/>
  <c r="O70" i="18"/>
  <c r="O70" i="35"/>
  <c r="J67" i="40"/>
  <c r="K67" i="40" s="1"/>
  <c r="K65" i="17" s="1"/>
  <c r="I67" i="40"/>
  <c r="U67" i="36"/>
  <c r="V67" i="36"/>
  <c r="W67" i="36" s="1"/>
  <c r="Z65" i="17" s="1"/>
  <c r="V67" i="40"/>
  <c r="W67" i="40" s="1"/>
  <c r="AB65" i="17" s="1"/>
  <c r="U67" i="40"/>
  <c r="J70" i="36"/>
  <c r="K70" i="36" s="1"/>
  <c r="I68" i="17" s="1"/>
  <c r="I70" i="36"/>
  <c r="B71" i="35" l="1"/>
  <c r="B71" i="32"/>
  <c r="B71" i="33"/>
  <c r="O71" i="18"/>
  <c r="B71" i="37"/>
  <c r="O71" i="32"/>
  <c r="B71" i="18"/>
  <c r="O71" i="37"/>
  <c r="B71" i="36"/>
  <c r="O71" i="31"/>
  <c r="O71" i="33"/>
  <c r="O71" i="35"/>
  <c r="B67" i="7"/>
  <c r="O71" i="36"/>
  <c r="B71" i="31"/>
  <c r="B71" i="40"/>
  <c r="B71" i="34"/>
  <c r="O71" i="34"/>
  <c r="O71" i="40"/>
  <c r="V68" i="36"/>
  <c r="W68" i="36" s="1"/>
  <c r="Z66" i="17" s="1"/>
  <c r="U68" i="36"/>
  <c r="J68" i="40"/>
  <c r="K68" i="40" s="1"/>
  <c r="K66" i="17" s="1"/>
  <c r="I68" i="40"/>
  <c r="U68" i="40"/>
  <c r="V68" i="40"/>
  <c r="W68" i="40" s="1"/>
  <c r="AB66" i="17" s="1"/>
  <c r="J71" i="36"/>
  <c r="K71" i="36" s="1"/>
  <c r="I69" i="17" s="1"/>
  <c r="I71" i="36"/>
  <c r="O72" i="40" l="1"/>
  <c r="O72" i="34"/>
  <c r="B72" i="35"/>
  <c r="B72" i="36"/>
  <c r="O72" i="35"/>
  <c r="O72" i="32"/>
  <c r="B72" i="32"/>
  <c r="B72" i="33"/>
  <c r="O72" i="33"/>
  <c r="B72" i="40"/>
  <c r="O72" i="36"/>
  <c r="O72" i="37"/>
  <c r="B72" i="34"/>
  <c r="B72" i="18"/>
  <c r="B72" i="37"/>
  <c r="B68" i="7"/>
  <c r="O72" i="31"/>
  <c r="O72" i="18"/>
  <c r="B72" i="31"/>
  <c r="J69" i="40"/>
  <c r="K69" i="40" s="1"/>
  <c r="K67" i="17" s="1"/>
  <c r="I69" i="40"/>
  <c r="U69" i="36"/>
  <c r="V69" i="36"/>
  <c r="W69" i="36" s="1"/>
  <c r="Z67" i="17" s="1"/>
  <c r="U69" i="40"/>
  <c r="V69" i="40"/>
  <c r="W69" i="40" s="1"/>
  <c r="AB67" i="17" s="1"/>
  <c r="J72" i="36"/>
  <c r="K72" i="36" s="1"/>
  <c r="I70" i="17" s="1"/>
  <c r="I72" i="36"/>
  <c r="O73" i="31" l="1"/>
  <c r="O73" i="34"/>
  <c r="B73" i="37"/>
  <c r="O73" i="18"/>
  <c r="B73" i="31"/>
  <c r="O73" i="37"/>
  <c r="B73" i="40"/>
  <c r="B73" i="18"/>
  <c r="B69" i="7"/>
  <c r="O73" i="36"/>
  <c r="O73" i="32"/>
  <c r="B73" i="33"/>
  <c r="B73" i="34"/>
  <c r="B73" i="32"/>
  <c r="B73" i="36"/>
  <c r="O73" i="40"/>
  <c r="B73" i="35"/>
  <c r="O73" i="33"/>
  <c r="O73" i="35"/>
  <c r="J70" i="40"/>
  <c r="K70" i="40" s="1"/>
  <c r="K68" i="17" s="1"/>
  <c r="I70" i="40"/>
  <c r="V70" i="40"/>
  <c r="W70" i="40" s="1"/>
  <c r="AB68" i="17" s="1"/>
  <c r="U70" i="40"/>
  <c r="V70" i="36"/>
  <c r="W70" i="36" s="1"/>
  <c r="Z68" i="17" s="1"/>
  <c r="U70" i="36"/>
  <c r="J73" i="36"/>
  <c r="K73" i="36" s="1"/>
  <c r="I71" i="17" s="1"/>
  <c r="I73" i="36"/>
  <c r="O74" i="18" l="1"/>
  <c r="O74" i="40"/>
  <c r="B74" i="40"/>
  <c r="O74" i="32"/>
  <c r="B74" i="18"/>
  <c r="B74" i="32"/>
  <c r="B74" i="36"/>
  <c r="O74" i="34"/>
  <c r="B74" i="33"/>
  <c r="B74" i="34"/>
  <c r="B70" i="7"/>
  <c r="O74" i="35"/>
  <c r="O74" i="37"/>
  <c r="O74" i="36"/>
  <c r="O74" i="31"/>
  <c r="B74" i="37"/>
  <c r="B74" i="35"/>
  <c r="B74" i="31"/>
  <c r="O74" i="33"/>
  <c r="J71" i="40"/>
  <c r="K71" i="40" s="1"/>
  <c r="K69" i="17" s="1"/>
  <c r="I71" i="40"/>
  <c r="U71" i="36"/>
  <c r="V71" i="36"/>
  <c r="W71" i="36" s="1"/>
  <c r="Z69" i="17" s="1"/>
  <c r="V71" i="40"/>
  <c r="W71" i="40" s="1"/>
  <c r="AB69" i="17" s="1"/>
  <c r="U71" i="40"/>
  <c r="J74" i="36"/>
  <c r="K74" i="36" s="1"/>
  <c r="I72" i="17" s="1"/>
  <c r="I74" i="36"/>
  <c r="B75" i="32" l="1"/>
  <c r="O75" i="18"/>
  <c r="B75" i="37"/>
  <c r="O75" i="33"/>
  <c r="B75" i="36"/>
  <c r="B75" i="35"/>
  <c r="O75" i="32"/>
  <c r="O75" i="31"/>
  <c r="B71" i="7"/>
  <c r="O75" i="35"/>
  <c r="B75" i="40"/>
  <c r="O75" i="40"/>
  <c r="O75" i="34"/>
  <c r="O75" i="37"/>
  <c r="B75" i="33"/>
  <c r="B75" i="34"/>
  <c r="B75" i="31"/>
  <c r="O75" i="36"/>
  <c r="B75" i="18"/>
  <c r="V72" i="36"/>
  <c r="W72" i="36" s="1"/>
  <c r="Z70" i="17" s="1"/>
  <c r="U72" i="36"/>
  <c r="U72" i="40"/>
  <c r="V72" i="40"/>
  <c r="W72" i="40" s="1"/>
  <c r="AB70" i="17" s="1"/>
  <c r="I72" i="40"/>
  <c r="J72" i="40"/>
  <c r="K72" i="40" s="1"/>
  <c r="K70" i="17" s="1"/>
  <c r="J75" i="36"/>
  <c r="K75" i="36" s="1"/>
  <c r="I73" i="17" s="1"/>
  <c r="I75" i="36"/>
  <c r="O76" i="32" l="1"/>
  <c r="B76" i="40"/>
  <c r="B76" i="31"/>
  <c r="B76" i="37"/>
  <c r="O76" i="18"/>
  <c r="B76" i="32"/>
  <c r="B72" i="7"/>
  <c r="O76" i="40"/>
  <c r="O76" i="31"/>
  <c r="O76" i="35"/>
  <c r="B76" i="34"/>
  <c r="B76" i="35"/>
  <c r="O76" i="33"/>
  <c r="O76" i="36"/>
  <c r="B76" i="36"/>
  <c r="B76" i="18"/>
  <c r="O76" i="34"/>
  <c r="O76" i="37"/>
  <c r="B76" i="33"/>
  <c r="J73" i="40"/>
  <c r="K73" i="40" s="1"/>
  <c r="K71" i="17" s="1"/>
  <c r="I73" i="40"/>
  <c r="U73" i="40"/>
  <c r="V73" i="40"/>
  <c r="W73" i="40" s="1"/>
  <c r="AB71" i="17" s="1"/>
  <c r="U73" i="36"/>
  <c r="V73" i="36"/>
  <c r="W73" i="36" s="1"/>
  <c r="Z71" i="17" s="1"/>
  <c r="J76" i="36"/>
  <c r="K76" i="36" s="1"/>
  <c r="I74" i="17" s="1"/>
  <c r="I76" i="36"/>
  <c r="O77" i="37" l="1"/>
  <c r="O77" i="40"/>
  <c r="B77" i="40"/>
  <c r="B77" i="31"/>
  <c r="B77" i="35"/>
  <c r="O77" i="33"/>
  <c r="B73" i="7"/>
  <c r="O77" i="34"/>
  <c r="O77" i="35"/>
  <c r="B77" i="37"/>
  <c r="B77" i="36"/>
  <c r="O77" i="36"/>
  <c r="B77" i="34"/>
  <c r="B77" i="32"/>
  <c r="O77" i="31"/>
  <c r="O77" i="18"/>
  <c r="O77" i="32"/>
  <c r="B77" i="18"/>
  <c r="B77" i="33"/>
  <c r="V74" i="40"/>
  <c r="W74" i="40" s="1"/>
  <c r="AB72" i="17" s="1"/>
  <c r="U74" i="40"/>
  <c r="U74" i="36"/>
  <c r="V74" i="36"/>
  <c r="W74" i="36" s="1"/>
  <c r="Z72" i="17" s="1"/>
  <c r="J74" i="40"/>
  <c r="K74" i="40" s="1"/>
  <c r="K72" i="17" s="1"/>
  <c r="I74" i="40"/>
  <c r="J77" i="36"/>
  <c r="K77" i="36" s="1"/>
  <c r="I75" i="17" s="1"/>
  <c r="I77" i="36"/>
  <c r="B78" i="34" l="1"/>
  <c r="B78" i="36"/>
  <c r="B78" i="35"/>
  <c r="O78" i="34"/>
  <c r="O78" i="40"/>
  <c r="B78" i="31"/>
  <c r="B78" i="33"/>
  <c r="B78" i="18"/>
  <c r="O78" i="37"/>
  <c r="O78" i="31"/>
  <c r="O78" i="33"/>
  <c r="O78" i="32"/>
  <c r="B78" i="37"/>
  <c r="O78" i="18"/>
  <c r="B78" i="32"/>
  <c r="B74" i="7"/>
  <c r="B78" i="40"/>
  <c r="O78" i="36"/>
  <c r="O78" i="35"/>
  <c r="J75" i="40"/>
  <c r="K75" i="40" s="1"/>
  <c r="K73" i="17" s="1"/>
  <c r="I75" i="40"/>
  <c r="U75" i="36"/>
  <c r="V75" i="36"/>
  <c r="W75" i="36" s="1"/>
  <c r="Z73" i="17" s="1"/>
  <c r="U75" i="40"/>
  <c r="V75" i="40"/>
  <c r="W75" i="40" s="1"/>
  <c r="AB73" i="17" s="1"/>
  <c r="J78" i="36"/>
  <c r="K78" i="36" s="1"/>
  <c r="I76" i="17" s="1"/>
  <c r="I78" i="36"/>
  <c r="O79" i="37" l="1"/>
  <c r="O79" i="18"/>
  <c r="B79" i="36"/>
  <c r="B79" i="35"/>
  <c r="O79" i="36"/>
  <c r="O79" i="35"/>
  <c r="B79" i="31"/>
  <c r="B79" i="37"/>
  <c r="B79" i="40"/>
  <c r="O79" i="34"/>
  <c r="O79" i="33"/>
  <c r="B75" i="7"/>
  <c r="B79" i="33"/>
  <c r="O79" i="31"/>
  <c r="O79" i="40"/>
  <c r="B79" i="18"/>
  <c r="O79" i="32"/>
  <c r="B79" i="32"/>
  <c r="B79" i="34"/>
  <c r="I76" i="40"/>
  <c r="J76" i="40"/>
  <c r="K76" i="40" s="1"/>
  <c r="K74" i="17" s="1"/>
  <c r="U76" i="40"/>
  <c r="V76" i="40"/>
  <c r="W76" i="40" s="1"/>
  <c r="AB74" i="17" s="1"/>
  <c r="V76" i="36"/>
  <c r="W76" i="36" s="1"/>
  <c r="Z74" i="17" s="1"/>
  <c r="U76" i="36"/>
  <c r="J79" i="36"/>
  <c r="K79" i="36" s="1"/>
  <c r="I77" i="17" s="1"/>
  <c r="I79" i="36"/>
  <c r="B80" i="37" l="1"/>
  <c r="B80" i="18"/>
  <c r="O80" i="34"/>
  <c r="B80" i="35"/>
  <c r="B80" i="31"/>
  <c r="O80" i="36"/>
  <c r="B80" i="40"/>
  <c r="B80" i="36"/>
  <c r="B80" i="32"/>
  <c r="O80" i="40"/>
  <c r="B80" i="34"/>
  <c r="O80" i="37"/>
  <c r="B80" i="33"/>
  <c r="O80" i="32"/>
  <c r="B76" i="7"/>
  <c r="O80" i="31"/>
  <c r="O80" i="35"/>
  <c r="O80" i="33"/>
  <c r="O80" i="18"/>
  <c r="I77" i="40"/>
  <c r="J77" i="40"/>
  <c r="K77" i="40" s="1"/>
  <c r="K75" i="17" s="1"/>
  <c r="V77" i="40"/>
  <c r="W77" i="40" s="1"/>
  <c r="AB75" i="17" s="1"/>
  <c r="U77" i="40"/>
  <c r="V77" i="36"/>
  <c r="W77" i="36" s="1"/>
  <c r="Z75" i="17" s="1"/>
  <c r="U77" i="36"/>
  <c r="I80" i="36"/>
  <c r="J80" i="36"/>
  <c r="K80" i="36" s="1"/>
  <c r="I78" i="17" s="1"/>
  <c r="O81" i="18" l="1"/>
  <c r="B81" i="31"/>
  <c r="B77" i="7"/>
  <c r="O81" i="36"/>
  <c r="O81" i="35"/>
  <c r="O81" i="37"/>
  <c r="B81" i="37"/>
  <c r="B81" i="33"/>
  <c r="O81" i="31"/>
  <c r="B81" i="34"/>
  <c r="B81" i="18"/>
  <c r="B81" i="32"/>
  <c r="B81" i="36"/>
  <c r="B81" i="40"/>
  <c r="O81" i="40"/>
  <c r="O81" i="33"/>
  <c r="O81" i="34"/>
  <c r="O81" i="32"/>
  <c r="B81" i="35"/>
  <c r="V78" i="36"/>
  <c r="W78" i="36" s="1"/>
  <c r="Z76" i="17" s="1"/>
  <c r="U78" i="36"/>
  <c r="U78" i="40"/>
  <c r="V78" i="40"/>
  <c r="W78" i="40" s="1"/>
  <c r="AB76" i="17" s="1"/>
  <c r="I78" i="40"/>
  <c r="J78" i="40"/>
  <c r="K78" i="40" s="1"/>
  <c r="K76" i="17" s="1"/>
  <c r="J81" i="36"/>
  <c r="K81" i="36" s="1"/>
  <c r="I79" i="17" s="1"/>
  <c r="I81" i="36"/>
  <c r="B82" i="37" l="1"/>
  <c r="O82" i="33"/>
  <c r="O82" i="18"/>
  <c r="B82" i="31"/>
  <c r="O82" i="31"/>
  <c r="O82" i="40"/>
  <c r="B82" i="36"/>
  <c r="O82" i="36"/>
  <c r="B82" i="34"/>
  <c r="B78" i="7"/>
  <c r="B82" i="33"/>
  <c r="O82" i="34"/>
  <c r="B82" i="18"/>
  <c r="B82" i="40"/>
  <c r="O82" i="35"/>
  <c r="B82" i="32"/>
  <c r="O82" i="37"/>
  <c r="O82" i="32"/>
  <c r="B82" i="35"/>
  <c r="U79" i="36"/>
  <c r="V79" i="36"/>
  <c r="W79" i="36" s="1"/>
  <c r="Z77" i="17" s="1"/>
  <c r="I79" i="40"/>
  <c r="J79" i="40"/>
  <c r="K79" i="40" s="1"/>
  <c r="K77" i="17" s="1"/>
  <c r="U79" i="40"/>
  <c r="V79" i="40"/>
  <c r="W79" i="40" s="1"/>
  <c r="AB77" i="17" s="1"/>
  <c r="J82" i="36"/>
  <c r="K82" i="36" s="1"/>
  <c r="I80" i="17" s="1"/>
  <c r="I82" i="36"/>
  <c r="B79" i="7" l="1"/>
  <c r="O83" i="31"/>
  <c r="O83" i="36"/>
  <c r="O83" i="35"/>
  <c r="B83" i="18"/>
  <c r="B83" i="36"/>
  <c r="O83" i="32"/>
  <c r="O83" i="40"/>
  <c r="B83" i="40"/>
  <c r="B83" i="31"/>
  <c r="B83" i="37"/>
  <c r="O83" i="18"/>
  <c r="B83" i="34"/>
  <c r="O83" i="34"/>
  <c r="O83" i="33"/>
  <c r="O83" i="37"/>
  <c r="B83" i="32"/>
  <c r="B83" i="33"/>
  <c r="B83" i="35"/>
  <c r="U80" i="40"/>
  <c r="V80" i="40"/>
  <c r="W80" i="40" s="1"/>
  <c r="AB78" i="17" s="1"/>
  <c r="V80" i="36"/>
  <c r="W80" i="36" s="1"/>
  <c r="Z78" i="17" s="1"/>
  <c r="U80" i="36"/>
  <c r="J80" i="40"/>
  <c r="K80" i="40" s="1"/>
  <c r="K78" i="17" s="1"/>
  <c r="I80" i="40"/>
  <c r="J83" i="36"/>
  <c r="K83" i="36" s="1"/>
  <c r="I81" i="17" s="1"/>
  <c r="I83" i="36"/>
  <c r="B84" i="32" l="1"/>
  <c r="B84" i="18"/>
  <c r="O84" i="32"/>
  <c r="O84" i="18"/>
  <c r="O84" i="34"/>
  <c r="O84" i="31"/>
  <c r="B84" i="36"/>
  <c r="O84" i="35"/>
  <c r="B84" i="34"/>
  <c r="B84" i="37"/>
  <c r="O84" i="40"/>
  <c r="B80" i="7"/>
  <c r="O84" i="33"/>
  <c r="B84" i="35"/>
  <c r="B84" i="40"/>
  <c r="B84" i="31"/>
  <c r="O84" i="37"/>
  <c r="O84" i="36"/>
  <c r="B84" i="33"/>
  <c r="V81" i="36"/>
  <c r="W81" i="36" s="1"/>
  <c r="Z79" i="17" s="1"/>
  <c r="U81" i="36"/>
  <c r="V81" i="40"/>
  <c r="W81" i="40" s="1"/>
  <c r="AB79" i="17" s="1"/>
  <c r="U81" i="40"/>
  <c r="I81" i="40"/>
  <c r="J81" i="40"/>
  <c r="K81" i="40" s="1"/>
  <c r="K79" i="17" s="1"/>
  <c r="J84" i="36"/>
  <c r="K84" i="36" s="1"/>
  <c r="I82" i="17" s="1"/>
  <c r="I84" i="36"/>
  <c r="B81" i="7" l="1"/>
  <c r="B85" i="35"/>
  <c r="O85" i="35"/>
  <c r="B85" i="40"/>
  <c r="O85" i="36"/>
  <c r="O85" i="37"/>
  <c r="O85" i="33"/>
  <c r="B85" i="31"/>
  <c r="B85" i="37"/>
  <c r="O85" i="31"/>
  <c r="O85" i="18"/>
  <c r="O85" i="40"/>
  <c r="B85" i="33"/>
  <c r="B85" i="32"/>
  <c r="B85" i="36"/>
  <c r="O85" i="34"/>
  <c r="B85" i="18"/>
  <c r="O85" i="32"/>
  <c r="B85" i="34"/>
  <c r="U82" i="40"/>
  <c r="V82" i="40"/>
  <c r="W82" i="40" s="1"/>
  <c r="AB80" i="17" s="1"/>
  <c r="U82" i="36"/>
  <c r="V82" i="36"/>
  <c r="W82" i="36" s="1"/>
  <c r="Z80" i="17" s="1"/>
  <c r="J82" i="40"/>
  <c r="K82" i="40" s="1"/>
  <c r="K80" i="17" s="1"/>
  <c r="I82" i="40"/>
  <c r="I85" i="36"/>
  <c r="J85" i="36"/>
  <c r="K85" i="36" s="1"/>
  <c r="I83" i="17" s="1"/>
  <c r="O86" i="18" l="1"/>
  <c r="B86" i="34"/>
  <c r="B86" i="31"/>
  <c r="O86" i="31"/>
  <c r="O86" i="37"/>
  <c r="B86" i="35"/>
  <c r="B86" i="32"/>
  <c r="B86" i="33"/>
  <c r="O86" i="32"/>
  <c r="O86" i="33"/>
  <c r="B86" i="40"/>
  <c r="B82" i="7"/>
  <c r="B86" i="18"/>
  <c r="B86" i="37"/>
  <c r="O86" i="40"/>
  <c r="O86" i="35"/>
  <c r="B86" i="36"/>
  <c r="O86" i="36"/>
  <c r="O86" i="34"/>
  <c r="U83" i="36"/>
  <c r="V83" i="36"/>
  <c r="W83" i="36" s="1"/>
  <c r="Z81" i="17" s="1"/>
  <c r="V83" i="40"/>
  <c r="W83" i="40" s="1"/>
  <c r="AB81" i="17" s="1"/>
  <c r="U83" i="40"/>
  <c r="J83" i="40"/>
  <c r="K83" i="40" s="1"/>
  <c r="K81" i="17" s="1"/>
  <c r="I83" i="40"/>
  <c r="J86" i="36"/>
  <c r="K86" i="36" s="1"/>
  <c r="I84" i="17" s="1"/>
  <c r="I86" i="36"/>
  <c r="B87" i="18" l="1"/>
  <c r="B87" i="33"/>
  <c r="O87" i="34"/>
  <c r="O87" i="35"/>
  <c r="B87" i="34"/>
  <c r="O87" i="31"/>
  <c r="O87" i="40"/>
  <c r="B83" i="7"/>
  <c r="O87" i="33"/>
  <c r="B87" i="35"/>
  <c r="O87" i="32"/>
  <c r="O87" i="18"/>
  <c r="B87" i="36"/>
  <c r="B87" i="31"/>
  <c r="B87" i="32"/>
  <c r="O87" i="36"/>
  <c r="O87" i="37"/>
  <c r="B87" i="40"/>
  <c r="B87" i="37"/>
  <c r="V84" i="40"/>
  <c r="W84" i="40" s="1"/>
  <c r="AB82" i="17" s="1"/>
  <c r="U84" i="40"/>
  <c r="U84" i="36"/>
  <c r="V84" i="36"/>
  <c r="W84" i="36" s="1"/>
  <c r="Z82" i="17" s="1"/>
  <c r="I84" i="40"/>
  <c r="J84" i="40"/>
  <c r="K84" i="40" s="1"/>
  <c r="K82" i="17" s="1"/>
  <c r="I87" i="36"/>
  <c r="J87" i="36"/>
  <c r="K87" i="36" s="1"/>
  <c r="I85" i="17" s="1"/>
  <c r="O88" i="36" l="1"/>
  <c r="O88" i="34"/>
  <c r="B88" i="35"/>
  <c r="O88" i="18"/>
  <c r="O88" i="33"/>
  <c r="O88" i="31"/>
  <c r="O88" i="37"/>
  <c r="B88" i="40"/>
  <c r="B88" i="33"/>
  <c r="B88" i="36"/>
  <c r="B88" i="18"/>
  <c r="B88" i="32"/>
  <c r="O88" i="35"/>
  <c r="B88" i="31"/>
  <c r="B84" i="7"/>
  <c r="O88" i="40"/>
  <c r="O88" i="32"/>
  <c r="B88" i="34"/>
  <c r="B88" i="37"/>
  <c r="V85" i="36"/>
  <c r="W85" i="36" s="1"/>
  <c r="Z83" i="17" s="1"/>
  <c r="U85" i="36"/>
  <c r="I85" i="40"/>
  <c r="J85" i="40"/>
  <c r="K85" i="40" s="1"/>
  <c r="K83" i="17" s="1"/>
  <c r="U85" i="40"/>
  <c r="V85" i="40"/>
  <c r="W85" i="40" s="1"/>
  <c r="AB83" i="17" s="1"/>
  <c r="I88" i="36"/>
  <c r="J88" i="36"/>
  <c r="K88" i="36" s="1"/>
  <c r="I86" i="17" s="1"/>
  <c r="B89" i="40" l="1"/>
  <c r="B89" i="36"/>
  <c r="O89" i="33"/>
  <c r="O89" i="31"/>
  <c r="B89" i="32"/>
  <c r="O89" i="36"/>
  <c r="O89" i="40"/>
  <c r="B89" i="37"/>
  <c r="B85" i="7"/>
  <c r="B89" i="33"/>
  <c r="O89" i="32"/>
  <c r="B89" i="34"/>
  <c r="O89" i="34"/>
  <c r="B89" i="35"/>
  <c r="O89" i="35"/>
  <c r="O89" i="18"/>
  <c r="B89" i="31"/>
  <c r="O89" i="37"/>
  <c r="B89" i="18"/>
  <c r="U86" i="40"/>
  <c r="V86" i="40"/>
  <c r="W86" i="40" s="1"/>
  <c r="AB84" i="17" s="1"/>
  <c r="I86" i="40"/>
  <c r="J86" i="40"/>
  <c r="K86" i="40" s="1"/>
  <c r="K84" i="17" s="1"/>
  <c r="U86" i="36"/>
  <c r="V86" i="36"/>
  <c r="W86" i="36" s="1"/>
  <c r="Z84" i="17" s="1"/>
  <c r="I89" i="36"/>
  <c r="J89" i="36"/>
  <c r="K89" i="36" s="1"/>
  <c r="I87" i="17" s="1"/>
  <c r="O90" i="37" l="1"/>
  <c r="O90" i="32"/>
  <c r="O90" i="35"/>
  <c r="O90" i="36"/>
  <c r="B90" i="18"/>
  <c r="O90" i="34"/>
  <c r="B90" i="34"/>
  <c r="B90" i="37"/>
  <c r="O90" i="31"/>
  <c r="O90" i="40"/>
  <c r="B90" i="36"/>
  <c r="B90" i="32"/>
  <c r="B90" i="33"/>
  <c r="O90" i="33"/>
  <c r="B90" i="40"/>
  <c r="B86" i="7"/>
  <c r="B90" i="35"/>
  <c r="B90" i="31"/>
  <c r="O90" i="18"/>
  <c r="U87" i="36"/>
  <c r="V87" i="36"/>
  <c r="W87" i="36" s="1"/>
  <c r="Z85" i="17" s="1"/>
  <c r="J87" i="40"/>
  <c r="K87" i="40" s="1"/>
  <c r="K85" i="17" s="1"/>
  <c r="I87" i="40"/>
  <c r="U87" i="40"/>
  <c r="V87" i="40"/>
  <c r="W87" i="40" s="1"/>
  <c r="AB85" i="17" s="1"/>
  <c r="I90" i="36"/>
  <c r="J90" i="36"/>
  <c r="K90" i="36" s="1"/>
  <c r="I88" i="17" s="1"/>
  <c r="B91" i="40" l="1"/>
  <c r="O91" i="32"/>
  <c r="O91" i="18"/>
  <c r="B91" i="18"/>
  <c r="B91" i="34"/>
  <c r="B91" i="35"/>
  <c r="B87" i="7"/>
  <c r="O91" i="36"/>
  <c r="B91" i="33"/>
  <c r="B91" i="31"/>
  <c r="O91" i="34"/>
  <c r="O91" i="31"/>
  <c r="B91" i="32"/>
  <c r="B91" i="36"/>
  <c r="O91" i="33"/>
  <c r="O91" i="40"/>
  <c r="O91" i="35"/>
  <c r="O91" i="37"/>
  <c r="B91" i="37"/>
  <c r="U88" i="36"/>
  <c r="V88" i="36"/>
  <c r="W88" i="36" s="1"/>
  <c r="Z86" i="17" s="1"/>
  <c r="U88" i="40"/>
  <c r="V88" i="40"/>
  <c r="W88" i="40" s="1"/>
  <c r="AB86" i="17" s="1"/>
  <c r="J88" i="40"/>
  <c r="K88" i="40" s="1"/>
  <c r="K86" i="17" s="1"/>
  <c r="I88" i="40"/>
  <c r="J91" i="36"/>
  <c r="K91" i="36" s="1"/>
  <c r="I89" i="17" s="1"/>
  <c r="I91" i="36"/>
  <c r="B88" i="7" l="1"/>
  <c r="O92" i="32"/>
  <c r="B92" i="33"/>
  <c r="B92" i="34"/>
  <c r="B92" i="35"/>
  <c r="B92" i="31"/>
  <c r="B92" i="32"/>
  <c r="O92" i="36"/>
  <c r="O92" i="37"/>
  <c r="O92" i="34"/>
  <c r="O92" i="33"/>
  <c r="B92" i="37"/>
  <c r="O92" i="18"/>
  <c r="B92" i="36"/>
  <c r="O92" i="40"/>
  <c r="B92" i="18"/>
  <c r="O92" i="31"/>
  <c r="O92" i="35"/>
  <c r="B92" i="40"/>
  <c r="V89" i="36"/>
  <c r="W89" i="36" s="1"/>
  <c r="Z87" i="17" s="1"/>
  <c r="U89" i="36"/>
  <c r="V89" i="40"/>
  <c r="W89" i="40" s="1"/>
  <c r="AB87" i="17" s="1"/>
  <c r="U89" i="40"/>
  <c r="J89" i="40"/>
  <c r="K89" i="40" s="1"/>
  <c r="K87" i="17" s="1"/>
  <c r="I89" i="40"/>
  <c r="J92" i="36"/>
  <c r="K92" i="36" s="1"/>
  <c r="I90" i="17" s="1"/>
  <c r="I92" i="36"/>
  <c r="O93" i="18" l="1"/>
  <c r="B93" i="32"/>
  <c r="B93" i="31"/>
  <c r="O93" i="32"/>
  <c r="B89" i="7"/>
  <c r="O93" i="35"/>
  <c r="B93" i="36"/>
  <c r="B93" i="18"/>
  <c r="B93" i="37"/>
  <c r="B93" i="33"/>
  <c r="O93" i="40"/>
  <c r="B93" i="40"/>
  <c r="B93" i="34"/>
  <c r="O93" i="33"/>
  <c r="B93" i="35"/>
  <c r="O93" i="37"/>
  <c r="O93" i="31"/>
  <c r="O93" i="34"/>
  <c r="O93" i="36"/>
  <c r="J90" i="40"/>
  <c r="K90" i="40" s="1"/>
  <c r="K88" i="17" s="1"/>
  <c r="I90" i="40"/>
  <c r="U90" i="40"/>
  <c r="V90" i="40"/>
  <c r="W90" i="40" s="1"/>
  <c r="AB88" i="17" s="1"/>
  <c r="V90" i="36"/>
  <c r="W90" i="36" s="1"/>
  <c r="Z88" i="17" s="1"/>
  <c r="U90" i="36"/>
  <c r="J93" i="36"/>
  <c r="K93" i="36" s="1"/>
  <c r="I91" i="17" s="1"/>
  <c r="I93" i="36"/>
  <c r="B94" i="36" l="1"/>
  <c r="O94" i="36"/>
  <c r="O94" i="35"/>
  <c r="O94" i="40"/>
  <c r="B90" i="7"/>
  <c r="O94" i="31"/>
  <c r="B94" i="40"/>
  <c r="B94" i="18"/>
  <c r="B94" i="34"/>
  <c r="B94" i="33"/>
  <c r="B94" i="35"/>
  <c r="O94" i="37"/>
  <c r="O94" i="32"/>
  <c r="B94" i="37"/>
  <c r="B94" i="31"/>
  <c r="B94" i="32"/>
  <c r="O94" i="18"/>
  <c r="O94" i="34"/>
  <c r="O94" i="33"/>
  <c r="U91" i="40"/>
  <c r="V91" i="40"/>
  <c r="W91" i="40" s="1"/>
  <c r="AB89" i="17" s="1"/>
  <c r="U91" i="36"/>
  <c r="V91" i="36"/>
  <c r="W91" i="36" s="1"/>
  <c r="Z89" i="17" s="1"/>
  <c r="J91" i="40"/>
  <c r="K91" i="40" s="1"/>
  <c r="K89" i="17" s="1"/>
  <c r="I91" i="40"/>
  <c r="J94" i="36"/>
  <c r="K94" i="36" s="1"/>
  <c r="I92" i="17" s="1"/>
  <c r="I94" i="36"/>
  <c r="O95" i="40" l="1"/>
  <c r="B95" i="37"/>
  <c r="B95" i="31"/>
  <c r="O95" i="35"/>
  <c r="B95" i="33"/>
  <c r="O95" i="32"/>
  <c r="B91" i="7"/>
  <c r="O95" i="34"/>
  <c r="B95" i="32"/>
  <c r="B95" i="18"/>
  <c r="O95" i="36"/>
  <c r="O95" i="33"/>
  <c r="O95" i="31"/>
  <c r="O95" i="18"/>
  <c r="B95" i="35"/>
  <c r="B95" i="36"/>
  <c r="B95" i="40"/>
  <c r="B95" i="34"/>
  <c r="O95" i="37"/>
  <c r="U92" i="40"/>
  <c r="V92" i="40"/>
  <c r="W92" i="40" s="1"/>
  <c r="AB90" i="17" s="1"/>
  <c r="U92" i="36"/>
  <c r="V92" i="36"/>
  <c r="W92" i="36" s="1"/>
  <c r="Z90" i="17" s="1"/>
  <c r="J92" i="40"/>
  <c r="K92" i="40" s="1"/>
  <c r="K90" i="17" s="1"/>
  <c r="I92" i="40"/>
  <c r="I95" i="36"/>
  <c r="J95" i="36"/>
  <c r="K95" i="36" s="1"/>
  <c r="I93" i="17" s="1"/>
  <c r="B92" i="7" l="1"/>
  <c r="B96" i="35"/>
  <c r="B96" i="37"/>
  <c r="O96" i="36"/>
  <c r="O96" i="40"/>
  <c r="B96" i="40"/>
  <c r="B96" i="31"/>
  <c r="O96" i="31"/>
  <c r="B96" i="36"/>
  <c r="O96" i="32"/>
  <c r="O96" i="35"/>
  <c r="O96" i="18"/>
  <c r="O96" i="34"/>
  <c r="B96" i="34"/>
  <c r="B96" i="33"/>
  <c r="O96" i="37"/>
  <c r="B96" i="32"/>
  <c r="O96" i="33"/>
  <c r="B96" i="18"/>
  <c r="J93" i="40"/>
  <c r="K93" i="40" s="1"/>
  <c r="K91" i="17" s="1"/>
  <c r="I93" i="40"/>
  <c r="U93" i="36"/>
  <c r="V93" i="36"/>
  <c r="W93" i="36" s="1"/>
  <c r="Z91" i="17" s="1"/>
  <c r="U93" i="40"/>
  <c r="V93" i="40"/>
  <c r="W93" i="40" s="1"/>
  <c r="AB91" i="17" s="1"/>
  <c r="J96" i="36"/>
  <c r="K96" i="36" s="1"/>
  <c r="I94" i="17" s="1"/>
  <c r="I96" i="36"/>
  <c r="B97" i="32" l="1"/>
  <c r="O97" i="31"/>
  <c r="O97" i="18"/>
  <c r="B97" i="37"/>
  <c r="B97" i="18"/>
  <c r="O97" i="34"/>
  <c r="O97" i="40"/>
  <c r="O97" i="33"/>
  <c r="O97" i="35"/>
  <c r="O97" i="37"/>
  <c r="B93" i="7"/>
  <c r="B97" i="33"/>
  <c r="B97" i="34"/>
  <c r="B97" i="40"/>
  <c r="O97" i="36"/>
  <c r="B97" i="31"/>
  <c r="O97" i="32"/>
  <c r="B97" i="35"/>
  <c r="B97" i="36"/>
  <c r="J94" i="40"/>
  <c r="K94" i="40" s="1"/>
  <c r="K92" i="17" s="1"/>
  <c r="I94" i="40"/>
  <c r="U94" i="40"/>
  <c r="V94" i="40"/>
  <c r="W94" i="40" s="1"/>
  <c r="AB92" i="17" s="1"/>
  <c r="U94" i="36"/>
  <c r="V94" i="36"/>
  <c r="W94" i="36" s="1"/>
  <c r="Z92" i="17" s="1"/>
  <c r="I97" i="36"/>
  <c r="J97" i="36"/>
  <c r="K97" i="36" s="1"/>
  <c r="I95" i="17" s="1"/>
  <c r="B98" i="18" l="1"/>
  <c r="B98" i="40"/>
  <c r="O98" i="31"/>
  <c r="B98" i="33"/>
  <c r="B98" i="35"/>
  <c r="B98" i="34"/>
  <c r="B94" i="7"/>
  <c r="O98" i="40"/>
  <c r="O98" i="18"/>
  <c r="O98" i="37"/>
  <c r="B98" i="31"/>
  <c r="O98" i="35"/>
  <c r="O98" i="34"/>
  <c r="B98" i="32"/>
  <c r="B98" i="36"/>
  <c r="O98" i="33"/>
  <c r="O98" i="36"/>
  <c r="B98" i="37"/>
  <c r="O98" i="32"/>
  <c r="V95" i="36"/>
  <c r="W95" i="36" s="1"/>
  <c r="Z93" i="17" s="1"/>
  <c r="U95" i="36"/>
  <c r="J95" i="40"/>
  <c r="K95" i="40" s="1"/>
  <c r="K93" i="17" s="1"/>
  <c r="I95" i="40"/>
  <c r="V95" i="40"/>
  <c r="W95" i="40" s="1"/>
  <c r="AB93" i="17" s="1"/>
  <c r="U95" i="40"/>
  <c r="I98" i="36"/>
  <c r="J98" i="36"/>
  <c r="K98" i="36" s="1"/>
  <c r="I96" i="17" s="1"/>
  <c r="B99" i="33" l="1"/>
  <c r="B99" i="18"/>
  <c r="O99" i="31"/>
  <c r="O99" i="18"/>
  <c r="B99" i="32"/>
  <c r="B99" i="40"/>
  <c r="B99" i="31"/>
  <c r="B99" i="37"/>
  <c r="O99" i="36"/>
  <c r="B99" i="36"/>
  <c r="O99" i="40"/>
  <c r="O99" i="33"/>
  <c r="O99" i="34"/>
  <c r="O99" i="32"/>
  <c r="B99" i="35"/>
  <c r="O99" i="35"/>
  <c r="B99" i="34"/>
  <c r="O99" i="37"/>
  <c r="V96" i="40"/>
  <c r="W96" i="40" s="1"/>
  <c r="AB94" i="17" s="1"/>
  <c r="U96" i="40"/>
  <c r="U96" i="36"/>
  <c r="V96" i="36"/>
  <c r="W96" i="36" s="1"/>
  <c r="Z94" i="17" s="1"/>
  <c r="I96" i="40"/>
  <c r="J96" i="40"/>
  <c r="K96" i="40" s="1"/>
  <c r="K94" i="17" s="1"/>
  <c r="I99" i="36"/>
  <c r="J99" i="36"/>
  <c r="K99" i="36" s="1"/>
  <c r="I97" i="17" s="1"/>
  <c r="J97" i="40" l="1"/>
  <c r="K97" i="40" s="1"/>
  <c r="K95" i="17" s="1"/>
  <c r="I97" i="40"/>
  <c r="U97" i="40"/>
  <c r="V97" i="40"/>
  <c r="W97" i="40" s="1"/>
  <c r="AB95" i="17" s="1"/>
  <c r="U97" i="36"/>
  <c r="V97" i="36"/>
  <c r="W97" i="36" s="1"/>
  <c r="Z95" i="17" s="1"/>
  <c r="V98" i="40" l="1"/>
  <c r="W98" i="40" s="1"/>
  <c r="AB96" i="17" s="1"/>
  <c r="U98" i="40"/>
  <c r="U98" i="36"/>
  <c r="V98" i="36"/>
  <c r="W98" i="36" s="1"/>
  <c r="Z96" i="17" s="1"/>
  <c r="J98" i="40"/>
  <c r="K98" i="40" s="1"/>
  <c r="K96" i="17" s="1"/>
  <c r="I98" i="40"/>
  <c r="J99" i="40" l="1"/>
  <c r="K99" i="40" s="1"/>
  <c r="K97" i="17" s="1"/>
  <c r="I99" i="40"/>
  <c r="U99" i="40"/>
  <c r="V99" i="40"/>
  <c r="W99" i="40" s="1"/>
  <c r="AB97" i="17" s="1"/>
  <c r="U99" i="36"/>
  <c r="V99" i="36"/>
  <c r="W99" i="36" s="1"/>
  <c r="Z97" i="17" s="1"/>
  <c r="F30" i="7" l="1"/>
  <c r="L30" i="7"/>
  <c r="G30" i="7"/>
  <c r="I30" i="7"/>
  <c r="E30" i="7"/>
  <c r="O30" i="7"/>
  <c r="D30" i="7"/>
  <c r="C30" i="7"/>
  <c r="J30" i="7"/>
  <c r="H30" i="7"/>
  <c r="K30" i="7"/>
  <c r="M30" i="7"/>
  <c r="G28" i="7"/>
  <c r="K28" i="7"/>
  <c r="E28" i="7"/>
  <c r="O28" i="7"/>
  <c r="F28" i="7"/>
  <c r="D28" i="7"/>
  <c r="I28" i="7"/>
  <c r="L28" i="7"/>
  <c r="H28" i="7"/>
  <c r="C28" i="7"/>
  <c r="J28" i="7"/>
  <c r="M28" i="7"/>
  <c r="E26" i="7"/>
  <c r="L26" i="7"/>
  <c r="G26" i="7"/>
  <c r="F26" i="7"/>
  <c r="H26" i="7"/>
  <c r="D26" i="7"/>
  <c r="O26" i="7"/>
  <c r="I26" i="7"/>
  <c r="C26" i="7"/>
  <c r="J26" i="7"/>
  <c r="K26" i="7"/>
  <c r="M26" i="7"/>
  <c r="I25" i="7"/>
  <c r="F25" i="7"/>
  <c r="M25" i="7"/>
  <c r="G25" i="7"/>
  <c r="H25" i="7"/>
  <c r="O25" i="7"/>
  <c r="J25" i="7"/>
  <c r="L25" i="7"/>
  <c r="C25" i="7"/>
  <c r="E25" i="7"/>
  <c r="K25" i="7"/>
  <c r="D25" i="7"/>
  <c r="C31" i="7"/>
  <c r="F31" i="7"/>
  <c r="E31" i="7"/>
  <c r="G31" i="7"/>
  <c r="K31" i="7"/>
  <c r="J31" i="7"/>
  <c r="H31" i="7"/>
  <c r="D31" i="7"/>
  <c r="O31" i="7"/>
  <c r="I31" i="7"/>
  <c r="L31" i="7"/>
  <c r="M31" i="7"/>
  <c r="D32" i="7"/>
  <c r="L32" i="7"/>
  <c r="E32" i="7"/>
  <c r="I32" i="7"/>
  <c r="G32" i="7"/>
  <c r="H32" i="7"/>
  <c r="J32" i="7"/>
  <c r="C32" i="7"/>
  <c r="F32" i="7"/>
  <c r="O32" i="7"/>
  <c r="K32" i="7"/>
  <c r="M32" i="7"/>
  <c r="F27" i="7"/>
  <c r="I27" i="7"/>
  <c r="L27" i="7"/>
  <c r="G27" i="7"/>
  <c r="J27" i="7"/>
  <c r="D27" i="7"/>
  <c r="H27" i="7"/>
  <c r="C27" i="7"/>
  <c r="K27" i="7"/>
  <c r="O27" i="7"/>
  <c r="E27" i="7"/>
  <c r="M27" i="7"/>
  <c r="P37" i="18" l="1"/>
  <c r="R37" i="18" s="1"/>
  <c r="C37" i="18"/>
  <c r="F37" i="18" s="1"/>
  <c r="D36" i="39"/>
  <c r="P30" i="35"/>
  <c r="R30" i="35" s="1"/>
  <c r="I29" i="39"/>
  <c r="C31" i="31"/>
  <c r="F31" i="31" s="1"/>
  <c r="P31" i="31"/>
  <c r="R31" i="31" s="1"/>
  <c r="C31" i="35"/>
  <c r="F31" i="35" s="1"/>
  <c r="F30" i="39"/>
  <c r="D24" i="38" s="1"/>
  <c r="C33" i="18"/>
  <c r="F33" i="18" s="1"/>
  <c r="P33" i="18"/>
  <c r="R33" i="18" s="1"/>
  <c r="D32" i="39"/>
  <c r="C34" i="39"/>
  <c r="P35" i="37"/>
  <c r="R35" i="37" s="1"/>
  <c r="C35" i="37"/>
  <c r="F35" i="37" s="1"/>
  <c r="P32" i="35"/>
  <c r="R32" i="35" s="1"/>
  <c r="I31" i="39"/>
  <c r="C30" i="18"/>
  <c r="F30" i="18" s="1"/>
  <c r="P30" i="18"/>
  <c r="R30" i="18" s="1"/>
  <c r="D29" i="39"/>
  <c r="C33" i="33"/>
  <c r="F33" i="33" s="1"/>
  <c r="P33" i="33"/>
  <c r="R33" i="33" s="1"/>
  <c r="H32" i="39"/>
  <c r="P33" i="34"/>
  <c r="R33" i="34" s="1"/>
  <c r="G32" i="39"/>
  <c r="E26" i="38" s="1"/>
  <c r="P35" i="35"/>
  <c r="R35" i="35" s="1"/>
  <c r="I34" i="39"/>
  <c r="C32" i="37"/>
  <c r="F32" i="37" s="1"/>
  <c r="P32" i="37"/>
  <c r="R32" i="37" s="1"/>
  <c r="C31" i="39"/>
  <c r="P37" i="33"/>
  <c r="R37" i="33" s="1"/>
  <c r="C37" i="33"/>
  <c r="F37" i="33" s="1"/>
  <c r="H36" i="39"/>
  <c r="P36" i="34"/>
  <c r="R36" i="34" s="1"/>
  <c r="G35" i="39"/>
  <c r="E29" i="38" s="1"/>
  <c r="C31" i="32"/>
  <c r="F31" i="32" s="1"/>
  <c r="C31" i="34"/>
  <c r="F31" i="34" s="1"/>
  <c r="P31" i="32"/>
  <c r="R31" i="32" s="1"/>
  <c r="E30" i="39"/>
  <c r="C24" i="38" s="1"/>
  <c r="L33" i="7"/>
  <c r="C33" i="7"/>
  <c r="F33" i="7"/>
  <c r="G33" i="7"/>
  <c r="I33" i="7"/>
  <c r="J33" i="7"/>
  <c r="D33" i="7"/>
  <c r="H33" i="7"/>
  <c r="E33" i="7"/>
  <c r="K33" i="7"/>
  <c r="O33" i="7"/>
  <c r="M33" i="7"/>
  <c r="C30" i="34"/>
  <c r="F30" i="34" s="1"/>
  <c r="P30" i="32"/>
  <c r="R30" i="32" s="1"/>
  <c r="C30" i="32"/>
  <c r="F30" i="32" s="1"/>
  <c r="E29" i="39"/>
  <c r="C23" i="38" s="1"/>
  <c r="P31" i="33"/>
  <c r="R31" i="33" s="1"/>
  <c r="C31" i="33"/>
  <c r="F31" i="33" s="1"/>
  <c r="H30" i="39"/>
  <c r="C32" i="32"/>
  <c r="F32" i="32" s="1"/>
  <c r="C32" i="34"/>
  <c r="F32" i="34" s="1"/>
  <c r="P32" i="32"/>
  <c r="R32" i="32" s="1"/>
  <c r="E31" i="39"/>
  <c r="C25" i="38" s="1"/>
  <c r="P37" i="34"/>
  <c r="R37" i="34" s="1"/>
  <c r="G36" i="39"/>
  <c r="E30" i="38" s="1"/>
  <c r="P36" i="35"/>
  <c r="R36" i="35" s="1"/>
  <c r="I35" i="39"/>
  <c r="P31" i="34"/>
  <c r="R31" i="34" s="1"/>
  <c r="G30" i="39"/>
  <c r="E24" i="38" s="1"/>
  <c r="P35" i="34"/>
  <c r="R35" i="34" s="1"/>
  <c r="G34" i="39"/>
  <c r="E28" i="38" s="1"/>
  <c r="P32" i="18"/>
  <c r="R32" i="18" s="1"/>
  <c r="C32" i="18"/>
  <c r="F32" i="18" s="1"/>
  <c r="D31" i="39"/>
  <c r="C30" i="37"/>
  <c r="F30" i="37" s="1"/>
  <c r="P30" i="37"/>
  <c r="R30" i="37" s="1"/>
  <c r="C29" i="39"/>
  <c r="C33" i="35"/>
  <c r="F33" i="35" s="1"/>
  <c r="P33" i="31"/>
  <c r="R33" i="31" s="1"/>
  <c r="C33" i="31"/>
  <c r="F33" i="31" s="1"/>
  <c r="F32" i="39"/>
  <c r="D26" i="38" s="1"/>
  <c r="P31" i="18"/>
  <c r="R31" i="18" s="1"/>
  <c r="C31" i="18"/>
  <c r="F31" i="18" s="1"/>
  <c r="D30" i="39"/>
  <c r="P32" i="31"/>
  <c r="R32" i="31" s="1"/>
  <c r="C32" i="35"/>
  <c r="F32" i="35" s="1"/>
  <c r="C32" i="31"/>
  <c r="F32" i="31" s="1"/>
  <c r="F31" i="39"/>
  <c r="D25" i="38" s="1"/>
  <c r="C37" i="37"/>
  <c r="F37" i="37" s="1"/>
  <c r="P37" i="37"/>
  <c r="R37" i="37" s="1"/>
  <c r="C36" i="39"/>
  <c r="P36" i="31"/>
  <c r="R36" i="31" s="1"/>
  <c r="C36" i="35"/>
  <c r="F36" i="35" s="1"/>
  <c r="C36" i="31"/>
  <c r="F36" i="31" s="1"/>
  <c r="F35" i="39"/>
  <c r="D29" i="38" s="1"/>
  <c r="C30" i="35"/>
  <c r="F30" i="35" s="1"/>
  <c r="C30" i="31"/>
  <c r="F30" i="31" s="1"/>
  <c r="P30" i="31"/>
  <c r="R30" i="31" s="1"/>
  <c r="F29" i="39"/>
  <c r="D23" i="38" s="1"/>
  <c r="P30" i="34"/>
  <c r="R30" i="34" s="1"/>
  <c r="G29" i="39"/>
  <c r="E23" i="38" s="1"/>
  <c r="P33" i="37"/>
  <c r="R33" i="37" s="1"/>
  <c r="C33" i="37"/>
  <c r="F33" i="37" s="1"/>
  <c r="C32" i="39"/>
  <c r="P35" i="18"/>
  <c r="R35" i="18" s="1"/>
  <c r="C35" i="18"/>
  <c r="F35" i="18" s="1"/>
  <c r="D34" i="39"/>
  <c r="F29" i="7"/>
  <c r="C29" i="7"/>
  <c r="I29" i="7"/>
  <c r="J29" i="7"/>
  <c r="K29" i="7"/>
  <c r="H29" i="7"/>
  <c r="L29" i="7"/>
  <c r="G29" i="7"/>
  <c r="E29" i="7"/>
  <c r="O29" i="7"/>
  <c r="D29" i="7"/>
  <c r="M29" i="7"/>
  <c r="P32" i="34"/>
  <c r="R32" i="34" s="1"/>
  <c r="G31" i="39"/>
  <c r="E25" i="38" s="1"/>
  <c r="P36" i="32"/>
  <c r="R36" i="32" s="1"/>
  <c r="C36" i="34"/>
  <c r="F36" i="34" s="1"/>
  <c r="C36" i="32"/>
  <c r="F36" i="32" s="1"/>
  <c r="E35" i="39"/>
  <c r="C29" i="38" s="1"/>
  <c r="P35" i="33"/>
  <c r="R35" i="33" s="1"/>
  <c r="H34" i="39"/>
  <c r="C35" i="33"/>
  <c r="F35" i="33" s="1"/>
  <c r="C32" i="33"/>
  <c r="F32" i="33" s="1"/>
  <c r="H31" i="39"/>
  <c r="P32" i="33"/>
  <c r="R32" i="33" s="1"/>
  <c r="P37" i="35"/>
  <c r="R37" i="35" s="1"/>
  <c r="I36" i="39"/>
  <c r="P36" i="37"/>
  <c r="R36" i="37" s="1"/>
  <c r="C36" i="37"/>
  <c r="F36" i="37" s="1"/>
  <c r="C35" i="39"/>
  <c r="P36" i="18"/>
  <c r="R36" i="18" s="1"/>
  <c r="C36" i="18"/>
  <c r="F36" i="18" s="1"/>
  <c r="D35" i="39"/>
  <c r="P30" i="33"/>
  <c r="R30" i="33" s="1"/>
  <c r="C30" i="33"/>
  <c r="F30" i="33" s="1"/>
  <c r="H29" i="39"/>
  <c r="P31" i="35"/>
  <c r="R31" i="35" s="1"/>
  <c r="I30" i="39"/>
  <c r="P33" i="32"/>
  <c r="R33" i="32" s="1"/>
  <c r="C33" i="32"/>
  <c r="F33" i="32" s="1"/>
  <c r="C33" i="34"/>
  <c r="F33" i="34" s="1"/>
  <c r="E32" i="39"/>
  <c r="C26" i="38" s="1"/>
  <c r="P35" i="32"/>
  <c r="R35" i="32" s="1"/>
  <c r="C35" i="32"/>
  <c r="F35" i="32" s="1"/>
  <c r="C35" i="34"/>
  <c r="F35" i="34" s="1"/>
  <c r="E34" i="39"/>
  <c r="C28" i="38" s="1"/>
  <c r="P37" i="32"/>
  <c r="R37" i="32" s="1"/>
  <c r="C37" i="34"/>
  <c r="F37" i="34" s="1"/>
  <c r="C37" i="32"/>
  <c r="F37" i="32" s="1"/>
  <c r="E36" i="39"/>
  <c r="C30" i="38" s="1"/>
  <c r="C37" i="35"/>
  <c r="F37" i="35" s="1"/>
  <c r="C37" i="31"/>
  <c r="F37" i="31" s="1"/>
  <c r="P37" i="31"/>
  <c r="R37" i="31" s="1"/>
  <c r="F36" i="39"/>
  <c r="D30" i="38" s="1"/>
  <c r="C36" i="33"/>
  <c r="F36" i="33" s="1"/>
  <c r="P36" i="33"/>
  <c r="R36" i="33" s="1"/>
  <c r="H35" i="39"/>
  <c r="C31" i="37"/>
  <c r="F31" i="37" s="1"/>
  <c r="P31" i="37"/>
  <c r="R31" i="37" s="1"/>
  <c r="C30" i="39"/>
  <c r="P33" i="35"/>
  <c r="R33" i="35" s="1"/>
  <c r="I32" i="39"/>
  <c r="P35" i="31"/>
  <c r="R35" i="31" s="1"/>
  <c r="C35" i="31"/>
  <c r="F35" i="31" s="1"/>
  <c r="C35" i="35"/>
  <c r="F35" i="35" s="1"/>
  <c r="F34" i="39"/>
  <c r="D28" i="38" s="1"/>
  <c r="H36" i="33" l="1"/>
  <c r="G36" i="33"/>
  <c r="S36" i="18"/>
  <c r="T36" i="18"/>
  <c r="C34" i="33"/>
  <c r="F34" i="33" s="1"/>
  <c r="P34" i="33"/>
  <c r="R34" i="33" s="1"/>
  <c r="H33" i="39"/>
  <c r="H30" i="31"/>
  <c r="G30" i="31"/>
  <c r="G32" i="18"/>
  <c r="H32" i="18"/>
  <c r="T31" i="33"/>
  <c r="S31" i="33"/>
  <c r="P38" i="35"/>
  <c r="R38" i="35" s="1"/>
  <c r="I37" i="39"/>
  <c r="S33" i="34"/>
  <c r="T33" i="34"/>
  <c r="G31" i="35"/>
  <c r="H31" i="35"/>
  <c r="S32" i="34"/>
  <c r="T32" i="34"/>
  <c r="G30" i="35"/>
  <c r="H30" i="35"/>
  <c r="T32" i="18"/>
  <c r="S32" i="18"/>
  <c r="H37" i="39"/>
  <c r="P38" i="33"/>
  <c r="R38" i="33" s="1"/>
  <c r="C38" i="33"/>
  <c r="F38" i="33" s="1"/>
  <c r="H35" i="37"/>
  <c r="G35" i="37"/>
  <c r="S33" i="35"/>
  <c r="T33" i="35"/>
  <c r="T37" i="31"/>
  <c r="S37" i="31"/>
  <c r="H35" i="34"/>
  <c r="G35" i="34"/>
  <c r="T31" i="35"/>
  <c r="S31" i="35"/>
  <c r="G36" i="37"/>
  <c r="H36" i="37"/>
  <c r="G33" i="37"/>
  <c r="H33" i="37"/>
  <c r="G32" i="31"/>
  <c r="H32" i="31"/>
  <c r="S33" i="31"/>
  <c r="T33" i="31"/>
  <c r="G30" i="32"/>
  <c r="H30" i="32"/>
  <c r="C38" i="35"/>
  <c r="F38" i="35" s="1"/>
  <c r="P38" i="31"/>
  <c r="R38" i="31" s="1"/>
  <c r="C38" i="31"/>
  <c r="F38" i="31" s="1"/>
  <c r="F37" i="39"/>
  <c r="D31" i="38" s="1"/>
  <c r="S31" i="32"/>
  <c r="T31" i="32"/>
  <c r="T33" i="33"/>
  <c r="S33" i="33"/>
  <c r="T35" i="37"/>
  <c r="S35" i="37"/>
  <c r="H31" i="31"/>
  <c r="G31" i="31"/>
  <c r="S35" i="31"/>
  <c r="T35" i="31"/>
  <c r="T37" i="32"/>
  <c r="S37" i="32"/>
  <c r="T33" i="32"/>
  <c r="S33" i="32"/>
  <c r="G32" i="33"/>
  <c r="H32" i="33"/>
  <c r="S35" i="18"/>
  <c r="T35" i="18"/>
  <c r="H37" i="37"/>
  <c r="G37" i="37"/>
  <c r="G37" i="33"/>
  <c r="H37" i="33"/>
  <c r="S32" i="35"/>
  <c r="T32" i="35"/>
  <c r="H35" i="33"/>
  <c r="G35" i="33"/>
  <c r="G33" i="31"/>
  <c r="H33" i="31"/>
  <c r="S37" i="34"/>
  <c r="T37" i="34"/>
  <c r="S37" i="33"/>
  <c r="T37" i="33"/>
  <c r="T31" i="31"/>
  <c r="S31" i="31"/>
  <c r="F14" i="7"/>
  <c r="O14" i="7"/>
  <c r="E14" i="7"/>
  <c r="G14" i="7"/>
  <c r="C14" i="7"/>
  <c r="L14" i="7"/>
  <c r="J14" i="7"/>
  <c r="D14" i="7"/>
  <c r="K14" i="7"/>
  <c r="I14" i="7"/>
  <c r="H14" i="7"/>
  <c r="M14" i="7"/>
  <c r="G37" i="31"/>
  <c r="H37" i="31"/>
  <c r="G35" i="32"/>
  <c r="H35" i="32"/>
  <c r="T36" i="37"/>
  <c r="S36" i="37"/>
  <c r="S35" i="33"/>
  <c r="T35" i="33"/>
  <c r="C34" i="35"/>
  <c r="F34" i="35" s="1"/>
  <c r="P34" i="31"/>
  <c r="R34" i="31" s="1"/>
  <c r="C34" i="31"/>
  <c r="F34" i="31" s="1"/>
  <c r="F33" i="39"/>
  <c r="D27" i="38" s="1"/>
  <c r="T33" i="37"/>
  <c r="S33" i="37"/>
  <c r="G36" i="31"/>
  <c r="H36" i="31"/>
  <c r="H32" i="35"/>
  <c r="G32" i="35"/>
  <c r="H33" i="35"/>
  <c r="G33" i="35"/>
  <c r="S35" i="34"/>
  <c r="T35" i="34"/>
  <c r="T32" i="32"/>
  <c r="S32" i="32"/>
  <c r="S30" i="32"/>
  <c r="T30" i="32"/>
  <c r="H31" i="34"/>
  <c r="G31" i="34"/>
  <c r="T32" i="37"/>
  <c r="S32" i="37"/>
  <c r="G33" i="33"/>
  <c r="H33" i="33"/>
  <c r="S31" i="37"/>
  <c r="T31" i="37"/>
  <c r="S35" i="32"/>
  <c r="T35" i="32"/>
  <c r="T32" i="31"/>
  <c r="S32" i="31"/>
  <c r="H32" i="34"/>
  <c r="G32" i="34"/>
  <c r="G32" i="37"/>
  <c r="H32" i="37"/>
  <c r="N32" i="39"/>
  <c r="S37" i="35"/>
  <c r="T37" i="35"/>
  <c r="P34" i="35"/>
  <c r="R34" i="35" s="1"/>
  <c r="I33" i="39"/>
  <c r="S30" i="34"/>
  <c r="T30" i="34"/>
  <c r="S36" i="31"/>
  <c r="T36" i="31"/>
  <c r="T30" i="37"/>
  <c r="S30" i="37"/>
  <c r="H32" i="32"/>
  <c r="G32" i="32"/>
  <c r="P38" i="34"/>
  <c r="R38" i="34" s="1"/>
  <c r="G37" i="39"/>
  <c r="E31" i="38" s="1"/>
  <c r="N36" i="39"/>
  <c r="G35" i="35"/>
  <c r="H35" i="35"/>
  <c r="G37" i="32"/>
  <c r="H37" i="32"/>
  <c r="G33" i="34"/>
  <c r="H33" i="34"/>
  <c r="N35" i="39"/>
  <c r="T32" i="33"/>
  <c r="S32" i="33"/>
  <c r="G36" i="34"/>
  <c r="H36" i="34"/>
  <c r="P34" i="34"/>
  <c r="R34" i="34" s="1"/>
  <c r="G33" i="39"/>
  <c r="E27" i="38" s="1"/>
  <c r="N34" i="39"/>
  <c r="G31" i="18"/>
  <c r="H31" i="18"/>
  <c r="H30" i="37"/>
  <c r="G30" i="37"/>
  <c r="P38" i="37"/>
  <c r="R38" i="37" s="1"/>
  <c r="C38" i="37"/>
  <c r="F38" i="37" s="1"/>
  <c r="C37" i="39"/>
  <c r="C38" i="34"/>
  <c r="F38" i="34" s="1"/>
  <c r="P38" i="32"/>
  <c r="R38" i="32" s="1"/>
  <c r="C38" i="32"/>
  <c r="F38" i="32" s="1"/>
  <c r="E37" i="39"/>
  <c r="C31" i="38" s="1"/>
  <c r="T36" i="34"/>
  <c r="S36" i="34"/>
  <c r="S35" i="35"/>
  <c r="T35" i="35"/>
  <c r="G30" i="18"/>
  <c r="H30" i="18"/>
  <c r="G33" i="18"/>
  <c r="H33" i="18"/>
  <c r="H37" i="18"/>
  <c r="G37" i="18"/>
  <c r="G37" i="35"/>
  <c r="H37" i="35"/>
  <c r="H30" i="33"/>
  <c r="G30" i="33"/>
  <c r="P34" i="37"/>
  <c r="R34" i="37" s="1"/>
  <c r="C34" i="37"/>
  <c r="F34" i="37" s="1"/>
  <c r="C33" i="39"/>
  <c r="C34" i="18"/>
  <c r="F34" i="18" s="1"/>
  <c r="P34" i="18"/>
  <c r="R34" i="18" s="1"/>
  <c r="D33" i="39"/>
  <c r="H36" i="35"/>
  <c r="G36" i="35"/>
  <c r="G30" i="34"/>
  <c r="H30" i="34"/>
  <c r="H31" i="32"/>
  <c r="G31" i="32"/>
  <c r="N29" i="39"/>
  <c r="S30" i="35"/>
  <c r="T30" i="35"/>
  <c r="G31" i="37"/>
  <c r="H31" i="37"/>
  <c r="S30" i="33"/>
  <c r="T30" i="33"/>
  <c r="G36" i="32"/>
  <c r="H36" i="32"/>
  <c r="P34" i="32"/>
  <c r="R34" i="32" s="1"/>
  <c r="C34" i="34"/>
  <c r="F34" i="34" s="1"/>
  <c r="C34" i="32"/>
  <c r="F34" i="32" s="1"/>
  <c r="E33" i="39"/>
  <c r="C27" i="38" s="1"/>
  <c r="N30" i="39"/>
  <c r="S31" i="34"/>
  <c r="T31" i="34"/>
  <c r="T30" i="18"/>
  <c r="S30" i="18"/>
  <c r="T33" i="18"/>
  <c r="S33" i="18"/>
  <c r="G35" i="31"/>
  <c r="H35" i="31"/>
  <c r="S36" i="33"/>
  <c r="T36" i="33"/>
  <c r="H37" i="34"/>
  <c r="G37" i="34"/>
  <c r="G33" i="32"/>
  <c r="H33" i="32"/>
  <c r="G36" i="18"/>
  <c r="H36" i="18"/>
  <c r="T36" i="32"/>
  <c r="S36" i="32"/>
  <c r="H35" i="18"/>
  <c r="G35" i="18"/>
  <c r="T30" i="31"/>
  <c r="S30" i="31"/>
  <c r="T37" i="37"/>
  <c r="S37" i="37"/>
  <c r="S31" i="18"/>
  <c r="T31" i="18"/>
  <c r="N31" i="39"/>
  <c r="T36" i="35"/>
  <c r="S36" i="35"/>
  <c r="G31" i="33"/>
  <c r="H31" i="33"/>
  <c r="P38" i="18"/>
  <c r="R38" i="18" s="1"/>
  <c r="C38" i="18"/>
  <c r="F38" i="18" s="1"/>
  <c r="D37" i="39"/>
  <c r="T37" i="18"/>
  <c r="S37" i="18"/>
  <c r="H34" i="32" l="1"/>
  <c r="G34" i="32"/>
  <c r="S34" i="18"/>
  <c r="T34" i="18"/>
  <c r="G38" i="37"/>
  <c r="H38" i="37"/>
  <c r="T34" i="34"/>
  <c r="S34" i="34"/>
  <c r="S34" i="35"/>
  <c r="T34" i="35"/>
  <c r="P19" i="37"/>
  <c r="R19" i="37" s="1"/>
  <c r="C19" i="37"/>
  <c r="F19" i="37" s="1"/>
  <c r="C18" i="39"/>
  <c r="L18" i="7"/>
  <c r="O18" i="7"/>
  <c r="H18" i="7"/>
  <c r="J18" i="7"/>
  <c r="K18" i="7"/>
  <c r="I18" i="7"/>
  <c r="F18" i="7"/>
  <c r="G18" i="7"/>
  <c r="E18" i="7"/>
  <c r="C18" i="7"/>
  <c r="D18" i="7"/>
  <c r="M18" i="7"/>
  <c r="N37" i="39"/>
  <c r="G34" i="18"/>
  <c r="H34" i="18"/>
  <c r="T38" i="37"/>
  <c r="S38" i="37"/>
  <c r="C19" i="34"/>
  <c r="F19" i="34" s="1"/>
  <c r="P19" i="32"/>
  <c r="R19" i="32" s="1"/>
  <c r="C19" i="32"/>
  <c r="F19" i="32" s="1"/>
  <c r="E18" i="39"/>
  <c r="C12" i="38" s="1"/>
  <c r="F12" i="38" s="1"/>
  <c r="H38" i="18"/>
  <c r="G38" i="18"/>
  <c r="P19" i="31"/>
  <c r="R19" i="31" s="1"/>
  <c r="C19" i="35"/>
  <c r="F19" i="35" s="1"/>
  <c r="C19" i="31"/>
  <c r="F19" i="31" s="1"/>
  <c r="F18" i="39"/>
  <c r="D12" i="38" s="1"/>
  <c r="G12" i="38" s="1"/>
  <c r="T38" i="35"/>
  <c r="S38" i="35"/>
  <c r="S34" i="33"/>
  <c r="T34" i="33"/>
  <c r="H34" i="33"/>
  <c r="G34" i="33"/>
  <c r="J17" i="7"/>
  <c r="H17" i="7"/>
  <c r="K17" i="7"/>
  <c r="D17" i="7"/>
  <c r="C17" i="7"/>
  <c r="L17" i="7"/>
  <c r="F17" i="7"/>
  <c r="E17" i="7"/>
  <c r="I17" i="7"/>
  <c r="O17" i="7"/>
  <c r="G17" i="7"/>
  <c r="M17" i="7"/>
  <c r="J15" i="7"/>
  <c r="I15" i="7"/>
  <c r="L15" i="7"/>
  <c r="E15" i="7"/>
  <c r="H15" i="7"/>
  <c r="O15" i="7"/>
  <c r="G15" i="7"/>
  <c r="K15" i="7"/>
  <c r="C15" i="7"/>
  <c r="D15" i="7"/>
  <c r="F15" i="7"/>
  <c r="M15" i="7"/>
  <c r="S38" i="18"/>
  <c r="T38" i="18"/>
  <c r="H34" i="37"/>
  <c r="G34" i="37"/>
  <c r="H34" i="31"/>
  <c r="G34" i="31"/>
  <c r="T34" i="37"/>
  <c r="S34" i="37"/>
  <c r="G38" i="32"/>
  <c r="H38" i="32"/>
  <c r="T34" i="31"/>
  <c r="S34" i="31"/>
  <c r="H38" i="33"/>
  <c r="G38" i="33"/>
  <c r="T38" i="32"/>
  <c r="S38" i="32"/>
  <c r="H34" i="35"/>
  <c r="G34" i="35"/>
  <c r="C19" i="18"/>
  <c r="F19" i="18" s="1"/>
  <c r="P19" i="18"/>
  <c r="R19" i="18" s="1"/>
  <c r="D18" i="39"/>
  <c r="H38" i="31"/>
  <c r="G38" i="31"/>
  <c r="S38" i="33"/>
  <c r="T38" i="33"/>
  <c r="H34" i="34"/>
  <c r="G34" i="34"/>
  <c r="G38" i="34"/>
  <c r="H38" i="34"/>
  <c r="T38" i="34"/>
  <c r="S38" i="34"/>
  <c r="P19" i="34"/>
  <c r="R19" i="34" s="1"/>
  <c r="G18" i="39"/>
  <c r="E12" i="38" s="1"/>
  <c r="H12" i="38" s="1"/>
  <c r="T38" i="31"/>
  <c r="S38" i="31"/>
  <c r="S34" i="32"/>
  <c r="T34" i="32"/>
  <c r="N33" i="39"/>
  <c r="C19" i="33"/>
  <c r="F19" i="33" s="1"/>
  <c r="P19" i="33"/>
  <c r="R19" i="33" s="1"/>
  <c r="H18" i="39"/>
  <c r="P19" i="35"/>
  <c r="R19" i="35" s="1"/>
  <c r="I18" i="39"/>
  <c r="H38" i="35"/>
  <c r="G38" i="35"/>
  <c r="N18" i="39" l="1"/>
  <c r="O18" i="39" s="1"/>
  <c r="H19" i="33"/>
  <c r="J19" i="33" s="1"/>
  <c r="K19" i="33" s="1"/>
  <c r="H17" i="17" s="1"/>
  <c r="G19" i="33"/>
  <c r="I19" i="33" s="1"/>
  <c r="P20" i="37"/>
  <c r="R20" i="37" s="1"/>
  <c r="C20" i="37"/>
  <c r="F20" i="37" s="1"/>
  <c r="C19" i="39"/>
  <c r="P22" i="33"/>
  <c r="R22" i="33" s="1"/>
  <c r="C22" i="33"/>
  <c r="F22" i="33" s="1"/>
  <c r="H21" i="39"/>
  <c r="C20" i="33"/>
  <c r="F20" i="33" s="1"/>
  <c r="P20" i="33"/>
  <c r="R20" i="33" s="1"/>
  <c r="H19" i="39"/>
  <c r="G19" i="35"/>
  <c r="I19" i="35" s="1"/>
  <c r="H19" i="35"/>
  <c r="J19" i="35" s="1"/>
  <c r="K19" i="35" s="1"/>
  <c r="E17" i="17" s="1"/>
  <c r="L20" i="7"/>
  <c r="E20" i="7"/>
  <c r="J20" i="7"/>
  <c r="D20" i="7"/>
  <c r="I20" i="7"/>
  <c r="C20" i="7"/>
  <c r="F20" i="7"/>
  <c r="H20" i="7"/>
  <c r="G20" i="7"/>
  <c r="K20" i="7"/>
  <c r="O20" i="7"/>
  <c r="M20" i="7"/>
  <c r="S19" i="35"/>
  <c r="U19" i="35" s="1"/>
  <c r="T19" i="35"/>
  <c r="V19" i="35" s="1"/>
  <c r="W19" i="35" s="1"/>
  <c r="V17" i="17" s="1"/>
  <c r="P20" i="35"/>
  <c r="R20" i="35" s="1"/>
  <c r="I19" i="39"/>
  <c r="P22" i="35"/>
  <c r="R22" i="35" s="1"/>
  <c r="I21" i="39"/>
  <c r="T19" i="31"/>
  <c r="V19" i="31" s="1"/>
  <c r="W19" i="31" s="1"/>
  <c r="U17" i="17" s="1"/>
  <c r="S19" i="31"/>
  <c r="U19" i="31" s="1"/>
  <c r="D19" i="7"/>
  <c r="C19" i="7"/>
  <c r="K19" i="7"/>
  <c r="E19" i="7"/>
  <c r="L19" i="7"/>
  <c r="I19" i="7"/>
  <c r="O19" i="7"/>
  <c r="H19" i="7"/>
  <c r="J19" i="7"/>
  <c r="F19" i="7"/>
  <c r="G19" i="7"/>
  <c r="M19" i="7"/>
  <c r="C22" i="37"/>
  <c r="F22" i="37" s="1"/>
  <c r="P22" i="37"/>
  <c r="R22" i="37" s="1"/>
  <c r="C21" i="39"/>
  <c r="G19" i="31"/>
  <c r="I19" i="31" s="1"/>
  <c r="H19" i="31"/>
  <c r="J19" i="31" s="1"/>
  <c r="C23" i="32"/>
  <c r="F23" i="32" s="1"/>
  <c r="P23" i="32"/>
  <c r="R23" i="32" s="1"/>
  <c r="C23" i="34"/>
  <c r="F23" i="34" s="1"/>
  <c r="E22" i="39"/>
  <c r="C16" i="38" s="1"/>
  <c r="O21" i="7"/>
  <c r="G21" i="7"/>
  <c r="L21" i="7"/>
  <c r="I21" i="7"/>
  <c r="K21" i="7"/>
  <c r="E21" i="7"/>
  <c r="J21" i="7"/>
  <c r="H21" i="7"/>
  <c r="C21" i="7"/>
  <c r="D21" i="7"/>
  <c r="F21" i="7"/>
  <c r="M21" i="7"/>
  <c r="D24" i="7"/>
  <c r="L24" i="7"/>
  <c r="F24" i="7"/>
  <c r="K24" i="7"/>
  <c r="E24" i="7"/>
  <c r="G24" i="7"/>
  <c r="C24" i="7"/>
  <c r="O24" i="7"/>
  <c r="J24" i="7"/>
  <c r="I24" i="7"/>
  <c r="H24" i="7"/>
  <c r="M24" i="7"/>
  <c r="C20" i="34"/>
  <c r="F20" i="34" s="1"/>
  <c r="C20" i="32"/>
  <c r="F20" i="32" s="1"/>
  <c r="P20" i="32"/>
  <c r="R20" i="32" s="1"/>
  <c r="E19" i="39"/>
  <c r="C13" i="38" s="1"/>
  <c r="F13" i="38" s="1"/>
  <c r="P22" i="32"/>
  <c r="R22" i="32" s="1"/>
  <c r="C22" i="32"/>
  <c r="F22" i="32" s="1"/>
  <c r="C22" i="34"/>
  <c r="F22" i="34" s="1"/>
  <c r="E21" i="39"/>
  <c r="C15" i="38" s="1"/>
  <c r="G19" i="32"/>
  <c r="I19" i="32" s="1"/>
  <c r="H19" i="32"/>
  <c r="J19" i="32" s="1"/>
  <c r="T19" i="33"/>
  <c r="V19" i="33" s="1"/>
  <c r="W19" i="33" s="1"/>
  <c r="Y17" i="17" s="1"/>
  <c r="S19" i="33"/>
  <c r="U19" i="33" s="1"/>
  <c r="P20" i="31"/>
  <c r="R20" i="31" s="1"/>
  <c r="C20" i="31"/>
  <c r="F20" i="31" s="1"/>
  <c r="F19" i="39"/>
  <c r="D13" i="38" s="1"/>
  <c r="G13" i="38" s="1"/>
  <c r="C20" i="35"/>
  <c r="F20" i="35" s="1"/>
  <c r="S19" i="32"/>
  <c r="U19" i="32" s="1"/>
  <c r="T19" i="32"/>
  <c r="V19" i="32" s="1"/>
  <c r="W19" i="32" s="1"/>
  <c r="W17" i="17" s="1"/>
  <c r="C23" i="31"/>
  <c r="F23" i="31" s="1"/>
  <c r="C23" i="35"/>
  <c r="F23" i="35" s="1"/>
  <c r="P23" i="31"/>
  <c r="R23" i="31" s="1"/>
  <c r="F22" i="39"/>
  <c r="D16" i="38" s="1"/>
  <c r="P23" i="33"/>
  <c r="R23" i="33" s="1"/>
  <c r="C23" i="33"/>
  <c r="F23" i="33" s="1"/>
  <c r="H22" i="39"/>
  <c r="H19" i="37"/>
  <c r="J19" i="37" s="1"/>
  <c r="K19" i="37" s="1"/>
  <c r="J17" i="17" s="1"/>
  <c r="G19" i="37"/>
  <c r="I19" i="37" s="1"/>
  <c r="G16" i="7"/>
  <c r="L16" i="7"/>
  <c r="J16" i="7"/>
  <c r="H16" i="7"/>
  <c r="D16" i="7"/>
  <c r="K16" i="7"/>
  <c r="E16" i="7"/>
  <c r="C16" i="7"/>
  <c r="O16" i="7"/>
  <c r="I16" i="7"/>
  <c r="F16" i="7"/>
  <c r="M16" i="7"/>
  <c r="S19" i="34"/>
  <c r="U19" i="34" s="1"/>
  <c r="T19" i="34"/>
  <c r="V19" i="34" s="1"/>
  <c r="W19" i="34" s="1"/>
  <c r="X17" i="17" s="1"/>
  <c r="C20" i="18"/>
  <c r="F20" i="18" s="1"/>
  <c r="P20" i="18"/>
  <c r="R20" i="18" s="1"/>
  <c r="D19" i="39"/>
  <c r="C22" i="18"/>
  <c r="F22" i="18" s="1"/>
  <c r="P22" i="18"/>
  <c r="R22" i="18" s="1"/>
  <c r="D21" i="39"/>
  <c r="H19" i="34"/>
  <c r="J19" i="34" s="1"/>
  <c r="G19" i="34"/>
  <c r="I19" i="34" s="1"/>
  <c r="P23" i="18"/>
  <c r="R23" i="18" s="1"/>
  <c r="C23" i="18"/>
  <c r="F23" i="18" s="1"/>
  <c r="D22" i="39"/>
  <c r="C23" i="37"/>
  <c r="F23" i="37" s="1"/>
  <c r="P23" i="37"/>
  <c r="R23" i="37" s="1"/>
  <c r="C22" i="39"/>
  <c r="T19" i="37"/>
  <c r="V19" i="37" s="1"/>
  <c r="W19" i="37" s="1"/>
  <c r="AA17" i="17" s="1"/>
  <c r="S19" i="37"/>
  <c r="U19" i="37" s="1"/>
  <c r="O23" i="7"/>
  <c r="D23" i="7"/>
  <c r="L23" i="7"/>
  <c r="H23" i="7"/>
  <c r="J23" i="7"/>
  <c r="K23" i="7"/>
  <c r="C23" i="7"/>
  <c r="I23" i="7"/>
  <c r="G23" i="7"/>
  <c r="F23" i="7"/>
  <c r="E23" i="7"/>
  <c r="M23" i="7"/>
  <c r="T19" i="18"/>
  <c r="V19" i="18" s="1"/>
  <c r="W19" i="18" s="1"/>
  <c r="T17" i="17" s="1"/>
  <c r="S19" i="18"/>
  <c r="U19" i="18" s="1"/>
  <c r="C22" i="31"/>
  <c r="F22" i="31" s="1"/>
  <c r="P22" i="31"/>
  <c r="R22" i="31" s="1"/>
  <c r="C22" i="35"/>
  <c r="F22" i="35" s="1"/>
  <c r="F21" i="39"/>
  <c r="D15" i="38" s="1"/>
  <c r="P23" i="35"/>
  <c r="R23" i="35" s="1"/>
  <c r="I22" i="39"/>
  <c r="G22" i="7"/>
  <c r="K22" i="7"/>
  <c r="D22" i="7"/>
  <c r="L22" i="7"/>
  <c r="J22" i="7"/>
  <c r="C22" i="7"/>
  <c r="I22" i="7"/>
  <c r="F22" i="7"/>
  <c r="O22" i="7"/>
  <c r="H22" i="7"/>
  <c r="M22" i="7"/>
  <c r="E22" i="7"/>
  <c r="H19" i="18"/>
  <c r="J19" i="18" s="1"/>
  <c r="K19" i="18" s="1"/>
  <c r="C17" i="17" s="1"/>
  <c r="G19" i="18"/>
  <c r="I19" i="18" s="1"/>
  <c r="P20" i="34"/>
  <c r="R20" i="34" s="1"/>
  <c r="G19" i="39"/>
  <c r="E13" i="38" s="1"/>
  <c r="H13" i="38" s="1"/>
  <c r="P22" i="34"/>
  <c r="R22" i="34" s="1"/>
  <c r="G21" i="39"/>
  <c r="E15" i="38" s="1"/>
  <c r="P23" i="34"/>
  <c r="R23" i="34" s="1"/>
  <c r="G22" i="39"/>
  <c r="E16" i="38" s="1"/>
  <c r="N22" i="39" l="1"/>
  <c r="P28" i="35"/>
  <c r="R28" i="35" s="1"/>
  <c r="I27" i="39"/>
  <c r="G22" i="18"/>
  <c r="H22" i="18"/>
  <c r="P29" i="33"/>
  <c r="R29" i="33" s="1"/>
  <c r="C29" i="33"/>
  <c r="F29" i="33" s="1"/>
  <c r="H28" i="39"/>
  <c r="H23" i="34"/>
  <c r="G23" i="34"/>
  <c r="P24" i="37"/>
  <c r="R24" i="37" s="1"/>
  <c r="C24" i="37"/>
  <c r="F24" i="37" s="1"/>
  <c r="C23" i="39"/>
  <c r="C25" i="18"/>
  <c r="F25" i="18" s="1"/>
  <c r="P25" i="18"/>
  <c r="R25" i="18" s="1"/>
  <c r="D24" i="39"/>
  <c r="S20" i="34"/>
  <c r="U20" i="34" s="1"/>
  <c r="T20" i="34"/>
  <c r="V20" i="34" s="1"/>
  <c r="W20" i="34" s="1"/>
  <c r="X18" i="17" s="1"/>
  <c r="P27" i="34"/>
  <c r="R27" i="34" s="1"/>
  <c r="G26" i="39"/>
  <c r="E20" i="38" s="1"/>
  <c r="P28" i="31"/>
  <c r="R28" i="31" s="1"/>
  <c r="C28" i="31"/>
  <c r="F28" i="31" s="1"/>
  <c r="C28" i="35"/>
  <c r="F28" i="35" s="1"/>
  <c r="F27" i="39"/>
  <c r="D21" i="38" s="1"/>
  <c r="N19" i="39"/>
  <c r="O19" i="39" s="1"/>
  <c r="G20" i="31"/>
  <c r="I20" i="31" s="1"/>
  <c r="H20" i="31"/>
  <c r="J20" i="31" s="1"/>
  <c r="K19" i="32"/>
  <c r="F17" i="17" s="1"/>
  <c r="J12" i="38"/>
  <c r="P26" i="35"/>
  <c r="R26" i="35" s="1"/>
  <c r="I25" i="39"/>
  <c r="S23" i="32"/>
  <c r="T23" i="32"/>
  <c r="T22" i="33"/>
  <c r="S22" i="33"/>
  <c r="C27" i="34"/>
  <c r="F27" i="34" s="1"/>
  <c r="C27" i="32"/>
  <c r="F27" i="32" s="1"/>
  <c r="P27" i="32"/>
  <c r="R27" i="32" s="1"/>
  <c r="E26" i="39"/>
  <c r="C20" i="38" s="1"/>
  <c r="P28" i="34"/>
  <c r="R28" i="34" s="1"/>
  <c r="G27" i="39"/>
  <c r="E21" i="38" s="1"/>
  <c r="P28" i="37"/>
  <c r="R28" i="37" s="1"/>
  <c r="C28" i="37"/>
  <c r="F28" i="37" s="1"/>
  <c r="C27" i="39"/>
  <c r="H23" i="18"/>
  <c r="G23" i="18"/>
  <c r="S20" i="18"/>
  <c r="U20" i="18" s="1"/>
  <c r="T20" i="18"/>
  <c r="V20" i="18" s="1"/>
  <c r="W20" i="18" s="1"/>
  <c r="T18" i="17" s="1"/>
  <c r="C21" i="37"/>
  <c r="F21" i="37" s="1"/>
  <c r="P21" i="37"/>
  <c r="R21" i="37" s="1"/>
  <c r="C20" i="39"/>
  <c r="P21" i="34"/>
  <c r="R21" i="34" s="1"/>
  <c r="G20" i="39"/>
  <c r="E14" i="38" s="1"/>
  <c r="H14" i="38" s="1"/>
  <c r="H15" i="38" s="1"/>
  <c r="H16" i="38" s="1"/>
  <c r="T23" i="31"/>
  <c r="S23" i="31"/>
  <c r="T20" i="31"/>
  <c r="V20" i="31" s="1"/>
  <c r="W20" i="31" s="1"/>
  <c r="U18" i="17" s="1"/>
  <c r="S20" i="31"/>
  <c r="U20" i="31" s="1"/>
  <c r="T20" i="32"/>
  <c r="V20" i="32" s="1"/>
  <c r="W20" i="32" s="1"/>
  <c r="W18" i="17" s="1"/>
  <c r="S20" i="32"/>
  <c r="U20" i="32" s="1"/>
  <c r="P29" i="31"/>
  <c r="R29" i="31" s="1"/>
  <c r="C29" i="31"/>
  <c r="F29" i="31" s="1"/>
  <c r="C29" i="35"/>
  <c r="F29" i="35" s="1"/>
  <c r="F28" i="39"/>
  <c r="D22" i="38" s="1"/>
  <c r="G23" i="32"/>
  <c r="H23" i="32"/>
  <c r="C25" i="35"/>
  <c r="F25" i="35" s="1"/>
  <c r="C25" i="31"/>
  <c r="F25" i="31" s="1"/>
  <c r="P25" i="31"/>
  <c r="R25" i="31" s="1"/>
  <c r="F24" i="39"/>
  <c r="D18" i="38" s="1"/>
  <c r="S20" i="33"/>
  <c r="U20" i="33" s="1"/>
  <c r="T20" i="33"/>
  <c r="V20" i="33" s="1"/>
  <c r="W20" i="33" s="1"/>
  <c r="Y18" i="17" s="1"/>
  <c r="K19" i="34"/>
  <c r="G17" i="17" s="1"/>
  <c r="L12" i="38"/>
  <c r="C27" i="33"/>
  <c r="F27" i="33" s="1"/>
  <c r="P27" i="33"/>
  <c r="R27" i="33" s="1"/>
  <c r="H26" i="39"/>
  <c r="G22" i="31"/>
  <c r="H22" i="31"/>
  <c r="H23" i="37"/>
  <c r="G23" i="37"/>
  <c r="C21" i="32"/>
  <c r="F21" i="32" s="1"/>
  <c r="C21" i="34"/>
  <c r="F21" i="34" s="1"/>
  <c r="P21" i="32"/>
  <c r="R21" i="32" s="1"/>
  <c r="E20" i="39"/>
  <c r="C14" i="38" s="1"/>
  <c r="F14" i="38" s="1"/>
  <c r="F15" i="38" s="1"/>
  <c r="F16" i="38" s="1"/>
  <c r="S23" i="33"/>
  <c r="T23" i="33"/>
  <c r="S22" i="32"/>
  <c r="T22" i="32"/>
  <c r="P29" i="32"/>
  <c r="R29" i="32" s="1"/>
  <c r="C29" i="32"/>
  <c r="F29" i="32" s="1"/>
  <c r="C29" i="34"/>
  <c r="F29" i="34" s="1"/>
  <c r="E28" i="39"/>
  <c r="C22" i="38" s="1"/>
  <c r="H22" i="33"/>
  <c r="G22" i="33"/>
  <c r="P27" i="37"/>
  <c r="R27" i="37" s="1"/>
  <c r="C27" i="37"/>
  <c r="F27" i="37" s="1"/>
  <c r="C26" i="39"/>
  <c r="C28" i="34"/>
  <c r="F28" i="34" s="1"/>
  <c r="P28" i="32"/>
  <c r="R28" i="32" s="1"/>
  <c r="C28" i="32"/>
  <c r="F28" i="32" s="1"/>
  <c r="E27" i="39"/>
  <c r="C21" i="38" s="1"/>
  <c r="T23" i="34"/>
  <c r="S23" i="34"/>
  <c r="S23" i="35"/>
  <c r="T23" i="35"/>
  <c r="AC17" i="17"/>
  <c r="AF17" i="17" s="1"/>
  <c r="T23" i="18"/>
  <c r="S23" i="18"/>
  <c r="H20" i="18"/>
  <c r="J20" i="18" s="1"/>
  <c r="K20" i="18" s="1"/>
  <c r="C18" i="17" s="1"/>
  <c r="G20" i="18"/>
  <c r="I20" i="18" s="1"/>
  <c r="C21" i="18"/>
  <c r="F21" i="18" s="1"/>
  <c r="P21" i="18"/>
  <c r="R21" i="18" s="1"/>
  <c r="D20" i="39"/>
  <c r="H23" i="35"/>
  <c r="G23" i="35"/>
  <c r="G20" i="32"/>
  <c r="I20" i="32" s="1"/>
  <c r="H20" i="32"/>
  <c r="J20" i="32" s="1"/>
  <c r="P29" i="37"/>
  <c r="R29" i="37" s="1"/>
  <c r="C29" i="37"/>
  <c r="F29" i="37" s="1"/>
  <c r="C28" i="39"/>
  <c r="K12" i="38"/>
  <c r="K19" i="31"/>
  <c r="D17" i="17" s="1"/>
  <c r="P24" i="35"/>
  <c r="R24" i="35" s="1"/>
  <c r="I23" i="39"/>
  <c r="C25" i="37"/>
  <c r="F25" i="37" s="1"/>
  <c r="P25" i="37"/>
  <c r="R25" i="37" s="1"/>
  <c r="C24" i="39"/>
  <c r="G20" i="33"/>
  <c r="I20" i="33" s="1"/>
  <c r="H20" i="33"/>
  <c r="J20" i="33" s="1"/>
  <c r="K20" i="33" s="1"/>
  <c r="H18" i="17" s="1"/>
  <c r="H20" i="37"/>
  <c r="J20" i="37" s="1"/>
  <c r="K20" i="37" s="1"/>
  <c r="J18" i="17" s="1"/>
  <c r="G20" i="37"/>
  <c r="I20" i="37" s="1"/>
  <c r="P27" i="18"/>
  <c r="R27" i="18" s="1"/>
  <c r="C27" i="18"/>
  <c r="F27" i="18" s="1"/>
  <c r="D26" i="39"/>
  <c r="C28" i="18"/>
  <c r="F28" i="18" s="1"/>
  <c r="P28" i="18"/>
  <c r="R28" i="18" s="1"/>
  <c r="D27" i="39"/>
  <c r="P21" i="35"/>
  <c r="R21" i="35" s="1"/>
  <c r="I20" i="39"/>
  <c r="G23" i="31"/>
  <c r="H23" i="31"/>
  <c r="H20" i="34"/>
  <c r="J20" i="34" s="1"/>
  <c r="G20" i="34"/>
  <c r="I20" i="34" s="1"/>
  <c r="P29" i="18"/>
  <c r="R29" i="18" s="1"/>
  <c r="C29" i="18"/>
  <c r="F29" i="18" s="1"/>
  <c r="D28" i="39"/>
  <c r="C26" i="34"/>
  <c r="F26" i="34" s="1"/>
  <c r="P26" i="32"/>
  <c r="R26" i="32" s="1"/>
  <c r="C26" i="32"/>
  <c r="F26" i="32" s="1"/>
  <c r="E25" i="39"/>
  <c r="C19" i="38" s="1"/>
  <c r="P24" i="34"/>
  <c r="R24" i="34" s="1"/>
  <c r="G23" i="39"/>
  <c r="E17" i="38" s="1"/>
  <c r="S22" i="35"/>
  <c r="T22" i="35"/>
  <c r="P25" i="35"/>
  <c r="R25" i="35" s="1"/>
  <c r="I24" i="39"/>
  <c r="T20" i="37"/>
  <c r="V20" i="37" s="1"/>
  <c r="W20" i="37" s="1"/>
  <c r="AA18" i="17" s="1"/>
  <c r="S20" i="37"/>
  <c r="U20" i="37" s="1"/>
  <c r="P29" i="34"/>
  <c r="R29" i="34" s="1"/>
  <c r="G28" i="39"/>
  <c r="E22" i="38" s="1"/>
  <c r="C26" i="35"/>
  <c r="F26" i="35" s="1"/>
  <c r="P26" i="31"/>
  <c r="R26" i="31" s="1"/>
  <c r="C26" i="31"/>
  <c r="F26" i="31" s="1"/>
  <c r="F25" i="39"/>
  <c r="D19" i="38" s="1"/>
  <c r="P26" i="34"/>
  <c r="R26" i="34" s="1"/>
  <c r="G25" i="39"/>
  <c r="E19" i="38" s="1"/>
  <c r="P24" i="32"/>
  <c r="R24" i="32" s="1"/>
  <c r="C24" i="32"/>
  <c r="F24" i="32" s="1"/>
  <c r="C24" i="34"/>
  <c r="F24" i="34" s="1"/>
  <c r="E23" i="39"/>
  <c r="C17" i="38" s="1"/>
  <c r="C24" i="18"/>
  <c r="F24" i="18" s="1"/>
  <c r="P24" i="18"/>
  <c r="R24" i="18" s="1"/>
  <c r="D23" i="39"/>
  <c r="P25" i="34"/>
  <c r="R25" i="34" s="1"/>
  <c r="G24" i="39"/>
  <c r="E18" i="38" s="1"/>
  <c r="P27" i="35"/>
  <c r="R27" i="35" s="1"/>
  <c r="I26" i="39"/>
  <c r="H22" i="35"/>
  <c r="G22" i="35"/>
  <c r="N21" i="39"/>
  <c r="C21" i="35"/>
  <c r="F21" i="35" s="1"/>
  <c r="C21" i="31"/>
  <c r="F21" i="31" s="1"/>
  <c r="P21" i="31"/>
  <c r="R21" i="31" s="1"/>
  <c r="F20" i="39"/>
  <c r="D14" i="38" s="1"/>
  <c r="G14" i="38" s="1"/>
  <c r="G15" i="38" s="1"/>
  <c r="G16" i="38" s="1"/>
  <c r="G22" i="34"/>
  <c r="H22" i="34"/>
  <c r="P29" i="35"/>
  <c r="R29" i="35" s="1"/>
  <c r="I28" i="39"/>
  <c r="P26" i="18"/>
  <c r="R26" i="18" s="1"/>
  <c r="C26" i="18"/>
  <c r="F26" i="18" s="1"/>
  <c r="D25" i="39"/>
  <c r="C26" i="37"/>
  <c r="F26" i="37" s="1"/>
  <c r="P26" i="37"/>
  <c r="R26" i="37" s="1"/>
  <c r="C25" i="39"/>
  <c r="S22" i="37"/>
  <c r="T22" i="37"/>
  <c r="C24" i="35"/>
  <c r="F24" i="35" s="1"/>
  <c r="P24" i="31"/>
  <c r="R24" i="31" s="1"/>
  <c r="C24" i="31"/>
  <c r="F24" i="31" s="1"/>
  <c r="F23" i="39"/>
  <c r="D17" i="38" s="1"/>
  <c r="S20" i="35"/>
  <c r="U20" i="35" s="1"/>
  <c r="T20" i="35"/>
  <c r="V20" i="35" s="1"/>
  <c r="W20" i="35" s="1"/>
  <c r="V18" i="17" s="1"/>
  <c r="P25" i="33"/>
  <c r="R25" i="33" s="1"/>
  <c r="C25" i="33"/>
  <c r="F25" i="33" s="1"/>
  <c r="H24" i="39"/>
  <c r="T22" i="34"/>
  <c r="S22" i="34"/>
  <c r="P27" i="31"/>
  <c r="R27" i="31" s="1"/>
  <c r="C27" i="35"/>
  <c r="F27" i="35" s="1"/>
  <c r="C27" i="31"/>
  <c r="F27" i="31" s="1"/>
  <c r="F26" i="39"/>
  <c r="D20" i="38" s="1"/>
  <c r="T22" i="31"/>
  <c r="S22" i="31"/>
  <c r="P28" i="33"/>
  <c r="R28" i="33" s="1"/>
  <c r="C28" i="33"/>
  <c r="F28" i="33" s="1"/>
  <c r="H27" i="39"/>
  <c r="S23" i="37"/>
  <c r="T23" i="37"/>
  <c r="S22" i="18"/>
  <c r="T22" i="18"/>
  <c r="P21" i="33"/>
  <c r="R21" i="33" s="1"/>
  <c r="C21" i="33"/>
  <c r="F21" i="33" s="1"/>
  <c r="H20" i="39"/>
  <c r="H23" i="33"/>
  <c r="G23" i="33"/>
  <c r="G20" i="35"/>
  <c r="I20" i="35" s="1"/>
  <c r="H20" i="35"/>
  <c r="J20" i="35" s="1"/>
  <c r="K20" i="35" s="1"/>
  <c r="E18" i="17" s="1"/>
  <c r="G22" i="32"/>
  <c r="H22" i="32"/>
  <c r="C26" i="33"/>
  <c r="F26" i="33" s="1"/>
  <c r="P26" i="33"/>
  <c r="R26" i="33" s="1"/>
  <c r="H25" i="39"/>
  <c r="G22" i="37"/>
  <c r="H22" i="37"/>
  <c r="P24" i="33"/>
  <c r="R24" i="33" s="1"/>
  <c r="C24" i="33"/>
  <c r="F24" i="33" s="1"/>
  <c r="H23" i="39"/>
  <c r="C25" i="32"/>
  <c r="F25" i="32" s="1"/>
  <c r="P25" i="32"/>
  <c r="R25" i="32" s="1"/>
  <c r="C25" i="34"/>
  <c r="F25" i="34" s="1"/>
  <c r="E24" i="39"/>
  <c r="C18" i="38" s="1"/>
  <c r="G17" i="38" l="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L17" i="17"/>
  <c r="O17" i="17" s="1"/>
  <c r="N27" i="39"/>
  <c r="N26" i="39"/>
  <c r="J13" i="38"/>
  <c r="K20" i="32"/>
  <c r="F18" i="17" s="1"/>
  <c r="AC18" i="17"/>
  <c r="AF18" i="17" s="1"/>
  <c r="L13" i="38"/>
  <c r="K20" i="34"/>
  <c r="G18" i="17" s="1"/>
  <c r="H29" i="32"/>
  <c r="G29" i="32"/>
  <c r="S27" i="32"/>
  <c r="T27" i="32"/>
  <c r="G26" i="33"/>
  <c r="H26" i="33"/>
  <c r="G24" i="31"/>
  <c r="H24" i="31"/>
  <c r="T27" i="35"/>
  <c r="S27" i="35"/>
  <c r="G26" i="34"/>
  <c r="H26" i="34"/>
  <c r="S27" i="37"/>
  <c r="T27" i="37"/>
  <c r="T28" i="31"/>
  <c r="S28" i="31"/>
  <c r="G26" i="18"/>
  <c r="H26" i="18"/>
  <c r="S25" i="37"/>
  <c r="T25" i="37"/>
  <c r="G24" i="33"/>
  <c r="H24" i="33"/>
  <c r="H24" i="35"/>
  <c r="G24" i="35"/>
  <c r="S26" i="18"/>
  <c r="T26" i="18"/>
  <c r="G21" i="31"/>
  <c r="I21" i="31" s="1"/>
  <c r="J22" i="31" s="1"/>
  <c r="H21" i="31"/>
  <c r="J21" i="31" s="1"/>
  <c r="T25" i="34"/>
  <c r="S25" i="34"/>
  <c r="S24" i="34"/>
  <c r="T24" i="34"/>
  <c r="G29" i="18"/>
  <c r="H29" i="18"/>
  <c r="T21" i="35"/>
  <c r="V21" i="35" s="1"/>
  <c r="W21" i="35" s="1"/>
  <c r="V19" i="17" s="1"/>
  <c r="S21" i="35"/>
  <c r="U21" i="35" s="1"/>
  <c r="V22" i="35" s="1"/>
  <c r="W22" i="35" s="1"/>
  <c r="V20" i="17" s="1"/>
  <c r="S27" i="18"/>
  <c r="T27" i="18"/>
  <c r="H25" i="37"/>
  <c r="G25" i="37"/>
  <c r="G29" i="35"/>
  <c r="H29" i="35"/>
  <c r="T27" i="34"/>
  <c r="S27" i="34"/>
  <c r="H24" i="37"/>
  <c r="G24" i="37"/>
  <c r="G21" i="34"/>
  <c r="I21" i="34" s="1"/>
  <c r="H21" i="34"/>
  <c r="J21" i="34" s="1"/>
  <c r="H25" i="31"/>
  <c r="G25" i="31"/>
  <c r="H21" i="33"/>
  <c r="J21" i="33" s="1"/>
  <c r="K21" i="33" s="1"/>
  <c r="H19" i="17" s="1"/>
  <c r="G21" i="33"/>
  <c r="I21" i="33" s="1"/>
  <c r="G29" i="37"/>
  <c r="H29" i="37"/>
  <c r="S29" i="33"/>
  <c r="T29" i="33"/>
  <c r="S21" i="33"/>
  <c r="U21" i="33" s="1"/>
  <c r="V22" i="33" s="1"/>
  <c r="W22" i="33" s="1"/>
  <c r="Y20" i="17" s="1"/>
  <c r="T21" i="33"/>
  <c r="V21" i="33" s="1"/>
  <c r="W21" i="33" s="1"/>
  <c r="Y19" i="17" s="1"/>
  <c r="T24" i="32"/>
  <c r="S24" i="32"/>
  <c r="T29" i="34"/>
  <c r="S29" i="34"/>
  <c r="T29" i="37"/>
  <c r="S29" i="37"/>
  <c r="T24" i="33"/>
  <c r="S24" i="33"/>
  <c r="G21" i="35"/>
  <c r="I21" i="35" s="1"/>
  <c r="J22" i="35" s="1"/>
  <c r="K22" i="35" s="1"/>
  <c r="E20" i="17" s="1"/>
  <c r="H21" i="35"/>
  <c r="J21" i="35" s="1"/>
  <c r="K21" i="35" s="1"/>
  <c r="E19" i="17" s="1"/>
  <c r="N23" i="39"/>
  <c r="S26" i="34"/>
  <c r="T26" i="34"/>
  <c r="K13" i="38"/>
  <c r="K20" i="31"/>
  <c r="D18" i="17" s="1"/>
  <c r="S29" i="18"/>
  <c r="T29" i="18"/>
  <c r="H28" i="32"/>
  <c r="G28" i="32"/>
  <c r="H29" i="31"/>
  <c r="G29" i="31"/>
  <c r="S24" i="37"/>
  <c r="T24" i="37"/>
  <c r="G27" i="35"/>
  <c r="H27" i="35"/>
  <c r="H26" i="31"/>
  <c r="G26" i="31"/>
  <c r="H27" i="33"/>
  <c r="G27" i="33"/>
  <c r="N24" i="39"/>
  <c r="H25" i="34"/>
  <c r="G25" i="34"/>
  <c r="H25" i="32"/>
  <c r="G25" i="32"/>
  <c r="S28" i="33"/>
  <c r="T28" i="33"/>
  <c r="N25" i="39"/>
  <c r="G24" i="32"/>
  <c r="H24" i="32"/>
  <c r="H21" i="18"/>
  <c r="J21" i="18" s="1"/>
  <c r="K21" i="18" s="1"/>
  <c r="C19" i="17" s="1"/>
  <c r="G21" i="18"/>
  <c r="I21" i="18" s="1"/>
  <c r="J22" i="18" s="1"/>
  <c r="K22" i="18" s="1"/>
  <c r="C20" i="17" s="1"/>
  <c r="G21" i="37"/>
  <c r="I21" i="37" s="1"/>
  <c r="H21" i="37"/>
  <c r="J21" i="37" s="1"/>
  <c r="K21" i="37" s="1"/>
  <c r="J19" i="17" s="1"/>
  <c r="F17" i="38"/>
  <c r="F18" i="38" s="1"/>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S24" i="31"/>
  <c r="T24" i="31"/>
  <c r="T21" i="31"/>
  <c r="V21" i="31" s="1"/>
  <c r="W21" i="31" s="1"/>
  <c r="U19" i="17" s="1"/>
  <c r="S21" i="31"/>
  <c r="U21" i="31" s="1"/>
  <c r="N28" i="39"/>
  <c r="G27" i="18"/>
  <c r="H27" i="18"/>
  <c r="S28" i="34"/>
  <c r="T28" i="34"/>
  <c r="H25" i="33"/>
  <c r="G25" i="33"/>
  <c r="G27" i="31"/>
  <c r="H27" i="31"/>
  <c r="T25" i="33"/>
  <c r="S25" i="33"/>
  <c r="S29" i="35"/>
  <c r="T29" i="35"/>
  <c r="S24" i="18"/>
  <c r="T24" i="18"/>
  <c r="S24" i="35"/>
  <c r="T24" i="35"/>
  <c r="T28" i="32"/>
  <c r="S28" i="32"/>
  <c r="G29" i="34"/>
  <c r="H29" i="34"/>
  <c r="S21" i="32"/>
  <c r="U21" i="32" s="1"/>
  <c r="V22" i="32" s="1"/>
  <c r="W22" i="32" s="1"/>
  <c r="W20" i="17" s="1"/>
  <c r="T21" i="32"/>
  <c r="V21" i="32" s="1"/>
  <c r="W21" i="32" s="1"/>
  <c r="W19" i="17" s="1"/>
  <c r="S27" i="33"/>
  <c r="T27" i="33"/>
  <c r="S25" i="31"/>
  <c r="T25" i="31"/>
  <c r="T29" i="31"/>
  <c r="S29" i="31"/>
  <c r="S28" i="35"/>
  <c r="T28" i="35"/>
  <c r="H24" i="18"/>
  <c r="G24" i="18"/>
  <c r="H28" i="34"/>
  <c r="G28" i="34"/>
  <c r="S21" i="34"/>
  <c r="U21" i="34" s="1"/>
  <c r="V22" i="34" s="1"/>
  <c r="W22" i="34" s="1"/>
  <c r="X20" i="17" s="1"/>
  <c r="T21" i="34"/>
  <c r="V21" i="34" s="1"/>
  <c r="W21" i="34" s="1"/>
  <c r="X19" i="17" s="1"/>
  <c r="S27" i="31"/>
  <c r="T27" i="31"/>
  <c r="T26" i="37"/>
  <c r="S26" i="37"/>
  <c r="T26" i="31"/>
  <c r="S26" i="31"/>
  <c r="S25" i="35"/>
  <c r="T25" i="35"/>
  <c r="G26" i="32"/>
  <c r="H26" i="32"/>
  <c r="T28" i="18"/>
  <c r="S28" i="18"/>
  <c r="N20" i="39"/>
  <c r="O20" i="39" s="1"/>
  <c r="O21" i="39" s="1"/>
  <c r="O22" i="39" s="1"/>
  <c r="T29" i="32"/>
  <c r="S29" i="32"/>
  <c r="G21" i="32"/>
  <c r="I21" i="32" s="1"/>
  <c r="J22" i="32" s="1"/>
  <c r="H21" i="32"/>
  <c r="J21" i="32" s="1"/>
  <c r="H25" i="35"/>
  <c r="G25" i="35"/>
  <c r="G28" i="37"/>
  <c r="H28" i="37"/>
  <c r="H27" i="32"/>
  <c r="G27" i="32"/>
  <c r="G28" i="35"/>
  <c r="H28" i="35"/>
  <c r="S25" i="18"/>
  <c r="T25" i="18"/>
  <c r="H17" i="38"/>
  <c r="H18" i="38" s="1"/>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T25" i="32"/>
  <c r="S25" i="32"/>
  <c r="T26" i="33"/>
  <c r="S26" i="33"/>
  <c r="H28" i="33"/>
  <c r="G28" i="33"/>
  <c r="G26" i="37"/>
  <c r="H26" i="37"/>
  <c r="H24" i="34"/>
  <c r="G24" i="34"/>
  <c r="H26" i="35"/>
  <c r="G26" i="35"/>
  <c r="S26" i="32"/>
  <c r="T26" i="32"/>
  <c r="H28" i="18"/>
  <c r="G28" i="18"/>
  <c r="T21" i="18"/>
  <c r="V21" i="18" s="1"/>
  <c r="W21" i="18" s="1"/>
  <c r="T19" i="17" s="1"/>
  <c r="S21" i="18"/>
  <c r="U21" i="18" s="1"/>
  <c r="H27" i="37"/>
  <c r="G27" i="37"/>
  <c r="S21" i="37"/>
  <c r="U21" i="37" s="1"/>
  <c r="T21" i="37"/>
  <c r="V21" i="37" s="1"/>
  <c r="W21" i="37" s="1"/>
  <c r="AA19" i="17" s="1"/>
  <c r="S28" i="37"/>
  <c r="T28" i="37"/>
  <c r="H27" i="34"/>
  <c r="G27" i="34"/>
  <c r="S26" i="35"/>
  <c r="T26" i="35"/>
  <c r="H28" i="31"/>
  <c r="G28" i="31"/>
  <c r="H25" i="18"/>
  <c r="G25" i="18"/>
  <c r="H29" i="33"/>
  <c r="G29" i="33"/>
  <c r="I22" i="32" l="1"/>
  <c r="J23" i="32" s="1"/>
  <c r="K23" i="32" s="1"/>
  <c r="F21" i="17" s="1"/>
  <c r="U22" i="35"/>
  <c r="V23" i="35" s="1"/>
  <c r="W23" i="35" s="1"/>
  <c r="V21" i="17" s="1"/>
  <c r="U22" i="34"/>
  <c r="V23" i="34" s="1"/>
  <c r="W23" i="34" s="1"/>
  <c r="X21" i="17" s="1"/>
  <c r="I22" i="18"/>
  <c r="V22" i="37"/>
  <c r="W22" i="37" s="1"/>
  <c r="AA20" i="17" s="1"/>
  <c r="U22" i="37"/>
  <c r="E12" i="28"/>
  <c r="O12" i="38" s="1"/>
  <c r="U22" i="32"/>
  <c r="V23" i="32" s="1"/>
  <c r="W23" i="32" s="1"/>
  <c r="W21" i="17" s="1"/>
  <c r="O23" i="39"/>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V22" i="31"/>
  <c r="W22" i="31" s="1"/>
  <c r="U20" i="17" s="1"/>
  <c r="U22" i="31"/>
  <c r="J22" i="34"/>
  <c r="I22" i="34"/>
  <c r="J22" i="33"/>
  <c r="K22" i="33" s="1"/>
  <c r="H20" i="17" s="1"/>
  <c r="I22" i="33"/>
  <c r="AC19" i="17"/>
  <c r="AF19" i="17" s="1"/>
  <c r="K21" i="32"/>
  <c r="F19" i="17" s="1"/>
  <c r="J14" i="38"/>
  <c r="L14" i="38"/>
  <c r="K21" i="34"/>
  <c r="G19" i="17" s="1"/>
  <c r="K15" i="38"/>
  <c r="K22" i="31"/>
  <c r="D20" i="17" s="1"/>
  <c r="I22" i="31"/>
  <c r="J16" i="38"/>
  <c r="U22" i="18"/>
  <c r="V22" i="18"/>
  <c r="W22" i="18" s="1"/>
  <c r="T20" i="17" s="1"/>
  <c r="I22" i="37"/>
  <c r="J22" i="37"/>
  <c r="K22" i="37" s="1"/>
  <c r="J20" i="17" s="1"/>
  <c r="K22" i="32"/>
  <c r="F20" i="17" s="1"/>
  <c r="J15" i="38"/>
  <c r="U22" i="33"/>
  <c r="L18" i="17"/>
  <c r="I22" i="35"/>
  <c r="K14" i="38"/>
  <c r="K21" i="31"/>
  <c r="D19" i="17" s="1"/>
  <c r="U23" i="34" l="1"/>
  <c r="V24" i="34" s="1"/>
  <c r="W24" i="34" s="1"/>
  <c r="X22" i="17" s="1"/>
  <c r="I23" i="32"/>
  <c r="J24" i="32" s="1"/>
  <c r="J17" i="38" s="1"/>
  <c r="U23" i="32"/>
  <c r="V24" i="32" s="1"/>
  <c r="W24" i="32" s="1"/>
  <c r="W22" i="17" s="1"/>
  <c r="U23" i="35"/>
  <c r="U24" i="35" s="1"/>
  <c r="V25" i="35" s="1"/>
  <c r="W25" i="35" s="1"/>
  <c r="V23" i="17" s="1"/>
  <c r="L19" i="17"/>
  <c r="E14" i="28" s="1"/>
  <c r="M14" i="38" s="1"/>
  <c r="J23" i="18"/>
  <c r="K23" i="18" s="1"/>
  <c r="C21" i="17" s="1"/>
  <c r="I23" i="18"/>
  <c r="AC20" i="17"/>
  <c r="AF20" i="17" s="1"/>
  <c r="M12" i="38"/>
  <c r="N12" i="38"/>
  <c r="V23" i="37"/>
  <c r="W23" i="37" s="1"/>
  <c r="AA21" i="17" s="1"/>
  <c r="U23" i="37"/>
  <c r="I24" i="32"/>
  <c r="J23" i="33"/>
  <c r="K23" i="33" s="1"/>
  <c r="H21" i="17" s="1"/>
  <c r="I23" i="33"/>
  <c r="V23" i="18"/>
  <c r="W23" i="18" s="1"/>
  <c r="T21" i="17" s="1"/>
  <c r="U23" i="18"/>
  <c r="J23" i="35"/>
  <c r="K23" i="35" s="1"/>
  <c r="E21" i="17" s="1"/>
  <c r="I23" i="35"/>
  <c r="V23" i="33"/>
  <c r="W23" i="33" s="1"/>
  <c r="Y21" i="17" s="1"/>
  <c r="U23" i="33"/>
  <c r="J23" i="37"/>
  <c r="K23" i="37" s="1"/>
  <c r="J21" i="17" s="1"/>
  <c r="I23" i="37"/>
  <c r="J23" i="34"/>
  <c r="I23" i="34"/>
  <c r="L15" i="38"/>
  <c r="K22" i="34"/>
  <c r="G20" i="17" s="1"/>
  <c r="L20" i="17" s="1"/>
  <c r="V23" i="31"/>
  <c r="W23" i="31" s="1"/>
  <c r="U21" i="17" s="1"/>
  <c r="U23" i="31"/>
  <c r="E13" i="28"/>
  <c r="O18" i="17"/>
  <c r="J23" i="31"/>
  <c r="I23" i="31"/>
  <c r="U24" i="32" l="1"/>
  <c r="U25" i="32" s="1"/>
  <c r="K24" i="32"/>
  <c r="F22" i="17" s="1"/>
  <c r="U24" i="34"/>
  <c r="V25" i="34" s="1"/>
  <c r="W25" i="34" s="1"/>
  <c r="X23" i="17" s="1"/>
  <c r="U25" i="35"/>
  <c r="V24" i="35"/>
  <c r="W24" i="35" s="1"/>
  <c r="V22" i="17" s="1"/>
  <c r="O19" i="17"/>
  <c r="J24" i="18"/>
  <c r="K24" i="18" s="1"/>
  <c r="C22" i="17" s="1"/>
  <c r="I24" i="18"/>
  <c r="AC21" i="17"/>
  <c r="AF21" i="17" s="1"/>
  <c r="O14" i="38"/>
  <c r="V24" i="37"/>
  <c r="W24" i="37" s="1"/>
  <c r="AA22" i="17" s="1"/>
  <c r="U24" i="37"/>
  <c r="J25" i="32"/>
  <c r="I25" i="32"/>
  <c r="V24" i="33"/>
  <c r="W24" i="33" s="1"/>
  <c r="Y22" i="17" s="1"/>
  <c r="U24" i="33"/>
  <c r="K16" i="38"/>
  <c r="K23" i="31"/>
  <c r="D21" i="17" s="1"/>
  <c r="V25" i="32"/>
  <c r="W25" i="32" s="1"/>
  <c r="W23" i="17" s="1"/>
  <c r="V24" i="31"/>
  <c r="W24" i="31" s="1"/>
  <c r="U22" i="17" s="1"/>
  <c r="U24" i="31"/>
  <c r="E15" i="28"/>
  <c r="O15" i="38" s="1"/>
  <c r="O20" i="17"/>
  <c r="L16" i="38"/>
  <c r="K23" i="34"/>
  <c r="G21" i="17" s="1"/>
  <c r="J24" i="37"/>
  <c r="K24" i="37" s="1"/>
  <c r="J22" i="17" s="1"/>
  <c r="I24" i="37"/>
  <c r="I24" i="33"/>
  <c r="J24" i="33"/>
  <c r="K24" i="33" s="1"/>
  <c r="H22" i="17" s="1"/>
  <c r="V26" i="35"/>
  <c r="W26" i="35" s="1"/>
  <c r="V24" i="17" s="1"/>
  <c r="U26" i="35"/>
  <c r="M13" i="38"/>
  <c r="O13" i="38"/>
  <c r="N13" i="38"/>
  <c r="N14" i="38"/>
  <c r="J24" i="31"/>
  <c r="I24" i="31"/>
  <c r="J24" i="34"/>
  <c r="I24" i="34"/>
  <c r="J24" i="35"/>
  <c r="K24" i="35" s="1"/>
  <c r="E22" i="17" s="1"/>
  <c r="I24" i="35"/>
  <c r="V24" i="18"/>
  <c r="W24" i="18" s="1"/>
  <c r="T22" i="17" s="1"/>
  <c r="U24" i="18"/>
  <c r="U25" i="34" l="1"/>
  <c r="J25" i="18"/>
  <c r="K25" i="18" s="1"/>
  <c r="C23" i="17" s="1"/>
  <c r="I25" i="18"/>
  <c r="J26" i="32"/>
  <c r="I26" i="32"/>
  <c r="K25" i="32"/>
  <c r="F23" i="17" s="1"/>
  <c r="J18" i="38"/>
  <c r="AC22" i="17"/>
  <c r="AF22" i="17" s="1"/>
  <c r="V25" i="37"/>
  <c r="W25" i="37" s="1"/>
  <c r="AA23" i="17" s="1"/>
  <c r="U25" i="37"/>
  <c r="L21" i="17"/>
  <c r="O21" i="17" s="1"/>
  <c r="J25" i="31"/>
  <c r="I25" i="31"/>
  <c r="J25" i="37"/>
  <c r="K25" i="37" s="1"/>
  <c r="J23" i="17" s="1"/>
  <c r="I25" i="37"/>
  <c r="K17" i="38"/>
  <c r="K24" i="31"/>
  <c r="D22" i="17" s="1"/>
  <c r="V27" i="35"/>
  <c r="W27" i="35" s="1"/>
  <c r="V25" i="17" s="1"/>
  <c r="U27" i="35"/>
  <c r="L17" i="38"/>
  <c r="K24" i="34"/>
  <c r="G22" i="17" s="1"/>
  <c r="M15" i="38"/>
  <c r="N15" i="38"/>
  <c r="V25" i="31"/>
  <c r="W25" i="31" s="1"/>
  <c r="U23" i="17" s="1"/>
  <c r="U25" i="31"/>
  <c r="V25" i="18"/>
  <c r="W25" i="18" s="1"/>
  <c r="T23" i="17" s="1"/>
  <c r="U25" i="18"/>
  <c r="J25" i="34"/>
  <c r="I25" i="34"/>
  <c r="J25" i="33"/>
  <c r="K25" i="33" s="1"/>
  <c r="H23" i="17" s="1"/>
  <c r="I25" i="33"/>
  <c r="V25" i="33"/>
  <c r="W25" i="33" s="1"/>
  <c r="Y23" i="17" s="1"/>
  <c r="U25" i="33"/>
  <c r="J25" i="35"/>
  <c r="K25" i="35" s="1"/>
  <c r="E23" i="17" s="1"/>
  <c r="I25" i="35"/>
  <c r="V26" i="32"/>
  <c r="W26" i="32" s="1"/>
  <c r="W24" i="17" s="1"/>
  <c r="U26" i="32"/>
  <c r="V26" i="34" l="1"/>
  <c r="W26" i="34" s="1"/>
  <c r="X24" i="17" s="1"/>
  <c r="U26" i="34"/>
  <c r="L22" i="17"/>
  <c r="O22" i="17" s="1"/>
  <c r="E16" i="28"/>
  <c r="M16" i="38" s="1"/>
  <c r="J26" i="18"/>
  <c r="K26" i="18" s="1"/>
  <c r="C24" i="17" s="1"/>
  <c r="I26" i="18"/>
  <c r="U26" i="37"/>
  <c r="V26" i="37"/>
  <c r="W26" i="37" s="1"/>
  <c r="AA24" i="17" s="1"/>
  <c r="J27" i="32"/>
  <c r="I27" i="32"/>
  <c r="K26" i="32"/>
  <c r="F24" i="17" s="1"/>
  <c r="J19" i="38"/>
  <c r="K25" i="34"/>
  <c r="G23" i="17" s="1"/>
  <c r="L18" i="38"/>
  <c r="V27" i="32"/>
  <c r="W27" i="32" s="1"/>
  <c r="W25" i="17" s="1"/>
  <c r="U27" i="32"/>
  <c r="V26" i="18"/>
  <c r="W26" i="18" s="1"/>
  <c r="T24" i="17" s="1"/>
  <c r="U26" i="18"/>
  <c r="AC23" i="17"/>
  <c r="AF23" i="17" s="1"/>
  <c r="J26" i="33"/>
  <c r="K26" i="33" s="1"/>
  <c r="H24" i="17" s="1"/>
  <c r="I26" i="33"/>
  <c r="J26" i="35"/>
  <c r="K26" i="35" s="1"/>
  <c r="E24" i="17" s="1"/>
  <c r="I26" i="35"/>
  <c r="V26" i="31"/>
  <c r="W26" i="31" s="1"/>
  <c r="U24" i="17" s="1"/>
  <c r="U26" i="31"/>
  <c r="V26" i="33"/>
  <c r="W26" i="33" s="1"/>
  <c r="Y24" i="17" s="1"/>
  <c r="U26" i="33"/>
  <c r="I26" i="34"/>
  <c r="J26" i="34"/>
  <c r="J26" i="37"/>
  <c r="K26" i="37" s="1"/>
  <c r="J24" i="17" s="1"/>
  <c r="I26" i="37"/>
  <c r="J26" i="31"/>
  <c r="I26" i="31"/>
  <c r="V28" i="35"/>
  <c r="W28" i="35" s="1"/>
  <c r="V26" i="17" s="1"/>
  <c r="U28" i="35"/>
  <c r="K18" i="38"/>
  <c r="K25" i="31"/>
  <c r="D23" i="17" s="1"/>
  <c r="L23" i="17" s="1"/>
  <c r="E17" i="28" l="1"/>
  <c r="M17" i="38" s="1"/>
  <c r="V27" i="34"/>
  <c r="W27" i="34" s="1"/>
  <c r="X25" i="17" s="1"/>
  <c r="U27" i="34"/>
  <c r="N16" i="38"/>
  <c r="O16" i="38"/>
  <c r="I27" i="18"/>
  <c r="J27" i="18"/>
  <c r="K27" i="18" s="1"/>
  <c r="C25" i="17" s="1"/>
  <c r="J28" i="32"/>
  <c r="I28" i="32"/>
  <c r="J20" i="38"/>
  <c r="K27" i="32"/>
  <c r="F25" i="17" s="1"/>
  <c r="V27" i="37"/>
  <c r="W27" i="37" s="1"/>
  <c r="AA25" i="17" s="1"/>
  <c r="U27" i="37"/>
  <c r="J27" i="31"/>
  <c r="I27" i="31"/>
  <c r="AC24" i="17"/>
  <c r="AF24" i="17" s="1"/>
  <c r="V28" i="32"/>
  <c r="W28" i="32" s="1"/>
  <c r="W26" i="17" s="1"/>
  <c r="U28" i="32"/>
  <c r="V27" i="18"/>
  <c r="W27" i="18" s="1"/>
  <c r="T25" i="17" s="1"/>
  <c r="U27" i="18"/>
  <c r="K19" i="38"/>
  <c r="K26" i="31"/>
  <c r="D24" i="17" s="1"/>
  <c r="J27" i="35"/>
  <c r="K27" i="35" s="1"/>
  <c r="E25" i="17" s="1"/>
  <c r="I27" i="35"/>
  <c r="K26" i="34"/>
  <c r="G24" i="17" s="1"/>
  <c r="L19" i="38"/>
  <c r="J27" i="33"/>
  <c r="K27" i="33" s="1"/>
  <c r="H25" i="17" s="1"/>
  <c r="I27" i="33"/>
  <c r="J27" i="37"/>
  <c r="K27" i="37" s="1"/>
  <c r="J25" i="17" s="1"/>
  <c r="I27" i="37"/>
  <c r="J27" i="34"/>
  <c r="I27" i="34"/>
  <c r="V27" i="33"/>
  <c r="W27" i="33" s="1"/>
  <c r="Y25" i="17" s="1"/>
  <c r="U27" i="33"/>
  <c r="V27" i="31"/>
  <c r="W27" i="31" s="1"/>
  <c r="U25" i="17" s="1"/>
  <c r="U27" i="31"/>
  <c r="O23" i="17"/>
  <c r="E18" i="28"/>
  <c r="M18" i="38" s="1"/>
  <c r="V29" i="35"/>
  <c r="W29" i="35" s="1"/>
  <c r="V27" i="17" s="1"/>
  <c r="U29" i="35"/>
  <c r="O17" i="38" l="1"/>
  <c r="N17" i="38"/>
  <c r="V28" i="34"/>
  <c r="W28" i="34" s="1"/>
  <c r="X26" i="17" s="1"/>
  <c r="U28" i="34"/>
  <c r="L24" i="17"/>
  <c r="O24" i="17" s="1"/>
  <c r="J28" i="18"/>
  <c r="K28" i="18" s="1"/>
  <c r="C26" i="17" s="1"/>
  <c r="I28" i="18"/>
  <c r="V28" i="37"/>
  <c r="W28" i="37" s="1"/>
  <c r="AA26" i="17" s="1"/>
  <c r="U28" i="37"/>
  <c r="J29" i="32"/>
  <c r="I29" i="32"/>
  <c r="J21" i="38"/>
  <c r="K28" i="32"/>
  <c r="F26" i="17" s="1"/>
  <c r="V28" i="31"/>
  <c r="W28" i="31" s="1"/>
  <c r="U26" i="17" s="1"/>
  <c r="U28" i="31"/>
  <c r="K27" i="34"/>
  <c r="G25" i="17" s="1"/>
  <c r="L20" i="38"/>
  <c r="J28" i="33"/>
  <c r="K28" i="33" s="1"/>
  <c r="H26" i="17" s="1"/>
  <c r="I28" i="33"/>
  <c r="V29" i="32"/>
  <c r="W29" i="32" s="1"/>
  <c r="W27" i="17" s="1"/>
  <c r="U29" i="32"/>
  <c r="N18" i="38"/>
  <c r="AC25" i="17"/>
  <c r="AF25" i="17" s="1"/>
  <c r="J28" i="31"/>
  <c r="I28" i="31"/>
  <c r="O18" i="38"/>
  <c r="J28" i="34"/>
  <c r="I28" i="34"/>
  <c r="V28" i="18"/>
  <c r="W28" i="18" s="1"/>
  <c r="T26" i="17" s="1"/>
  <c r="U28" i="18"/>
  <c r="V28" i="33"/>
  <c r="W28" i="33" s="1"/>
  <c r="Y26" i="17" s="1"/>
  <c r="U28" i="33"/>
  <c r="V30" i="35"/>
  <c r="W30" i="35" s="1"/>
  <c r="V28" i="17" s="1"/>
  <c r="U30" i="35"/>
  <c r="J28" i="37"/>
  <c r="K28" i="37" s="1"/>
  <c r="J26" i="17" s="1"/>
  <c r="I28" i="37"/>
  <c r="J28" i="35"/>
  <c r="K28" i="35" s="1"/>
  <c r="E26" i="17" s="1"/>
  <c r="I28" i="35"/>
  <c r="K20" i="38"/>
  <c r="K27" i="31"/>
  <c r="D25" i="17" s="1"/>
  <c r="V29" i="34" l="1"/>
  <c r="W29" i="34" s="1"/>
  <c r="X27" i="17" s="1"/>
  <c r="U29" i="34"/>
  <c r="E19" i="28"/>
  <c r="M19" i="38" s="1"/>
  <c r="J29" i="18"/>
  <c r="K29" i="18" s="1"/>
  <c r="C27" i="17" s="1"/>
  <c r="I29" i="18"/>
  <c r="I30" i="32"/>
  <c r="J30" i="32"/>
  <c r="J22" i="38"/>
  <c r="K29" i="32"/>
  <c r="F27" i="17" s="1"/>
  <c r="U29" i="37"/>
  <c r="V29" i="37"/>
  <c r="W29" i="37" s="1"/>
  <c r="AA27" i="17" s="1"/>
  <c r="V29" i="33"/>
  <c r="W29" i="33" s="1"/>
  <c r="Y27" i="17" s="1"/>
  <c r="U29" i="33"/>
  <c r="K28" i="34"/>
  <c r="G26" i="17" s="1"/>
  <c r="L21" i="38"/>
  <c r="J29" i="37"/>
  <c r="K29" i="37" s="1"/>
  <c r="J27" i="17" s="1"/>
  <c r="I29" i="37"/>
  <c r="V29" i="18"/>
  <c r="W29" i="18" s="1"/>
  <c r="T27" i="17" s="1"/>
  <c r="U29" i="18"/>
  <c r="V29" i="31"/>
  <c r="W29" i="31" s="1"/>
  <c r="U27" i="17" s="1"/>
  <c r="U29" i="31"/>
  <c r="J29" i="35"/>
  <c r="K29" i="35" s="1"/>
  <c r="E27" i="17" s="1"/>
  <c r="I29" i="35"/>
  <c r="V31" i="35"/>
  <c r="W31" i="35" s="1"/>
  <c r="V29" i="17" s="1"/>
  <c r="U31" i="35"/>
  <c r="J29" i="34"/>
  <c r="I29" i="34"/>
  <c r="AC26" i="17"/>
  <c r="AF26" i="17" s="1"/>
  <c r="V30" i="32"/>
  <c r="W30" i="32" s="1"/>
  <c r="W28" i="17" s="1"/>
  <c r="U30" i="32"/>
  <c r="J29" i="33"/>
  <c r="K29" i="33" s="1"/>
  <c r="H27" i="17" s="1"/>
  <c r="I29" i="33"/>
  <c r="J29" i="31"/>
  <c r="I29" i="31"/>
  <c r="L25" i="17"/>
  <c r="K28" i="31"/>
  <c r="D26" i="17" s="1"/>
  <c r="K21" i="38"/>
  <c r="N19" i="38" l="1"/>
  <c r="L26" i="17"/>
  <c r="O26" i="17" s="1"/>
  <c r="V30" i="34"/>
  <c r="W30" i="34" s="1"/>
  <c r="X28" i="17" s="1"/>
  <c r="U30" i="34"/>
  <c r="O19" i="38"/>
  <c r="J30" i="18"/>
  <c r="K30" i="18" s="1"/>
  <c r="C28" i="17" s="1"/>
  <c r="I30" i="18"/>
  <c r="AC27" i="17"/>
  <c r="AF27" i="17" s="1"/>
  <c r="U30" i="37"/>
  <c r="V30" i="37"/>
  <c r="W30" i="37" s="1"/>
  <c r="AA28" i="17" s="1"/>
  <c r="K30" i="32"/>
  <c r="F28" i="17" s="1"/>
  <c r="J23" i="38"/>
  <c r="J31" i="32"/>
  <c r="I31" i="32"/>
  <c r="K29" i="31"/>
  <c r="D27" i="17" s="1"/>
  <c r="K22" i="38"/>
  <c r="J30" i="34"/>
  <c r="I30" i="34"/>
  <c r="J30" i="35"/>
  <c r="K30" i="35" s="1"/>
  <c r="E28" i="17" s="1"/>
  <c r="I30" i="35"/>
  <c r="J30" i="31"/>
  <c r="I30" i="31"/>
  <c r="K29" i="34"/>
  <c r="G27" i="17" s="1"/>
  <c r="L22" i="38"/>
  <c r="V31" i="32"/>
  <c r="W31" i="32" s="1"/>
  <c r="W29" i="17" s="1"/>
  <c r="U31" i="32"/>
  <c r="J30" i="37"/>
  <c r="K30" i="37" s="1"/>
  <c r="J28" i="17" s="1"/>
  <c r="I30" i="37"/>
  <c r="J30" i="33"/>
  <c r="K30" i="33" s="1"/>
  <c r="H28" i="17" s="1"/>
  <c r="I30" i="33"/>
  <c r="V30" i="33"/>
  <c r="W30" i="33" s="1"/>
  <c r="Y28" i="17" s="1"/>
  <c r="U30" i="33"/>
  <c r="V30" i="31"/>
  <c r="W30" i="31" s="1"/>
  <c r="U28" i="17" s="1"/>
  <c r="U30" i="31"/>
  <c r="O25" i="17"/>
  <c r="E20" i="28"/>
  <c r="V32" i="35"/>
  <c r="W32" i="35" s="1"/>
  <c r="V30" i="17" s="1"/>
  <c r="U32" i="35"/>
  <c r="V30" i="18"/>
  <c r="W30" i="18" s="1"/>
  <c r="T28" i="17" s="1"/>
  <c r="U30" i="18"/>
  <c r="E21" i="28" l="1"/>
  <c r="M21" i="38" s="1"/>
  <c r="U31" i="34"/>
  <c r="V31" i="34"/>
  <c r="W31" i="34" s="1"/>
  <c r="X29" i="17" s="1"/>
  <c r="J31" i="18"/>
  <c r="K31" i="18" s="1"/>
  <c r="C29" i="17" s="1"/>
  <c r="I31" i="18"/>
  <c r="J24" i="38"/>
  <c r="K31" i="32"/>
  <c r="F29" i="17" s="1"/>
  <c r="AC28" i="17"/>
  <c r="AF28" i="17" s="1"/>
  <c r="J32" i="32"/>
  <c r="I32" i="32"/>
  <c r="L27" i="17"/>
  <c r="E22" i="28" s="1"/>
  <c r="V31" i="37"/>
  <c r="W31" i="37" s="1"/>
  <c r="AA29" i="17" s="1"/>
  <c r="U31" i="37"/>
  <c r="J31" i="31"/>
  <c r="I31" i="31"/>
  <c r="J31" i="34"/>
  <c r="I31" i="34"/>
  <c r="J31" i="35"/>
  <c r="K31" i="35" s="1"/>
  <c r="E29" i="17" s="1"/>
  <c r="I31" i="35"/>
  <c r="V31" i="33"/>
  <c r="W31" i="33" s="1"/>
  <c r="Y29" i="17" s="1"/>
  <c r="U31" i="33"/>
  <c r="V32" i="32"/>
  <c r="W32" i="32" s="1"/>
  <c r="W30" i="17" s="1"/>
  <c r="U32" i="32"/>
  <c r="K30" i="34"/>
  <c r="G28" i="17" s="1"/>
  <c r="L23" i="38"/>
  <c r="J31" i="37"/>
  <c r="K31" i="37" s="1"/>
  <c r="J29" i="17" s="1"/>
  <c r="I31" i="37"/>
  <c r="V33" i="35"/>
  <c r="W33" i="35" s="1"/>
  <c r="V31" i="17" s="1"/>
  <c r="U33" i="35"/>
  <c r="M20" i="38"/>
  <c r="N20" i="38"/>
  <c r="O20" i="38"/>
  <c r="K23" i="38"/>
  <c r="K30" i="31"/>
  <c r="D28" i="17" s="1"/>
  <c r="V31" i="31"/>
  <c r="W31" i="31" s="1"/>
  <c r="U29" i="17" s="1"/>
  <c r="U31" i="31"/>
  <c r="J31" i="33"/>
  <c r="K31" i="33" s="1"/>
  <c r="H29" i="17" s="1"/>
  <c r="I31" i="33"/>
  <c r="V31" i="18"/>
  <c r="W31" i="18" s="1"/>
  <c r="T29" i="17" s="1"/>
  <c r="U31" i="18"/>
  <c r="O21" i="38"/>
  <c r="N21" i="38" l="1"/>
  <c r="V32" i="34"/>
  <c r="W32" i="34" s="1"/>
  <c r="X30" i="17" s="1"/>
  <c r="U32" i="34"/>
  <c r="L28" i="17"/>
  <c r="O28" i="17" s="1"/>
  <c r="O27" i="17"/>
  <c r="J32" i="18"/>
  <c r="K32" i="18" s="1"/>
  <c r="C30" i="17" s="1"/>
  <c r="I32" i="18"/>
  <c r="M22" i="38"/>
  <c r="O22" i="38"/>
  <c r="N22" i="38"/>
  <c r="J33" i="32"/>
  <c r="I33" i="32"/>
  <c r="J25" i="38"/>
  <c r="K32" i="32"/>
  <c r="F30" i="17" s="1"/>
  <c r="U32" i="37"/>
  <c r="V32" i="37"/>
  <c r="W32" i="37" s="1"/>
  <c r="AA30" i="17" s="1"/>
  <c r="V32" i="33"/>
  <c r="W32" i="33" s="1"/>
  <c r="Y30" i="17" s="1"/>
  <c r="U32" i="33"/>
  <c r="V32" i="31"/>
  <c r="W32" i="31" s="1"/>
  <c r="U30" i="17" s="1"/>
  <c r="U32" i="31"/>
  <c r="J32" i="35"/>
  <c r="K32" i="35" s="1"/>
  <c r="E30" i="17" s="1"/>
  <c r="I32" i="35"/>
  <c r="AC29" i="17"/>
  <c r="AF29" i="17" s="1"/>
  <c r="V33" i="32"/>
  <c r="W33" i="32" s="1"/>
  <c r="W31" i="17" s="1"/>
  <c r="U33" i="32"/>
  <c r="L24" i="38"/>
  <c r="K31" i="34"/>
  <c r="G29" i="17" s="1"/>
  <c r="V32" i="18"/>
  <c r="W32" i="18" s="1"/>
  <c r="T30" i="17" s="1"/>
  <c r="U32" i="18"/>
  <c r="J32" i="37"/>
  <c r="K32" i="37" s="1"/>
  <c r="J30" i="17" s="1"/>
  <c r="I32" i="37"/>
  <c r="J32" i="34"/>
  <c r="I32" i="34"/>
  <c r="J32" i="33"/>
  <c r="K32" i="33" s="1"/>
  <c r="H30" i="17" s="1"/>
  <c r="I32" i="33"/>
  <c r="J32" i="31"/>
  <c r="I32" i="31"/>
  <c r="V34" i="35"/>
  <c r="W34" i="35" s="1"/>
  <c r="V32" i="17" s="1"/>
  <c r="U34" i="35"/>
  <c r="K24" i="38"/>
  <c r="K31" i="31"/>
  <c r="D29" i="17" s="1"/>
  <c r="V33" i="34" l="1"/>
  <c r="W33" i="34" s="1"/>
  <c r="X31" i="17" s="1"/>
  <c r="U33" i="34"/>
  <c r="E23" i="28"/>
  <c r="M23" i="38" s="1"/>
  <c r="I33" i="18"/>
  <c r="J33" i="18"/>
  <c r="K33" i="18" s="1"/>
  <c r="C31" i="17" s="1"/>
  <c r="L29" i="17"/>
  <c r="E24" i="28" s="1"/>
  <c r="M24" i="38" s="1"/>
  <c r="J34" i="32"/>
  <c r="I34" i="32"/>
  <c r="K33" i="32"/>
  <c r="F31" i="17" s="1"/>
  <c r="J26" i="38"/>
  <c r="V33" i="37"/>
  <c r="W33" i="37" s="1"/>
  <c r="AA31" i="17" s="1"/>
  <c r="U33" i="37"/>
  <c r="V33" i="31"/>
  <c r="W33" i="31" s="1"/>
  <c r="U31" i="17" s="1"/>
  <c r="U33" i="31"/>
  <c r="V33" i="18"/>
  <c r="W33" i="18" s="1"/>
  <c r="T31" i="17" s="1"/>
  <c r="U33" i="18"/>
  <c r="J33" i="33"/>
  <c r="K33" i="33" s="1"/>
  <c r="H31" i="17" s="1"/>
  <c r="I33" i="33"/>
  <c r="V35" i="35"/>
  <c r="W35" i="35" s="1"/>
  <c r="V33" i="17" s="1"/>
  <c r="U35" i="35"/>
  <c r="AC30" i="17"/>
  <c r="AF30" i="17" s="1"/>
  <c r="V33" i="33"/>
  <c r="W33" i="33" s="1"/>
  <c r="Y31" i="17" s="1"/>
  <c r="U33" i="33"/>
  <c r="J33" i="34"/>
  <c r="I33" i="34"/>
  <c r="J33" i="35"/>
  <c r="K33" i="35" s="1"/>
  <c r="E31" i="17" s="1"/>
  <c r="I33" i="35"/>
  <c r="J33" i="31"/>
  <c r="I33" i="31"/>
  <c r="L25" i="38"/>
  <c r="K32" i="34"/>
  <c r="G30" i="17" s="1"/>
  <c r="K25" i="38"/>
  <c r="K32" i="31"/>
  <c r="D30" i="17" s="1"/>
  <c r="J33" i="37"/>
  <c r="K33" i="37" s="1"/>
  <c r="J31" i="17" s="1"/>
  <c r="I33" i="37"/>
  <c r="V34" i="32"/>
  <c r="W34" i="32" s="1"/>
  <c r="W32" i="17" s="1"/>
  <c r="U34" i="32"/>
  <c r="V34" i="34" l="1"/>
  <c r="W34" i="34" s="1"/>
  <c r="X32" i="17" s="1"/>
  <c r="U34" i="34"/>
  <c r="O23" i="38"/>
  <c r="N23" i="38"/>
  <c r="I34" i="18"/>
  <c r="J34" i="18"/>
  <c r="K34" i="18" s="1"/>
  <c r="C32" i="17" s="1"/>
  <c r="O29" i="17"/>
  <c r="U34" i="37"/>
  <c r="V34" i="37"/>
  <c r="W34" i="37" s="1"/>
  <c r="AA32" i="17" s="1"/>
  <c r="J35" i="32"/>
  <c r="I35" i="32"/>
  <c r="K34" i="32"/>
  <c r="F32" i="17" s="1"/>
  <c r="J27" i="38"/>
  <c r="V34" i="33"/>
  <c r="W34" i="33" s="1"/>
  <c r="Y32" i="17" s="1"/>
  <c r="U34" i="33"/>
  <c r="V34" i="31"/>
  <c r="W34" i="31" s="1"/>
  <c r="U32" i="17" s="1"/>
  <c r="U34" i="31"/>
  <c r="J34" i="34"/>
  <c r="I34" i="34"/>
  <c r="V35" i="32"/>
  <c r="W35" i="32" s="1"/>
  <c r="W33" i="17" s="1"/>
  <c r="U35" i="32"/>
  <c r="J34" i="33"/>
  <c r="K34" i="33" s="1"/>
  <c r="H32" i="17" s="1"/>
  <c r="I34" i="33"/>
  <c r="J34" i="37"/>
  <c r="K34" i="37" s="1"/>
  <c r="J32" i="17" s="1"/>
  <c r="I34" i="37"/>
  <c r="L30" i="17"/>
  <c r="K26" i="38"/>
  <c r="K33" i="31"/>
  <c r="D31" i="17" s="1"/>
  <c r="V36" i="35"/>
  <c r="W36" i="35" s="1"/>
  <c r="V34" i="17" s="1"/>
  <c r="U36" i="35"/>
  <c r="V34" i="18"/>
  <c r="W34" i="18" s="1"/>
  <c r="T32" i="17" s="1"/>
  <c r="U34" i="18"/>
  <c r="J34" i="35"/>
  <c r="K34" i="35" s="1"/>
  <c r="E32" i="17" s="1"/>
  <c r="I34" i="35"/>
  <c r="AC31" i="17"/>
  <c r="AF31" i="17" s="1"/>
  <c r="O24" i="38"/>
  <c r="L26" i="38"/>
  <c r="K33" i="34"/>
  <c r="G31" i="17" s="1"/>
  <c r="N24" i="38"/>
  <c r="J34" i="31"/>
  <c r="I34" i="31"/>
  <c r="V35" i="34" l="1"/>
  <c r="W35" i="34" s="1"/>
  <c r="X33" i="17" s="1"/>
  <c r="U35" i="34"/>
  <c r="I35" i="18"/>
  <c r="J35" i="18"/>
  <c r="K35" i="18" s="1"/>
  <c r="C33" i="17" s="1"/>
  <c r="J36" i="32"/>
  <c r="I36" i="32"/>
  <c r="K35" i="32"/>
  <c r="F33" i="17" s="1"/>
  <c r="J28" i="38"/>
  <c r="AC32" i="17"/>
  <c r="AF32" i="17" s="1"/>
  <c r="V35" i="37"/>
  <c r="W35" i="37" s="1"/>
  <c r="AA33" i="17" s="1"/>
  <c r="U35" i="37"/>
  <c r="J35" i="34"/>
  <c r="I35" i="34"/>
  <c r="J35" i="37"/>
  <c r="K35" i="37" s="1"/>
  <c r="J33" i="17" s="1"/>
  <c r="I35" i="37"/>
  <c r="V35" i="31"/>
  <c r="W35" i="31" s="1"/>
  <c r="U33" i="17" s="1"/>
  <c r="U35" i="31"/>
  <c r="V37" i="35"/>
  <c r="W37" i="35" s="1"/>
  <c r="V35" i="17" s="1"/>
  <c r="U37" i="35"/>
  <c r="V36" i="32"/>
  <c r="W36" i="32" s="1"/>
  <c r="W34" i="17" s="1"/>
  <c r="U36" i="32"/>
  <c r="V35" i="18"/>
  <c r="W35" i="18" s="1"/>
  <c r="T33" i="17" s="1"/>
  <c r="U35" i="18"/>
  <c r="K34" i="34"/>
  <c r="G32" i="17" s="1"/>
  <c r="L27" i="38"/>
  <c r="J35" i="35"/>
  <c r="K35" i="35" s="1"/>
  <c r="E33" i="17" s="1"/>
  <c r="I35" i="35"/>
  <c r="J35" i="33"/>
  <c r="K35" i="33" s="1"/>
  <c r="H33" i="17" s="1"/>
  <c r="I35" i="33"/>
  <c r="V35" i="33"/>
  <c r="W35" i="33" s="1"/>
  <c r="Y33" i="17" s="1"/>
  <c r="U35" i="33"/>
  <c r="J35" i="31"/>
  <c r="I35" i="31"/>
  <c r="K27" i="38"/>
  <c r="K34" i="31"/>
  <c r="D32" i="17" s="1"/>
  <c r="L31" i="17"/>
  <c r="O30" i="17"/>
  <c r="E25" i="28"/>
  <c r="V36" i="34" l="1"/>
  <c r="W36" i="34" s="1"/>
  <c r="X34" i="17" s="1"/>
  <c r="U36" i="34"/>
  <c r="I36" i="18"/>
  <c r="J36" i="18"/>
  <c r="K36" i="18" s="1"/>
  <c r="C34" i="17" s="1"/>
  <c r="AC33" i="17"/>
  <c r="AF33" i="17" s="1"/>
  <c r="V36" i="37"/>
  <c r="W36" i="37" s="1"/>
  <c r="AA34" i="17" s="1"/>
  <c r="U36" i="37"/>
  <c r="J37" i="32"/>
  <c r="I37" i="32"/>
  <c r="L32" i="17"/>
  <c r="E27" i="28" s="1"/>
  <c r="K36" i="32"/>
  <c r="F34" i="17" s="1"/>
  <c r="J29" i="38"/>
  <c r="V37" i="32"/>
  <c r="W37" i="32" s="1"/>
  <c r="W35" i="17" s="1"/>
  <c r="U37" i="32"/>
  <c r="J36" i="37"/>
  <c r="K36" i="37" s="1"/>
  <c r="J34" i="17" s="1"/>
  <c r="I36" i="37"/>
  <c r="V36" i="33"/>
  <c r="W36" i="33" s="1"/>
  <c r="Y34" i="17" s="1"/>
  <c r="U36" i="33"/>
  <c r="J36" i="33"/>
  <c r="K36" i="33" s="1"/>
  <c r="H34" i="17" s="1"/>
  <c r="I36" i="33"/>
  <c r="J36" i="31"/>
  <c r="I36" i="31"/>
  <c r="J36" i="34"/>
  <c r="I36" i="34"/>
  <c r="V36" i="31"/>
  <c r="W36" i="31" s="1"/>
  <c r="U34" i="17" s="1"/>
  <c r="U36" i="31"/>
  <c r="K35" i="34"/>
  <c r="G33" i="17" s="1"/>
  <c r="L28" i="38"/>
  <c r="J36" i="35"/>
  <c r="K36" i="35" s="1"/>
  <c r="E34" i="17" s="1"/>
  <c r="I36" i="35"/>
  <c r="E26" i="28"/>
  <c r="O31" i="17"/>
  <c r="K28" i="38"/>
  <c r="K35" i="31"/>
  <c r="D33" i="17" s="1"/>
  <c r="M25" i="38"/>
  <c r="N25" i="38"/>
  <c r="O25" i="38"/>
  <c r="V36" i="18"/>
  <c r="W36" i="18" s="1"/>
  <c r="T34" i="17" s="1"/>
  <c r="U36" i="18"/>
  <c r="V38" i="35"/>
  <c r="W38" i="35" s="1"/>
  <c r="V36" i="17" s="1"/>
  <c r="U38" i="35"/>
  <c r="U37" i="34" l="1"/>
  <c r="V37" i="34"/>
  <c r="W37" i="34" s="1"/>
  <c r="X35" i="17" s="1"/>
  <c r="I37" i="18"/>
  <c r="J37" i="18"/>
  <c r="K37" i="18" s="1"/>
  <c r="C35" i="17" s="1"/>
  <c r="O32" i="17"/>
  <c r="M27" i="38"/>
  <c r="N27" i="38"/>
  <c r="O27" i="38"/>
  <c r="I38" i="32"/>
  <c r="J38" i="32"/>
  <c r="J30" i="38"/>
  <c r="K37" i="32"/>
  <c r="F35" i="17" s="1"/>
  <c r="V37" i="37"/>
  <c r="W37" i="37" s="1"/>
  <c r="AA35" i="17" s="1"/>
  <c r="U37" i="37"/>
  <c r="J37" i="37"/>
  <c r="K37" i="37" s="1"/>
  <c r="J35" i="17" s="1"/>
  <c r="I37" i="37"/>
  <c r="K36" i="31"/>
  <c r="D34" i="17" s="1"/>
  <c r="K29" i="38"/>
  <c r="J37" i="35"/>
  <c r="K37" i="35" s="1"/>
  <c r="E35" i="17" s="1"/>
  <c r="I37" i="35"/>
  <c r="J37" i="34"/>
  <c r="I37" i="34"/>
  <c r="J37" i="33"/>
  <c r="K37" i="33" s="1"/>
  <c r="H35" i="17" s="1"/>
  <c r="I37" i="33"/>
  <c r="V38" i="32"/>
  <c r="W38" i="32" s="1"/>
  <c r="W36" i="17" s="1"/>
  <c r="U38" i="32"/>
  <c r="U39" i="35"/>
  <c r="V39" i="35"/>
  <c r="W39" i="35" s="1"/>
  <c r="V37" i="17" s="1"/>
  <c r="K36" i="34"/>
  <c r="G34" i="17" s="1"/>
  <c r="L29" i="38"/>
  <c r="V37" i="18"/>
  <c r="W37" i="18" s="1"/>
  <c r="T35" i="17" s="1"/>
  <c r="U37" i="18"/>
  <c r="V37" i="33"/>
  <c r="W37" i="33" s="1"/>
  <c r="Y35" i="17" s="1"/>
  <c r="U37" i="33"/>
  <c r="L33" i="17"/>
  <c r="V37" i="31"/>
  <c r="W37" i="31" s="1"/>
  <c r="U35" i="17" s="1"/>
  <c r="U37" i="31"/>
  <c r="J37" i="31"/>
  <c r="I37" i="31"/>
  <c r="M26" i="38"/>
  <c r="N26" i="38"/>
  <c r="O26" i="38"/>
  <c r="AC34" i="17"/>
  <c r="AF34" i="17" s="1"/>
  <c r="U38" i="34" l="1"/>
  <c r="V38" i="34"/>
  <c r="W38" i="34" s="1"/>
  <c r="X36" i="17" s="1"/>
  <c r="J38" i="18"/>
  <c r="K38" i="18" s="1"/>
  <c r="C36" i="17" s="1"/>
  <c r="I38" i="18"/>
  <c r="J31" i="38"/>
  <c r="K38" i="32"/>
  <c r="F36" i="17" s="1"/>
  <c r="J39" i="32"/>
  <c r="I39" i="32"/>
  <c r="V38" i="37"/>
  <c r="W38" i="37" s="1"/>
  <c r="AA36" i="17" s="1"/>
  <c r="U38" i="37"/>
  <c r="J38" i="35"/>
  <c r="K38" i="35" s="1"/>
  <c r="E36" i="17" s="1"/>
  <c r="I38" i="35"/>
  <c r="J38" i="34"/>
  <c r="I38" i="34"/>
  <c r="V38" i="33"/>
  <c r="W38" i="33" s="1"/>
  <c r="Y36" i="17" s="1"/>
  <c r="U38" i="33"/>
  <c r="J38" i="31"/>
  <c r="I38" i="31"/>
  <c r="V40" i="35"/>
  <c r="W40" i="35" s="1"/>
  <c r="V38" i="17" s="1"/>
  <c r="U40" i="35"/>
  <c r="L30" i="38"/>
  <c r="K37" i="34"/>
  <c r="G35" i="17" s="1"/>
  <c r="V39" i="32"/>
  <c r="W39" i="32" s="1"/>
  <c r="W37" i="17" s="1"/>
  <c r="U39" i="32"/>
  <c r="L34" i="17"/>
  <c r="V38" i="18"/>
  <c r="W38" i="18" s="1"/>
  <c r="T36" i="17" s="1"/>
  <c r="U38" i="18"/>
  <c r="J38" i="33"/>
  <c r="K38" i="33" s="1"/>
  <c r="H36" i="17" s="1"/>
  <c r="I38" i="33"/>
  <c r="J38" i="37"/>
  <c r="K38" i="37" s="1"/>
  <c r="J36" i="17" s="1"/>
  <c r="I38" i="37"/>
  <c r="K37" i="31"/>
  <c r="D35" i="17" s="1"/>
  <c r="K30" i="38"/>
  <c r="V38" i="31"/>
  <c r="W38" i="31" s="1"/>
  <c r="U36" i="17" s="1"/>
  <c r="U38" i="31"/>
  <c r="E28" i="28"/>
  <c r="O33" i="17"/>
  <c r="AC35" i="17"/>
  <c r="AF35" i="17" s="1"/>
  <c r="V39" i="34" l="1"/>
  <c r="W39" i="34" s="1"/>
  <c r="X37" i="17" s="1"/>
  <c r="U39" i="34"/>
  <c r="I39" i="18"/>
  <c r="J39" i="18"/>
  <c r="K39" i="18" s="1"/>
  <c r="C37" i="17" s="1"/>
  <c r="V39" i="37"/>
  <c r="W39" i="37" s="1"/>
  <c r="AA37" i="17" s="1"/>
  <c r="U39" i="37"/>
  <c r="L35" i="17"/>
  <c r="O35" i="17" s="1"/>
  <c r="I40" i="32"/>
  <c r="J40" i="32"/>
  <c r="J32" i="38"/>
  <c r="K39" i="32"/>
  <c r="F37" i="17" s="1"/>
  <c r="E29" i="28"/>
  <c r="O34" i="17"/>
  <c r="J39" i="37"/>
  <c r="K39" i="37" s="1"/>
  <c r="J37" i="17" s="1"/>
  <c r="I39" i="37"/>
  <c r="V41" i="35"/>
  <c r="W41" i="35" s="1"/>
  <c r="V39" i="17" s="1"/>
  <c r="U41" i="35"/>
  <c r="M28" i="38"/>
  <c r="N28" i="38"/>
  <c r="O28" i="38"/>
  <c r="I39" i="31"/>
  <c r="J39" i="31"/>
  <c r="I39" i="34"/>
  <c r="J39" i="34"/>
  <c r="K38" i="31"/>
  <c r="D36" i="17" s="1"/>
  <c r="K31" i="38"/>
  <c r="K38" i="34"/>
  <c r="G36" i="17" s="1"/>
  <c r="L31" i="38"/>
  <c r="U40" i="32"/>
  <c r="V40" i="32"/>
  <c r="W40" i="32" s="1"/>
  <c r="W38" i="17" s="1"/>
  <c r="V39" i="33"/>
  <c r="W39" i="33" s="1"/>
  <c r="Y37" i="17" s="1"/>
  <c r="U39" i="33"/>
  <c r="I39" i="35"/>
  <c r="J39" i="35"/>
  <c r="K39" i="35" s="1"/>
  <c r="E37" i="17" s="1"/>
  <c r="V39" i="31"/>
  <c r="W39" i="31" s="1"/>
  <c r="U37" i="17" s="1"/>
  <c r="U39" i="31"/>
  <c r="J39" i="33"/>
  <c r="K39" i="33" s="1"/>
  <c r="H37" i="17" s="1"/>
  <c r="I39" i="33"/>
  <c r="U39" i="18"/>
  <c r="V39" i="18"/>
  <c r="W39" i="18" s="1"/>
  <c r="T37" i="17" s="1"/>
  <c r="AC36" i="17"/>
  <c r="AF36" i="17" s="1"/>
  <c r="U40" i="34" l="1"/>
  <c r="V40" i="34"/>
  <c r="W40" i="34" s="1"/>
  <c r="X38" i="17" s="1"/>
  <c r="L36" i="17"/>
  <c r="E31" i="28" s="1"/>
  <c r="M31" i="38" s="1"/>
  <c r="I40" i="18"/>
  <c r="J40" i="18"/>
  <c r="K40" i="18" s="1"/>
  <c r="C38" i="17" s="1"/>
  <c r="E30" i="28"/>
  <c r="K40" i="32"/>
  <c r="F38" i="17" s="1"/>
  <c r="J33" i="38"/>
  <c r="J41" i="32"/>
  <c r="I41" i="32"/>
  <c r="V40" i="37"/>
  <c r="W40" i="37" s="1"/>
  <c r="AA38" i="17" s="1"/>
  <c r="U40" i="37"/>
  <c r="AC37" i="17"/>
  <c r="AF37" i="17" s="1"/>
  <c r="V41" i="32"/>
  <c r="W41" i="32" s="1"/>
  <c r="W39" i="17" s="1"/>
  <c r="U41" i="32"/>
  <c r="I40" i="34"/>
  <c r="J40" i="34"/>
  <c r="I40" i="37"/>
  <c r="J40" i="37"/>
  <c r="K40" i="37" s="1"/>
  <c r="J38" i="17" s="1"/>
  <c r="K39" i="31"/>
  <c r="D37" i="17" s="1"/>
  <c r="K32" i="38"/>
  <c r="U40" i="31"/>
  <c r="V40" i="31"/>
  <c r="W40" i="31" s="1"/>
  <c r="U38" i="17" s="1"/>
  <c r="J40" i="35"/>
  <c r="K40" i="35" s="1"/>
  <c r="E38" i="17" s="1"/>
  <c r="I40" i="35"/>
  <c r="I40" i="31"/>
  <c r="J40" i="31"/>
  <c r="V40" i="33"/>
  <c r="W40" i="33" s="1"/>
  <c r="Y38" i="17" s="1"/>
  <c r="U40" i="33"/>
  <c r="K39" i="34"/>
  <c r="G37" i="17" s="1"/>
  <c r="L32" i="38"/>
  <c r="V42" i="35"/>
  <c r="W42" i="35" s="1"/>
  <c r="V40" i="17" s="1"/>
  <c r="U42" i="35"/>
  <c r="V40" i="18"/>
  <c r="W40" i="18" s="1"/>
  <c r="T38" i="17" s="1"/>
  <c r="U40" i="18"/>
  <c r="J40" i="33"/>
  <c r="K40" i="33" s="1"/>
  <c r="H38" i="17" s="1"/>
  <c r="I40" i="33"/>
  <c r="M29" i="38"/>
  <c r="N29" i="38"/>
  <c r="O29" i="38"/>
  <c r="O36" i="17" l="1"/>
  <c r="V41" i="34"/>
  <c r="W41" i="34" s="1"/>
  <c r="X39" i="17" s="1"/>
  <c r="U41" i="34"/>
  <c r="L37" i="17"/>
  <c r="O37" i="17" s="1"/>
  <c r="I41" i="18"/>
  <c r="J41" i="18"/>
  <c r="K41" i="18" s="1"/>
  <c r="C39" i="17" s="1"/>
  <c r="N31" i="38"/>
  <c r="O31" i="38"/>
  <c r="V41" i="37"/>
  <c r="W41" i="37" s="1"/>
  <c r="AA39" i="17" s="1"/>
  <c r="U41" i="37"/>
  <c r="J42" i="32"/>
  <c r="I42" i="32"/>
  <c r="J34" i="38"/>
  <c r="K41" i="32"/>
  <c r="F39" i="17" s="1"/>
  <c r="M30" i="38"/>
  <c r="N30" i="38"/>
  <c r="O30" i="38"/>
  <c r="V41" i="31"/>
  <c r="W41" i="31" s="1"/>
  <c r="U39" i="17" s="1"/>
  <c r="U41" i="31"/>
  <c r="K40" i="34"/>
  <c r="G38" i="17" s="1"/>
  <c r="L33" i="38"/>
  <c r="I41" i="33"/>
  <c r="J41" i="33"/>
  <c r="K41" i="33" s="1"/>
  <c r="H39" i="17" s="1"/>
  <c r="I41" i="34"/>
  <c r="J41" i="34"/>
  <c r="K33" i="38"/>
  <c r="K40" i="31"/>
  <c r="D38" i="17" s="1"/>
  <c r="V41" i="33"/>
  <c r="W41" i="33" s="1"/>
  <c r="Y39" i="17" s="1"/>
  <c r="U41" i="33"/>
  <c r="E32" i="28"/>
  <c r="M32" i="38" s="1"/>
  <c r="U41" i="18"/>
  <c r="V41" i="18"/>
  <c r="W41" i="18" s="1"/>
  <c r="T39" i="17" s="1"/>
  <c r="I41" i="31"/>
  <c r="J41" i="31"/>
  <c r="U42" i="32"/>
  <c r="V42" i="32"/>
  <c r="W42" i="32" s="1"/>
  <c r="W40" i="17" s="1"/>
  <c r="U43" i="35"/>
  <c r="V43" i="35"/>
  <c r="W43" i="35" s="1"/>
  <c r="V41" i="17" s="1"/>
  <c r="J41" i="37"/>
  <c r="K41" i="37" s="1"/>
  <c r="J39" i="17" s="1"/>
  <c r="I41" i="37"/>
  <c r="AC38" i="17"/>
  <c r="AF38" i="17" s="1"/>
  <c r="J41" i="35"/>
  <c r="K41" i="35" s="1"/>
  <c r="E39" i="17" s="1"/>
  <c r="I41" i="35"/>
  <c r="U42" i="34" l="1"/>
  <c r="V42" i="34"/>
  <c r="W42" i="34" s="1"/>
  <c r="X40" i="17" s="1"/>
  <c r="L38" i="17"/>
  <c r="E33" i="28" s="1"/>
  <c r="M33" i="38" s="1"/>
  <c r="J42" i="18"/>
  <c r="K42" i="18" s="1"/>
  <c r="C40" i="17" s="1"/>
  <c r="I42" i="18"/>
  <c r="I43" i="32"/>
  <c r="J43" i="32"/>
  <c r="J35" i="38"/>
  <c r="K42" i="32"/>
  <c r="F40" i="17" s="1"/>
  <c r="V42" i="37"/>
  <c r="W42" i="37" s="1"/>
  <c r="AA40" i="17" s="1"/>
  <c r="U42" i="37"/>
  <c r="AC39" i="17"/>
  <c r="AF39" i="17" s="1"/>
  <c r="V42" i="33"/>
  <c r="W42" i="33" s="1"/>
  <c r="Y40" i="17" s="1"/>
  <c r="U42" i="33"/>
  <c r="O32" i="38"/>
  <c r="U43" i="32"/>
  <c r="V43" i="32"/>
  <c r="W43" i="32" s="1"/>
  <c r="W41" i="17" s="1"/>
  <c r="K41" i="34"/>
  <c r="G39" i="17" s="1"/>
  <c r="L34" i="38"/>
  <c r="J42" i="33"/>
  <c r="K42" i="33" s="1"/>
  <c r="H40" i="17" s="1"/>
  <c r="I42" i="33"/>
  <c r="V44" i="35"/>
  <c r="W44" i="35" s="1"/>
  <c r="V42" i="17" s="1"/>
  <c r="U44" i="35"/>
  <c r="I42" i="34"/>
  <c r="J42" i="34"/>
  <c r="J42" i="31"/>
  <c r="I42" i="31"/>
  <c r="N32" i="38"/>
  <c r="K34" i="38"/>
  <c r="K41" i="31"/>
  <c r="D39" i="17" s="1"/>
  <c r="J42" i="37"/>
  <c r="K42" i="37" s="1"/>
  <c r="J40" i="17" s="1"/>
  <c r="I42" i="37"/>
  <c r="U42" i="31"/>
  <c r="V42" i="31"/>
  <c r="W42" i="31" s="1"/>
  <c r="U40" i="17" s="1"/>
  <c r="J42" i="35"/>
  <c r="K42" i="35" s="1"/>
  <c r="E40" i="17" s="1"/>
  <c r="I42" i="35"/>
  <c r="U42" i="18"/>
  <c r="V42" i="18"/>
  <c r="W42" i="18" s="1"/>
  <c r="T40" i="17" s="1"/>
  <c r="O38" i="17" l="1"/>
  <c r="U43" i="34"/>
  <c r="V43" i="34"/>
  <c r="W43" i="34" s="1"/>
  <c r="X41" i="17" s="1"/>
  <c r="I43" i="18"/>
  <c r="J43" i="18"/>
  <c r="K43" i="18" s="1"/>
  <c r="C41" i="17" s="1"/>
  <c r="AC40" i="17"/>
  <c r="AF40" i="17" s="1"/>
  <c r="V43" i="37"/>
  <c r="W43" i="37" s="1"/>
  <c r="AA41" i="17" s="1"/>
  <c r="U43" i="37"/>
  <c r="O33" i="38"/>
  <c r="N33" i="38"/>
  <c r="K43" i="32"/>
  <c r="F41" i="17" s="1"/>
  <c r="J36" i="38"/>
  <c r="J44" i="32"/>
  <c r="I44" i="32"/>
  <c r="K42" i="31"/>
  <c r="D40" i="17" s="1"/>
  <c r="K35" i="38"/>
  <c r="V45" i="35"/>
  <c r="W45" i="35" s="1"/>
  <c r="V43" i="17" s="1"/>
  <c r="U45" i="35"/>
  <c r="V44" i="32"/>
  <c r="W44" i="32" s="1"/>
  <c r="W42" i="17" s="1"/>
  <c r="U44" i="32"/>
  <c r="I43" i="37"/>
  <c r="J43" i="37"/>
  <c r="K43" i="37" s="1"/>
  <c r="J41" i="17" s="1"/>
  <c r="I43" i="31"/>
  <c r="J43" i="31"/>
  <c r="L39" i="17"/>
  <c r="U43" i="18"/>
  <c r="V43" i="18"/>
  <c r="W43" i="18" s="1"/>
  <c r="T41" i="17" s="1"/>
  <c r="V43" i="33"/>
  <c r="W43" i="33" s="1"/>
  <c r="Y41" i="17" s="1"/>
  <c r="U43" i="33"/>
  <c r="I43" i="34"/>
  <c r="J43" i="34"/>
  <c r="I43" i="33"/>
  <c r="J43" i="33"/>
  <c r="K43" i="33" s="1"/>
  <c r="H41" i="17" s="1"/>
  <c r="V43" i="31"/>
  <c r="W43" i="31" s="1"/>
  <c r="U41" i="17" s="1"/>
  <c r="U43" i="31"/>
  <c r="J43" i="35"/>
  <c r="K43" i="35" s="1"/>
  <c r="E41" i="17" s="1"/>
  <c r="I43" i="35"/>
  <c r="L35" i="38"/>
  <c r="K42" i="34"/>
  <c r="G40" i="17" s="1"/>
  <c r="V44" i="34" l="1"/>
  <c r="W44" i="34" s="1"/>
  <c r="X42" i="17" s="1"/>
  <c r="U44" i="34"/>
  <c r="J44" i="18"/>
  <c r="K44" i="18" s="1"/>
  <c r="C42" i="17" s="1"/>
  <c r="I44" i="18"/>
  <c r="K44" i="32"/>
  <c r="F42" i="17" s="1"/>
  <c r="J37" i="38"/>
  <c r="I45" i="32"/>
  <c r="J45" i="32"/>
  <c r="V44" i="37"/>
  <c r="W44" i="37" s="1"/>
  <c r="AA42" i="17" s="1"/>
  <c r="U44" i="37"/>
  <c r="AC41" i="17"/>
  <c r="AF41" i="17" s="1"/>
  <c r="J44" i="37"/>
  <c r="K44" i="37" s="1"/>
  <c r="J42" i="17" s="1"/>
  <c r="I44" i="37"/>
  <c r="U44" i="18"/>
  <c r="V44" i="18"/>
  <c r="W44" i="18" s="1"/>
  <c r="T42" i="17" s="1"/>
  <c r="U45" i="32"/>
  <c r="V45" i="32"/>
  <c r="W45" i="32" s="1"/>
  <c r="W43" i="17" s="1"/>
  <c r="J44" i="33"/>
  <c r="K44" i="33" s="1"/>
  <c r="H42" i="17" s="1"/>
  <c r="I44" i="33"/>
  <c r="L36" i="38"/>
  <c r="K43" i="34"/>
  <c r="G41" i="17" s="1"/>
  <c r="V46" i="35"/>
  <c r="W46" i="35" s="1"/>
  <c r="V44" i="17" s="1"/>
  <c r="U46" i="35"/>
  <c r="I44" i="34"/>
  <c r="J44" i="34"/>
  <c r="O39" i="17"/>
  <c r="E34" i="28"/>
  <c r="J44" i="35"/>
  <c r="K44" i="35" s="1"/>
  <c r="E42" i="17" s="1"/>
  <c r="I44" i="35"/>
  <c r="U44" i="33"/>
  <c r="V44" i="33"/>
  <c r="W44" i="33" s="1"/>
  <c r="Y42" i="17" s="1"/>
  <c r="K36" i="38"/>
  <c r="K43" i="31"/>
  <c r="D41" i="17" s="1"/>
  <c r="U44" i="31"/>
  <c r="V44" i="31"/>
  <c r="W44" i="31" s="1"/>
  <c r="U42" i="17" s="1"/>
  <c r="I44" i="31"/>
  <c r="J44" i="31"/>
  <c r="L40" i="17"/>
  <c r="U45" i="34" l="1"/>
  <c r="V45" i="34"/>
  <c r="W45" i="34" s="1"/>
  <c r="X43" i="17" s="1"/>
  <c r="I45" i="18"/>
  <c r="J45" i="18"/>
  <c r="K45" i="18" s="1"/>
  <c r="C43" i="17" s="1"/>
  <c r="U45" i="37"/>
  <c r="V45" i="37"/>
  <c r="W45" i="37" s="1"/>
  <c r="AA43" i="17" s="1"/>
  <c r="J38" i="38"/>
  <c r="K45" i="32"/>
  <c r="F43" i="17" s="1"/>
  <c r="I46" i="32"/>
  <c r="J46" i="32"/>
  <c r="U45" i="33"/>
  <c r="V45" i="33"/>
  <c r="W45" i="33" s="1"/>
  <c r="Y43" i="17" s="1"/>
  <c r="V45" i="31"/>
  <c r="W45" i="31" s="1"/>
  <c r="U43" i="17" s="1"/>
  <c r="U45" i="31"/>
  <c r="U45" i="18"/>
  <c r="V45" i="18"/>
  <c r="W45" i="18" s="1"/>
  <c r="T43" i="17" s="1"/>
  <c r="J45" i="31"/>
  <c r="I45" i="31"/>
  <c r="J45" i="35"/>
  <c r="K45" i="35" s="1"/>
  <c r="E43" i="17" s="1"/>
  <c r="I45" i="35"/>
  <c r="L41" i="17"/>
  <c r="J45" i="37"/>
  <c r="K45" i="37" s="1"/>
  <c r="J43" i="17" s="1"/>
  <c r="I45" i="37"/>
  <c r="I45" i="34"/>
  <c r="J45" i="34"/>
  <c r="AC42" i="17"/>
  <c r="AF42" i="17" s="1"/>
  <c r="M34" i="38"/>
  <c r="N34" i="38"/>
  <c r="O34" i="38"/>
  <c r="V47" i="35"/>
  <c r="W47" i="35" s="1"/>
  <c r="V45" i="17" s="1"/>
  <c r="U47" i="35"/>
  <c r="I45" i="33"/>
  <c r="J45" i="33"/>
  <c r="K45" i="33" s="1"/>
  <c r="H43" i="17" s="1"/>
  <c r="L37" i="38"/>
  <c r="K44" i="34"/>
  <c r="G42" i="17" s="1"/>
  <c r="U46" i="32"/>
  <c r="V46" i="32"/>
  <c r="W46" i="32" s="1"/>
  <c r="W44" i="17" s="1"/>
  <c r="E35" i="28"/>
  <c r="O40" i="17"/>
  <c r="K37" i="38"/>
  <c r="K44" i="31"/>
  <c r="D42" i="17" s="1"/>
  <c r="V46" i="34" l="1"/>
  <c r="W46" i="34" s="1"/>
  <c r="X44" i="17" s="1"/>
  <c r="U46" i="34"/>
  <c r="L42" i="17"/>
  <c r="O42" i="17" s="1"/>
  <c r="J46" i="18"/>
  <c r="K46" i="18" s="1"/>
  <c r="C44" i="17" s="1"/>
  <c r="I46" i="18"/>
  <c r="K46" i="32"/>
  <c r="F44" i="17" s="1"/>
  <c r="J39" i="38"/>
  <c r="J47" i="32"/>
  <c r="I47" i="32"/>
  <c r="AC43" i="17"/>
  <c r="AF43" i="17" s="1"/>
  <c r="V46" i="37"/>
  <c r="W46" i="37" s="1"/>
  <c r="AA44" i="17" s="1"/>
  <c r="U46" i="37"/>
  <c r="I46" i="33"/>
  <c r="J46" i="33"/>
  <c r="K46" i="33" s="1"/>
  <c r="H44" i="17" s="1"/>
  <c r="I46" i="35"/>
  <c r="J46" i="35"/>
  <c r="K46" i="35" s="1"/>
  <c r="E44" i="17" s="1"/>
  <c r="V48" i="35"/>
  <c r="W48" i="35" s="1"/>
  <c r="V46" i="17" s="1"/>
  <c r="U48" i="35"/>
  <c r="V46" i="18"/>
  <c r="W46" i="18" s="1"/>
  <c r="T44" i="17" s="1"/>
  <c r="U46" i="18"/>
  <c r="J46" i="34"/>
  <c r="I46" i="34"/>
  <c r="V47" i="32"/>
  <c r="W47" i="32" s="1"/>
  <c r="W45" i="17" s="1"/>
  <c r="U47" i="32"/>
  <c r="J46" i="37"/>
  <c r="K46" i="37" s="1"/>
  <c r="J44" i="17" s="1"/>
  <c r="I46" i="37"/>
  <c r="K45" i="34"/>
  <c r="G43" i="17" s="1"/>
  <c r="L38" i="38"/>
  <c r="J46" i="31"/>
  <c r="I46" i="31"/>
  <c r="U46" i="31"/>
  <c r="V46" i="31"/>
  <c r="W46" i="31" s="1"/>
  <c r="U44" i="17" s="1"/>
  <c r="M35" i="38"/>
  <c r="O35" i="38"/>
  <c r="N35" i="38"/>
  <c r="E36" i="28"/>
  <c r="O41" i="17"/>
  <c r="K45" i="31"/>
  <c r="D43" i="17" s="1"/>
  <c r="K38" i="38"/>
  <c r="V46" i="33"/>
  <c r="W46" i="33" s="1"/>
  <c r="Y44" i="17" s="1"/>
  <c r="U46" i="33"/>
  <c r="U47" i="34" l="1"/>
  <c r="V47" i="34"/>
  <c r="W47" i="34" s="1"/>
  <c r="X45" i="17" s="1"/>
  <c r="E37" i="28"/>
  <c r="M37" i="38" s="1"/>
  <c r="J47" i="18"/>
  <c r="K47" i="18" s="1"/>
  <c r="C45" i="17" s="1"/>
  <c r="I47" i="18"/>
  <c r="AC44" i="17"/>
  <c r="AF44" i="17" s="1"/>
  <c r="I48" i="32"/>
  <c r="J48" i="32"/>
  <c r="V47" i="37"/>
  <c r="W47" i="37" s="1"/>
  <c r="AA45" i="17" s="1"/>
  <c r="U47" i="37"/>
  <c r="K47" i="32"/>
  <c r="F45" i="17" s="1"/>
  <c r="J40" i="38"/>
  <c r="K39" i="38"/>
  <c r="K46" i="31"/>
  <c r="D44" i="17" s="1"/>
  <c r="J47" i="37"/>
  <c r="K47" i="37" s="1"/>
  <c r="J45" i="17" s="1"/>
  <c r="I47" i="37"/>
  <c r="V49" i="35"/>
  <c r="W49" i="35" s="1"/>
  <c r="V47" i="17" s="1"/>
  <c r="U49" i="35"/>
  <c r="M36" i="38"/>
  <c r="N36" i="38"/>
  <c r="O36" i="38"/>
  <c r="U48" i="32"/>
  <c r="V48" i="32"/>
  <c r="W48" i="32" s="1"/>
  <c r="W46" i="17" s="1"/>
  <c r="V47" i="18"/>
  <c r="W47" i="18" s="1"/>
  <c r="T45" i="17" s="1"/>
  <c r="U47" i="18"/>
  <c r="J47" i="31"/>
  <c r="I47" i="31"/>
  <c r="J47" i="35"/>
  <c r="K47" i="35" s="1"/>
  <c r="E45" i="17" s="1"/>
  <c r="I47" i="35"/>
  <c r="I47" i="34"/>
  <c r="J47" i="34"/>
  <c r="U47" i="31"/>
  <c r="V47" i="31"/>
  <c r="W47" i="31" s="1"/>
  <c r="U45" i="17" s="1"/>
  <c r="V47" i="33"/>
  <c r="W47" i="33" s="1"/>
  <c r="Y45" i="17" s="1"/>
  <c r="U47" i="33"/>
  <c r="L43" i="17"/>
  <c r="L39" i="38"/>
  <c r="K46" i="34"/>
  <c r="G44" i="17" s="1"/>
  <c r="J47" i="33"/>
  <c r="K47" i="33" s="1"/>
  <c r="H45" i="17" s="1"/>
  <c r="I47" i="33"/>
  <c r="N37" i="38" l="1"/>
  <c r="V48" i="34"/>
  <c r="W48" i="34" s="1"/>
  <c r="X46" i="17" s="1"/>
  <c r="U48" i="34"/>
  <c r="O37" i="38"/>
  <c r="I48" i="18"/>
  <c r="J48" i="18"/>
  <c r="K48" i="18" s="1"/>
  <c r="C46" i="17" s="1"/>
  <c r="U48" i="37"/>
  <c r="V48" i="37"/>
  <c r="W48" i="37" s="1"/>
  <c r="AA46" i="17" s="1"/>
  <c r="J41" i="38"/>
  <c r="K48" i="32"/>
  <c r="F46" i="17" s="1"/>
  <c r="J49" i="32"/>
  <c r="I49" i="32"/>
  <c r="J48" i="35"/>
  <c r="K48" i="35" s="1"/>
  <c r="E46" i="17" s="1"/>
  <c r="I48" i="35"/>
  <c r="I48" i="31"/>
  <c r="J48" i="31"/>
  <c r="J48" i="37"/>
  <c r="K48" i="37" s="1"/>
  <c r="J46" i="17" s="1"/>
  <c r="I48" i="37"/>
  <c r="K47" i="34"/>
  <c r="G45" i="17" s="1"/>
  <c r="L40" i="38"/>
  <c r="J48" i="34"/>
  <c r="I48" i="34"/>
  <c r="J48" i="33"/>
  <c r="K48" i="33" s="1"/>
  <c r="H46" i="17" s="1"/>
  <c r="I48" i="33"/>
  <c r="K47" i="31"/>
  <c r="D45" i="17" s="1"/>
  <c r="K40" i="38"/>
  <c r="L44" i="17"/>
  <c r="U49" i="32"/>
  <c r="V49" i="32"/>
  <c r="W49" i="32" s="1"/>
  <c r="W47" i="17" s="1"/>
  <c r="O43" i="17"/>
  <c r="E38" i="28"/>
  <c r="V48" i="33"/>
  <c r="W48" i="33" s="1"/>
  <c r="Y46" i="17" s="1"/>
  <c r="U48" i="33"/>
  <c r="U48" i="18"/>
  <c r="V48" i="18"/>
  <c r="W48" i="18" s="1"/>
  <c r="T46" i="17" s="1"/>
  <c r="U48" i="31"/>
  <c r="V48" i="31"/>
  <c r="W48" i="31" s="1"/>
  <c r="U46" i="17" s="1"/>
  <c r="AC45" i="17"/>
  <c r="AF45" i="17" s="1"/>
  <c r="U50" i="35"/>
  <c r="V50" i="35"/>
  <c r="W50" i="35" s="1"/>
  <c r="V48" i="17" s="1"/>
  <c r="U49" i="34" l="1"/>
  <c r="V49" i="34"/>
  <c r="W49" i="34" s="1"/>
  <c r="X47" i="17" s="1"/>
  <c r="L45" i="17"/>
  <c r="E40" i="28" s="1"/>
  <c r="M40" i="38" s="1"/>
  <c r="J49" i="18"/>
  <c r="K49" i="18" s="1"/>
  <c r="C47" i="17" s="1"/>
  <c r="I49" i="18"/>
  <c r="J50" i="32"/>
  <c r="I50" i="32"/>
  <c r="J42" i="38"/>
  <c r="K49" i="32"/>
  <c r="F47" i="17" s="1"/>
  <c r="AC46" i="17"/>
  <c r="AF46" i="17" s="1"/>
  <c r="U49" i="37"/>
  <c r="V49" i="37"/>
  <c r="W49" i="37" s="1"/>
  <c r="AA47" i="17" s="1"/>
  <c r="V51" i="35"/>
  <c r="W51" i="35" s="1"/>
  <c r="V49" i="17" s="1"/>
  <c r="U51" i="35"/>
  <c r="I49" i="31"/>
  <c r="J49" i="31"/>
  <c r="I49" i="34"/>
  <c r="J49" i="34"/>
  <c r="V49" i="18"/>
  <c r="W49" i="18" s="1"/>
  <c r="T47" i="17" s="1"/>
  <c r="U49" i="18"/>
  <c r="K48" i="31"/>
  <c r="D46" i="17" s="1"/>
  <c r="K41" i="38"/>
  <c r="J49" i="35"/>
  <c r="K49" i="35" s="1"/>
  <c r="E47" i="17" s="1"/>
  <c r="I49" i="35"/>
  <c r="I49" i="33"/>
  <c r="J49" i="33"/>
  <c r="K49" i="33" s="1"/>
  <c r="H47" i="17" s="1"/>
  <c r="O44" i="17"/>
  <c r="E39" i="28"/>
  <c r="U50" i="32"/>
  <c r="V50" i="32"/>
  <c r="W50" i="32" s="1"/>
  <c r="W48" i="17" s="1"/>
  <c r="V49" i="33"/>
  <c r="W49" i="33" s="1"/>
  <c r="Y47" i="17" s="1"/>
  <c r="U49" i="33"/>
  <c r="K48" i="34"/>
  <c r="G46" i="17" s="1"/>
  <c r="L41" i="38"/>
  <c r="V49" i="31"/>
  <c r="W49" i="31" s="1"/>
  <c r="U47" i="17" s="1"/>
  <c r="U49" i="31"/>
  <c r="M38" i="38"/>
  <c r="N38" i="38"/>
  <c r="O38" i="38"/>
  <c r="J49" i="37"/>
  <c r="K49" i="37" s="1"/>
  <c r="J47" i="17" s="1"/>
  <c r="I49" i="37"/>
  <c r="V50" i="34" l="1"/>
  <c r="W50" i="34" s="1"/>
  <c r="X48" i="17" s="1"/>
  <c r="U50" i="34"/>
  <c r="O45" i="17"/>
  <c r="J50" i="18"/>
  <c r="K50" i="18" s="1"/>
  <c r="C48" i="17" s="1"/>
  <c r="I50" i="18"/>
  <c r="U50" i="37"/>
  <c r="V50" i="37"/>
  <c r="W50" i="37" s="1"/>
  <c r="AA48" i="17" s="1"/>
  <c r="N40" i="38"/>
  <c r="I51" i="32"/>
  <c r="J51" i="32"/>
  <c r="K50" i="32"/>
  <c r="F48" i="17" s="1"/>
  <c r="J43" i="38"/>
  <c r="V51" i="32"/>
  <c r="W51" i="32" s="1"/>
  <c r="W49" i="17" s="1"/>
  <c r="U51" i="32"/>
  <c r="L46" i="17"/>
  <c r="V50" i="31"/>
  <c r="W50" i="31" s="1"/>
  <c r="U48" i="17" s="1"/>
  <c r="U50" i="31"/>
  <c r="U50" i="18"/>
  <c r="V50" i="18"/>
  <c r="W50" i="18" s="1"/>
  <c r="T48" i="17" s="1"/>
  <c r="J50" i="33"/>
  <c r="K50" i="33" s="1"/>
  <c r="H48" i="17" s="1"/>
  <c r="I50" i="33"/>
  <c r="I50" i="35"/>
  <c r="J50" i="35"/>
  <c r="K50" i="35" s="1"/>
  <c r="E48" i="17" s="1"/>
  <c r="K49" i="34"/>
  <c r="G47" i="17" s="1"/>
  <c r="L42" i="38"/>
  <c r="J50" i="31"/>
  <c r="I50" i="31"/>
  <c r="AC47" i="17"/>
  <c r="AF47" i="17" s="1"/>
  <c r="J50" i="34"/>
  <c r="I50" i="34"/>
  <c r="V52" i="35"/>
  <c r="W52" i="35" s="1"/>
  <c r="V50" i="17" s="1"/>
  <c r="U52" i="35"/>
  <c r="I50" i="37"/>
  <c r="J50" i="37"/>
  <c r="K50" i="37" s="1"/>
  <c r="J48" i="17" s="1"/>
  <c r="U50" i="33"/>
  <c r="V50" i="33"/>
  <c r="W50" i="33" s="1"/>
  <c r="Y48" i="17" s="1"/>
  <c r="M39" i="38"/>
  <c r="O39" i="38"/>
  <c r="N39" i="38"/>
  <c r="O40" i="38"/>
  <c r="K49" i="31"/>
  <c r="D47" i="17" s="1"/>
  <c r="K42" i="38"/>
  <c r="U51" i="34" l="1"/>
  <c r="V51" i="34"/>
  <c r="W51" i="34" s="1"/>
  <c r="X49" i="17" s="1"/>
  <c r="I51" i="18"/>
  <c r="J51" i="18"/>
  <c r="K51" i="18" s="1"/>
  <c r="C49" i="17" s="1"/>
  <c r="K51" i="32"/>
  <c r="F49" i="17" s="1"/>
  <c r="J44" i="38"/>
  <c r="AC48" i="17"/>
  <c r="AF48" i="17" s="1"/>
  <c r="I52" i="32"/>
  <c r="J52" i="32"/>
  <c r="V51" i="37"/>
  <c r="W51" i="37" s="1"/>
  <c r="AA49" i="17" s="1"/>
  <c r="U51" i="37"/>
  <c r="K50" i="31"/>
  <c r="D48" i="17" s="1"/>
  <c r="K43" i="38"/>
  <c r="O46" i="17"/>
  <c r="E41" i="28"/>
  <c r="U51" i="18"/>
  <c r="V51" i="18"/>
  <c r="W51" i="18" s="1"/>
  <c r="T49" i="17" s="1"/>
  <c r="I51" i="33"/>
  <c r="J51" i="33"/>
  <c r="K51" i="33" s="1"/>
  <c r="H49" i="17" s="1"/>
  <c r="J51" i="37"/>
  <c r="K51" i="37" s="1"/>
  <c r="J49" i="17" s="1"/>
  <c r="I51" i="37"/>
  <c r="I51" i="31"/>
  <c r="J51" i="31"/>
  <c r="U51" i="33"/>
  <c r="V51" i="33"/>
  <c r="W51" i="33" s="1"/>
  <c r="Y49" i="17" s="1"/>
  <c r="U53" i="35"/>
  <c r="V53" i="35"/>
  <c r="W53" i="35" s="1"/>
  <c r="V51" i="17" s="1"/>
  <c r="V52" i="32"/>
  <c r="W52" i="32" s="1"/>
  <c r="W50" i="17" s="1"/>
  <c r="U52" i="32"/>
  <c r="I51" i="35"/>
  <c r="J51" i="35"/>
  <c r="K51" i="35" s="1"/>
  <c r="E49" i="17" s="1"/>
  <c r="U51" i="31"/>
  <c r="V51" i="31"/>
  <c r="W51" i="31" s="1"/>
  <c r="U49" i="17" s="1"/>
  <c r="L47" i="17"/>
  <c r="J51" i="34"/>
  <c r="I51" i="34"/>
  <c r="L43" i="38"/>
  <c r="K50" i="34"/>
  <c r="G48" i="17" s="1"/>
  <c r="U52" i="34" l="1"/>
  <c r="V52" i="34"/>
  <c r="W52" i="34" s="1"/>
  <c r="X50" i="17" s="1"/>
  <c r="I52" i="18"/>
  <c r="J52" i="18"/>
  <c r="K52" i="18" s="1"/>
  <c r="C50" i="17" s="1"/>
  <c r="U52" i="37"/>
  <c r="V52" i="37"/>
  <c r="W52" i="37" s="1"/>
  <c r="AA50" i="17" s="1"/>
  <c r="AC49" i="17"/>
  <c r="AF49" i="17" s="1"/>
  <c r="J45" i="38"/>
  <c r="K52" i="32"/>
  <c r="F50" i="17" s="1"/>
  <c r="J53" i="32"/>
  <c r="I53" i="32"/>
  <c r="J52" i="31"/>
  <c r="I52" i="31"/>
  <c r="M41" i="38"/>
  <c r="N41" i="38"/>
  <c r="O41" i="38"/>
  <c r="J52" i="37"/>
  <c r="K52" i="37" s="1"/>
  <c r="J50" i="17" s="1"/>
  <c r="I52" i="37"/>
  <c r="I52" i="34"/>
  <c r="J52" i="34"/>
  <c r="U53" i="32"/>
  <c r="V53" i="32"/>
  <c r="W53" i="32" s="1"/>
  <c r="W51" i="17" s="1"/>
  <c r="K51" i="31"/>
  <c r="D49" i="17" s="1"/>
  <c r="K44" i="38"/>
  <c r="L44" i="38"/>
  <c r="K51" i="34"/>
  <c r="G49" i="17" s="1"/>
  <c r="U52" i="31"/>
  <c r="V52" i="31"/>
  <c r="W52" i="31" s="1"/>
  <c r="U50" i="17" s="1"/>
  <c r="U54" i="35"/>
  <c r="V54" i="35"/>
  <c r="W54" i="35" s="1"/>
  <c r="V52" i="17" s="1"/>
  <c r="I52" i="33"/>
  <c r="J52" i="33"/>
  <c r="K52" i="33" s="1"/>
  <c r="H50" i="17" s="1"/>
  <c r="L48" i="17"/>
  <c r="V52" i="18"/>
  <c r="W52" i="18" s="1"/>
  <c r="T50" i="17" s="1"/>
  <c r="U52" i="18"/>
  <c r="O47" i="17"/>
  <c r="E42" i="28"/>
  <c r="I52" i="35"/>
  <c r="J52" i="35"/>
  <c r="K52" i="35" s="1"/>
  <c r="E50" i="17" s="1"/>
  <c r="V52" i="33"/>
  <c r="W52" i="33" s="1"/>
  <c r="Y50" i="17" s="1"/>
  <c r="U52" i="33"/>
  <c r="U53" i="34" l="1"/>
  <c r="V53" i="34"/>
  <c r="W53" i="34" s="1"/>
  <c r="X51" i="17" s="1"/>
  <c r="J53" i="18"/>
  <c r="K53" i="18" s="1"/>
  <c r="C51" i="17" s="1"/>
  <c r="I53" i="18"/>
  <c r="K53" i="32"/>
  <c r="F51" i="17" s="1"/>
  <c r="J46" i="38"/>
  <c r="J54" i="32"/>
  <c r="I54" i="32"/>
  <c r="L49" i="17"/>
  <c r="E44" i="28" s="1"/>
  <c r="V53" i="37"/>
  <c r="W53" i="37" s="1"/>
  <c r="AA51" i="17" s="1"/>
  <c r="U53" i="37"/>
  <c r="U53" i="18"/>
  <c r="V53" i="18"/>
  <c r="W53" i="18" s="1"/>
  <c r="T51" i="17" s="1"/>
  <c r="AC50" i="17"/>
  <c r="AF50" i="17" s="1"/>
  <c r="V55" i="35"/>
  <c r="W55" i="35" s="1"/>
  <c r="V53" i="17" s="1"/>
  <c r="U55" i="35"/>
  <c r="I53" i="35"/>
  <c r="J53" i="35"/>
  <c r="K53" i="35" s="1"/>
  <c r="E51" i="17" s="1"/>
  <c r="M42" i="38"/>
  <c r="N42" i="38"/>
  <c r="O42" i="38"/>
  <c r="O48" i="17"/>
  <c r="E43" i="28"/>
  <c r="V54" i="32"/>
  <c r="W54" i="32" s="1"/>
  <c r="W52" i="17" s="1"/>
  <c r="U54" i="32"/>
  <c r="J53" i="37"/>
  <c r="K53" i="37" s="1"/>
  <c r="J51" i="17" s="1"/>
  <c r="I53" i="37"/>
  <c r="V53" i="31"/>
  <c r="W53" i="31" s="1"/>
  <c r="U51" i="17" s="1"/>
  <c r="U53" i="31"/>
  <c r="L45" i="38"/>
  <c r="K52" i="34"/>
  <c r="G50" i="17" s="1"/>
  <c r="I53" i="34"/>
  <c r="J53" i="34"/>
  <c r="I53" i="31"/>
  <c r="J53" i="31"/>
  <c r="K52" i="31"/>
  <c r="D50" i="17" s="1"/>
  <c r="K45" i="38"/>
  <c r="J53" i="33"/>
  <c r="K53" i="33" s="1"/>
  <c r="H51" i="17" s="1"/>
  <c r="I53" i="33"/>
  <c r="V53" i="33"/>
  <c r="W53" i="33" s="1"/>
  <c r="Y51" i="17" s="1"/>
  <c r="U53" i="33"/>
  <c r="U54" i="34" l="1"/>
  <c r="V54" i="34"/>
  <c r="W54" i="34" s="1"/>
  <c r="X52" i="17" s="1"/>
  <c r="O49" i="17"/>
  <c r="J54" i="18"/>
  <c r="K54" i="18" s="1"/>
  <c r="C52" i="17" s="1"/>
  <c r="I54" i="18"/>
  <c r="L50" i="17"/>
  <c r="O50" i="17" s="1"/>
  <c r="M44" i="38"/>
  <c r="O44" i="38"/>
  <c r="U54" i="37"/>
  <c r="V54" i="37"/>
  <c r="W54" i="37" s="1"/>
  <c r="AA52" i="17" s="1"/>
  <c r="J55" i="32"/>
  <c r="I55" i="32"/>
  <c r="K54" i="32"/>
  <c r="F52" i="17" s="1"/>
  <c r="J47" i="38"/>
  <c r="I54" i="31"/>
  <c r="J54" i="31"/>
  <c r="V56" i="35"/>
  <c r="W56" i="35" s="1"/>
  <c r="V54" i="17" s="1"/>
  <c r="U56" i="35"/>
  <c r="I54" i="33"/>
  <c r="J54" i="33"/>
  <c r="K54" i="33" s="1"/>
  <c r="H52" i="17" s="1"/>
  <c r="K53" i="31"/>
  <c r="D51" i="17" s="1"/>
  <c r="K46" i="38"/>
  <c r="L46" i="38"/>
  <c r="K53" i="34"/>
  <c r="G51" i="17" s="1"/>
  <c r="V54" i="31"/>
  <c r="W54" i="31" s="1"/>
  <c r="U52" i="17" s="1"/>
  <c r="U54" i="31"/>
  <c r="M43" i="38"/>
  <c r="O43" i="38"/>
  <c r="N43" i="38"/>
  <c r="I54" i="35"/>
  <c r="J54" i="35"/>
  <c r="K54" i="35" s="1"/>
  <c r="E52" i="17" s="1"/>
  <c r="I54" i="34"/>
  <c r="J54" i="34"/>
  <c r="U55" i="32"/>
  <c r="V55" i="32"/>
  <c r="W55" i="32" s="1"/>
  <c r="W53" i="17" s="1"/>
  <c r="U54" i="33"/>
  <c r="V54" i="33"/>
  <c r="W54" i="33" s="1"/>
  <c r="Y52" i="17" s="1"/>
  <c r="AC51" i="17"/>
  <c r="AF51" i="17" s="1"/>
  <c r="V54" i="18"/>
  <c r="W54" i="18" s="1"/>
  <c r="T52" i="17" s="1"/>
  <c r="U54" i="18"/>
  <c r="J54" i="37"/>
  <c r="K54" i="37" s="1"/>
  <c r="J52" i="17" s="1"/>
  <c r="I54" i="37"/>
  <c r="N44" i="38"/>
  <c r="E45" i="28" l="1"/>
  <c r="M45" i="38" s="1"/>
  <c r="U55" i="34"/>
  <c r="V55" i="34"/>
  <c r="W55" i="34" s="1"/>
  <c r="X53" i="17" s="1"/>
  <c r="J55" i="18"/>
  <c r="K55" i="18" s="1"/>
  <c r="C53" i="17" s="1"/>
  <c r="I55" i="18"/>
  <c r="L51" i="17"/>
  <c r="O51" i="17" s="1"/>
  <c r="J56" i="32"/>
  <c r="I56" i="32"/>
  <c r="K55" i="32"/>
  <c r="F53" i="17" s="1"/>
  <c r="J48" i="38"/>
  <c r="V55" i="37"/>
  <c r="W55" i="37" s="1"/>
  <c r="AA53" i="17" s="1"/>
  <c r="U55" i="37"/>
  <c r="K54" i="34"/>
  <c r="G52" i="17" s="1"/>
  <c r="L47" i="38"/>
  <c r="AC52" i="17"/>
  <c r="AF52" i="17" s="1"/>
  <c r="I55" i="33"/>
  <c r="J55" i="33"/>
  <c r="K55" i="33" s="1"/>
  <c r="H53" i="17" s="1"/>
  <c r="U55" i="33"/>
  <c r="V55" i="33"/>
  <c r="W55" i="33" s="1"/>
  <c r="Y53" i="17" s="1"/>
  <c r="V57" i="35"/>
  <c r="W57" i="35" s="1"/>
  <c r="V55" i="17" s="1"/>
  <c r="U57" i="35"/>
  <c r="J55" i="34"/>
  <c r="I55" i="34"/>
  <c r="U55" i="31"/>
  <c r="V55" i="31"/>
  <c r="W55" i="31" s="1"/>
  <c r="U53" i="17" s="1"/>
  <c r="U56" i="32"/>
  <c r="V56" i="32"/>
  <c r="W56" i="32" s="1"/>
  <c r="W54" i="17" s="1"/>
  <c r="J55" i="37"/>
  <c r="K55" i="37" s="1"/>
  <c r="J53" i="17" s="1"/>
  <c r="I55" i="37"/>
  <c r="K54" i="31"/>
  <c r="D52" i="17" s="1"/>
  <c r="K47" i="38"/>
  <c r="U55" i="18"/>
  <c r="V55" i="18"/>
  <c r="W55" i="18" s="1"/>
  <c r="T53" i="17" s="1"/>
  <c r="J55" i="35"/>
  <c r="K55" i="35" s="1"/>
  <c r="E53" i="17" s="1"/>
  <c r="I55" i="35"/>
  <c r="O45" i="38"/>
  <c r="J55" i="31"/>
  <c r="I55" i="31"/>
  <c r="N45" i="38" l="1"/>
  <c r="U56" i="34"/>
  <c r="V56" i="34"/>
  <c r="W56" i="34" s="1"/>
  <c r="X54" i="17" s="1"/>
  <c r="E46" i="28"/>
  <c r="M46" i="38" s="1"/>
  <c r="I56" i="18"/>
  <c r="J56" i="18"/>
  <c r="K56" i="18" s="1"/>
  <c r="C54" i="17" s="1"/>
  <c r="L52" i="17"/>
  <c r="E47" i="28" s="1"/>
  <c r="M47" i="38" s="1"/>
  <c r="U56" i="37"/>
  <c r="V56" i="37"/>
  <c r="W56" i="37" s="1"/>
  <c r="AA54" i="17" s="1"/>
  <c r="AC53" i="17"/>
  <c r="AF53" i="17" s="1"/>
  <c r="J57" i="32"/>
  <c r="I57" i="32"/>
  <c r="J49" i="38"/>
  <c r="K56" i="32"/>
  <c r="F54" i="17" s="1"/>
  <c r="V56" i="33"/>
  <c r="W56" i="33" s="1"/>
  <c r="Y54" i="17" s="1"/>
  <c r="U56" i="33"/>
  <c r="I56" i="33"/>
  <c r="J56" i="33"/>
  <c r="K56" i="33" s="1"/>
  <c r="H54" i="17" s="1"/>
  <c r="I56" i="34"/>
  <c r="J56" i="34"/>
  <c r="V57" i="32"/>
  <c r="W57" i="32" s="1"/>
  <c r="W55" i="17" s="1"/>
  <c r="U57" i="32"/>
  <c r="V58" i="35"/>
  <c r="W58" i="35" s="1"/>
  <c r="V56" i="17" s="1"/>
  <c r="U58" i="35"/>
  <c r="J56" i="37"/>
  <c r="K56" i="37" s="1"/>
  <c r="J54" i="17" s="1"/>
  <c r="I56" i="37"/>
  <c r="U56" i="18"/>
  <c r="V56" i="18"/>
  <c r="W56" i="18" s="1"/>
  <c r="T54" i="17" s="1"/>
  <c r="J56" i="31"/>
  <c r="I56" i="31"/>
  <c r="I56" i="35"/>
  <c r="J56" i="35"/>
  <c r="K56" i="35" s="1"/>
  <c r="E54" i="17" s="1"/>
  <c r="L48" i="38"/>
  <c r="K55" i="34"/>
  <c r="G53" i="17" s="1"/>
  <c r="K55" i="31"/>
  <c r="D53" i="17" s="1"/>
  <c r="K48" i="38"/>
  <c r="V56" i="31"/>
  <c r="W56" i="31" s="1"/>
  <c r="U54" i="17" s="1"/>
  <c r="U56" i="31"/>
  <c r="O46" i="38" l="1"/>
  <c r="O52" i="17"/>
  <c r="U57" i="34"/>
  <c r="V57" i="34"/>
  <c r="W57" i="34" s="1"/>
  <c r="X55" i="17" s="1"/>
  <c r="N46" i="38"/>
  <c r="L53" i="17"/>
  <c r="O53" i="17" s="1"/>
  <c r="J57" i="18"/>
  <c r="K57" i="18" s="1"/>
  <c r="C55" i="17" s="1"/>
  <c r="I57" i="18"/>
  <c r="AC54" i="17"/>
  <c r="AF54" i="17" s="1"/>
  <c r="I58" i="32"/>
  <c r="J58" i="32"/>
  <c r="J50" i="38"/>
  <c r="K57" i="32"/>
  <c r="F55" i="17" s="1"/>
  <c r="V57" i="37"/>
  <c r="W57" i="37" s="1"/>
  <c r="AA55" i="17" s="1"/>
  <c r="U57" i="37"/>
  <c r="V57" i="31"/>
  <c r="W57" i="31" s="1"/>
  <c r="U55" i="17" s="1"/>
  <c r="U57" i="31"/>
  <c r="K49" i="38"/>
  <c r="K56" i="31"/>
  <c r="D54" i="17" s="1"/>
  <c r="V58" i="32"/>
  <c r="W58" i="32" s="1"/>
  <c r="W56" i="17" s="1"/>
  <c r="U58" i="32"/>
  <c r="U57" i="18"/>
  <c r="V57" i="18"/>
  <c r="W57" i="18" s="1"/>
  <c r="T55" i="17" s="1"/>
  <c r="O47" i="38"/>
  <c r="J57" i="33"/>
  <c r="K57" i="33" s="1"/>
  <c r="H55" i="17" s="1"/>
  <c r="I57" i="33"/>
  <c r="N47" i="38"/>
  <c r="U57" i="33"/>
  <c r="V57" i="33"/>
  <c r="W57" i="33" s="1"/>
  <c r="Y55" i="17" s="1"/>
  <c r="J57" i="37"/>
  <c r="K57" i="37" s="1"/>
  <c r="J55" i="17" s="1"/>
  <c r="I57" i="37"/>
  <c r="I57" i="35"/>
  <c r="J57" i="35"/>
  <c r="K57" i="35" s="1"/>
  <c r="E55" i="17" s="1"/>
  <c r="L49" i="38"/>
  <c r="K56" i="34"/>
  <c r="G54" i="17" s="1"/>
  <c r="J57" i="31"/>
  <c r="I57" i="31"/>
  <c r="V59" i="35"/>
  <c r="W59" i="35" s="1"/>
  <c r="V57" i="17" s="1"/>
  <c r="U59" i="35"/>
  <c r="I57" i="34"/>
  <c r="J57" i="34"/>
  <c r="E48" i="28" l="1"/>
  <c r="M48" i="38" s="1"/>
  <c r="U58" i="34"/>
  <c r="V58" i="34"/>
  <c r="W58" i="34" s="1"/>
  <c r="X56" i="17" s="1"/>
  <c r="I58" i="18"/>
  <c r="J58" i="18"/>
  <c r="K58" i="18" s="1"/>
  <c r="C56" i="17" s="1"/>
  <c r="V58" i="37"/>
  <c r="W58" i="37" s="1"/>
  <c r="AA56" i="17" s="1"/>
  <c r="U58" i="37"/>
  <c r="AC55" i="17"/>
  <c r="AF55" i="17" s="1"/>
  <c r="O48" i="38"/>
  <c r="K58" i="32"/>
  <c r="F56" i="17" s="1"/>
  <c r="J51" i="38"/>
  <c r="I59" i="32"/>
  <c r="J59" i="32"/>
  <c r="U60" i="35"/>
  <c r="V60" i="35"/>
  <c r="W60" i="35" s="1"/>
  <c r="V58" i="17" s="1"/>
  <c r="V59" i="32"/>
  <c r="W59" i="32" s="1"/>
  <c r="W57" i="17" s="1"/>
  <c r="U59" i="32"/>
  <c r="K57" i="31"/>
  <c r="D55" i="17" s="1"/>
  <c r="K50" i="38"/>
  <c r="L54" i="17"/>
  <c r="J58" i="37"/>
  <c r="K58" i="37" s="1"/>
  <c r="J56" i="17" s="1"/>
  <c r="I58" i="37"/>
  <c r="I58" i="33"/>
  <c r="J58" i="33"/>
  <c r="K58" i="33" s="1"/>
  <c r="H56" i="17" s="1"/>
  <c r="J58" i="34"/>
  <c r="I58" i="34"/>
  <c r="U58" i="33"/>
  <c r="V58" i="33"/>
  <c r="W58" i="33" s="1"/>
  <c r="Y56" i="17" s="1"/>
  <c r="U58" i="18"/>
  <c r="V58" i="18"/>
  <c r="W58" i="18" s="1"/>
  <c r="T56" i="17" s="1"/>
  <c r="J58" i="31"/>
  <c r="I58" i="31"/>
  <c r="V58" i="31"/>
  <c r="W58" i="31" s="1"/>
  <c r="U56" i="17" s="1"/>
  <c r="U58" i="31"/>
  <c r="L50" i="38"/>
  <c r="K57" i="34"/>
  <c r="G55" i="17" s="1"/>
  <c r="I58" i="35"/>
  <c r="J58" i="35"/>
  <c r="K58" i="35" s="1"/>
  <c r="E56" i="17" s="1"/>
  <c r="N48" i="38" l="1"/>
  <c r="V59" i="34"/>
  <c r="W59" i="34" s="1"/>
  <c r="X57" i="17" s="1"/>
  <c r="U59" i="34"/>
  <c r="J59" i="18"/>
  <c r="K59" i="18" s="1"/>
  <c r="C57" i="17" s="1"/>
  <c r="I59" i="18"/>
  <c r="J60" i="32"/>
  <c r="I60" i="32"/>
  <c r="J52" i="38"/>
  <c r="K59" i="32"/>
  <c r="F57" i="17" s="1"/>
  <c r="U59" i="37"/>
  <c r="V59" i="37"/>
  <c r="W59" i="37" s="1"/>
  <c r="AA57" i="17" s="1"/>
  <c r="U59" i="33"/>
  <c r="V59" i="33"/>
  <c r="W59" i="33" s="1"/>
  <c r="Y57" i="17" s="1"/>
  <c r="I59" i="34"/>
  <c r="J59" i="34"/>
  <c r="O54" i="17"/>
  <c r="E49" i="28"/>
  <c r="U60" i="32"/>
  <c r="V60" i="32"/>
  <c r="W60" i="32" s="1"/>
  <c r="W58" i="17" s="1"/>
  <c r="I59" i="35"/>
  <c r="J59" i="35"/>
  <c r="K59" i="35" s="1"/>
  <c r="E57" i="17" s="1"/>
  <c r="K51" i="38"/>
  <c r="K58" i="31"/>
  <c r="D56" i="17" s="1"/>
  <c r="L51" i="38"/>
  <c r="K58" i="34"/>
  <c r="G56" i="17" s="1"/>
  <c r="V59" i="18"/>
  <c r="W59" i="18" s="1"/>
  <c r="T57" i="17" s="1"/>
  <c r="U59" i="18"/>
  <c r="J59" i="33"/>
  <c r="K59" i="33" s="1"/>
  <c r="H57" i="17" s="1"/>
  <c r="I59" i="33"/>
  <c r="AC56" i="17"/>
  <c r="AF56" i="17" s="1"/>
  <c r="J59" i="37"/>
  <c r="K59" i="37" s="1"/>
  <c r="J57" i="17" s="1"/>
  <c r="I59" i="37"/>
  <c r="J59" i="31"/>
  <c r="I59" i="31"/>
  <c r="L55" i="17"/>
  <c r="V59" i="31"/>
  <c r="W59" i="31" s="1"/>
  <c r="U57" i="17" s="1"/>
  <c r="U59" i="31"/>
  <c r="U61" i="35"/>
  <c r="V61" i="35"/>
  <c r="W61" i="35" s="1"/>
  <c r="V59" i="17" s="1"/>
  <c r="U60" i="34" l="1"/>
  <c r="V60" i="34"/>
  <c r="W60" i="34" s="1"/>
  <c r="X58" i="17" s="1"/>
  <c r="J60" i="18"/>
  <c r="K60" i="18" s="1"/>
  <c r="C58" i="17" s="1"/>
  <c r="I60" i="18"/>
  <c r="V60" i="37"/>
  <c r="W60" i="37" s="1"/>
  <c r="AA58" i="17" s="1"/>
  <c r="U60" i="37"/>
  <c r="L56" i="17"/>
  <c r="O56" i="17" s="1"/>
  <c r="J61" i="32"/>
  <c r="I61" i="32"/>
  <c r="J53" i="38"/>
  <c r="K60" i="32"/>
  <c r="F58" i="17" s="1"/>
  <c r="V61" i="32"/>
  <c r="W61" i="32" s="1"/>
  <c r="W59" i="17" s="1"/>
  <c r="U61" i="32"/>
  <c r="M49" i="38"/>
  <c r="O49" i="38"/>
  <c r="N49" i="38"/>
  <c r="V62" i="35"/>
  <c r="W62" i="35" s="1"/>
  <c r="V60" i="17" s="1"/>
  <c r="U62" i="35"/>
  <c r="E50" i="28"/>
  <c r="O55" i="17"/>
  <c r="J60" i="33"/>
  <c r="K60" i="33" s="1"/>
  <c r="H58" i="17" s="1"/>
  <c r="I60" i="33"/>
  <c r="J60" i="31"/>
  <c r="I60" i="31"/>
  <c r="K52" i="38"/>
  <c r="K59" i="31"/>
  <c r="D57" i="17" s="1"/>
  <c r="V60" i="31"/>
  <c r="W60" i="31" s="1"/>
  <c r="U58" i="17" s="1"/>
  <c r="U60" i="31"/>
  <c r="I60" i="37"/>
  <c r="J60" i="37"/>
  <c r="K60" i="37" s="1"/>
  <c r="J58" i="17" s="1"/>
  <c r="V60" i="18"/>
  <c r="W60" i="18" s="1"/>
  <c r="T58" i="17" s="1"/>
  <c r="U60" i="18"/>
  <c r="AC57" i="17"/>
  <c r="AF57" i="17" s="1"/>
  <c r="I60" i="34"/>
  <c r="J60" i="34"/>
  <c r="K59" i="34"/>
  <c r="G57" i="17" s="1"/>
  <c r="L52" i="38"/>
  <c r="J60" i="35"/>
  <c r="K60" i="35" s="1"/>
  <c r="E58" i="17" s="1"/>
  <c r="I60" i="35"/>
  <c r="V60" i="33"/>
  <c r="W60" i="33" s="1"/>
  <c r="Y58" i="17" s="1"/>
  <c r="U60" i="33"/>
  <c r="U61" i="34" l="1"/>
  <c r="V61" i="34"/>
  <c r="W61" i="34" s="1"/>
  <c r="X59" i="17" s="1"/>
  <c r="E51" i="28"/>
  <c r="M51" i="38" s="1"/>
  <c r="I61" i="18"/>
  <c r="J61" i="18"/>
  <c r="K61" i="18" s="1"/>
  <c r="C59" i="17" s="1"/>
  <c r="J62" i="32"/>
  <c r="I62" i="32"/>
  <c r="J54" i="38"/>
  <c r="K61" i="32"/>
  <c r="F59" i="17" s="1"/>
  <c r="V61" i="37"/>
  <c r="W61" i="37" s="1"/>
  <c r="AA59" i="17" s="1"/>
  <c r="U61" i="37"/>
  <c r="U61" i="33"/>
  <c r="V61" i="33"/>
  <c r="W61" i="33" s="1"/>
  <c r="Y59" i="17" s="1"/>
  <c r="U61" i="18"/>
  <c r="V61" i="18"/>
  <c r="W61" i="18" s="1"/>
  <c r="T59" i="17" s="1"/>
  <c r="U61" i="31"/>
  <c r="V61" i="31"/>
  <c r="W61" i="31" s="1"/>
  <c r="U59" i="17" s="1"/>
  <c r="AC58" i="17"/>
  <c r="AF58" i="17" s="1"/>
  <c r="L57" i="17"/>
  <c r="I61" i="33"/>
  <c r="J61" i="33"/>
  <c r="K61" i="33" s="1"/>
  <c r="H59" i="17" s="1"/>
  <c r="I61" i="34"/>
  <c r="J61" i="34"/>
  <c r="I61" i="35"/>
  <c r="J61" i="35"/>
  <c r="K61" i="35" s="1"/>
  <c r="E59" i="17" s="1"/>
  <c r="I61" i="31"/>
  <c r="J61" i="31"/>
  <c r="K53" i="38"/>
  <c r="K60" i="31"/>
  <c r="D58" i="17" s="1"/>
  <c r="M50" i="38"/>
  <c r="O50" i="38"/>
  <c r="N50" i="38"/>
  <c r="U62" i="32"/>
  <c r="V62" i="32"/>
  <c r="W62" i="32" s="1"/>
  <c r="W60" i="17" s="1"/>
  <c r="J61" i="37"/>
  <c r="K61" i="37" s="1"/>
  <c r="J59" i="17" s="1"/>
  <c r="I61" i="37"/>
  <c r="K60" i="34"/>
  <c r="G58" i="17" s="1"/>
  <c r="L53" i="38"/>
  <c r="V63" i="35"/>
  <c r="W63" i="35" s="1"/>
  <c r="V61" i="17" s="1"/>
  <c r="U63" i="35"/>
  <c r="U62" i="34" l="1"/>
  <c r="V62" i="34"/>
  <c r="W62" i="34" s="1"/>
  <c r="X60" i="17" s="1"/>
  <c r="O51" i="38"/>
  <c r="N51" i="38"/>
  <c r="I62" i="18"/>
  <c r="J62" i="18"/>
  <c r="K62" i="18" s="1"/>
  <c r="C60" i="17" s="1"/>
  <c r="U62" i="37"/>
  <c r="V62" i="37"/>
  <c r="W62" i="37" s="1"/>
  <c r="AA60" i="17" s="1"/>
  <c r="I63" i="32"/>
  <c r="J63" i="32"/>
  <c r="K62" i="32"/>
  <c r="F60" i="17" s="1"/>
  <c r="J55" i="38"/>
  <c r="L58" i="17"/>
  <c r="I62" i="31"/>
  <c r="J62" i="31"/>
  <c r="AC59" i="17"/>
  <c r="AF59" i="17" s="1"/>
  <c r="J62" i="34"/>
  <c r="I62" i="34"/>
  <c r="J62" i="37"/>
  <c r="K62" i="37" s="1"/>
  <c r="J60" i="17" s="1"/>
  <c r="I62" i="37"/>
  <c r="I62" i="33"/>
  <c r="J62" i="33"/>
  <c r="K62" i="33" s="1"/>
  <c r="H60" i="17" s="1"/>
  <c r="V62" i="18"/>
  <c r="W62" i="18" s="1"/>
  <c r="T60" i="17" s="1"/>
  <c r="U62" i="18"/>
  <c r="V62" i="33"/>
  <c r="W62" i="33" s="1"/>
  <c r="Y60" i="17" s="1"/>
  <c r="U62" i="33"/>
  <c r="I62" i="35"/>
  <c r="J62" i="35"/>
  <c r="K62" i="35" s="1"/>
  <c r="E60" i="17" s="1"/>
  <c r="K61" i="31"/>
  <c r="D59" i="17" s="1"/>
  <c r="K54" i="38"/>
  <c r="O57" i="17"/>
  <c r="E52" i="28"/>
  <c r="V64" i="35"/>
  <c r="W64" i="35" s="1"/>
  <c r="V62" i="17" s="1"/>
  <c r="U64" i="35"/>
  <c r="U63" i="32"/>
  <c r="V63" i="32"/>
  <c r="W63" i="32" s="1"/>
  <c r="W61" i="17" s="1"/>
  <c r="L54" i="38"/>
  <c r="K61" i="34"/>
  <c r="G59" i="17" s="1"/>
  <c r="V62" i="31"/>
  <c r="W62" i="31" s="1"/>
  <c r="U60" i="17" s="1"/>
  <c r="U62" i="31"/>
  <c r="V63" i="34" l="1"/>
  <c r="W63" i="34" s="1"/>
  <c r="X61" i="17" s="1"/>
  <c r="U63" i="34"/>
  <c r="I63" i="18"/>
  <c r="J63" i="18"/>
  <c r="K63" i="18" s="1"/>
  <c r="C61" i="17" s="1"/>
  <c r="J56" i="38"/>
  <c r="K63" i="32"/>
  <c r="F61" i="17" s="1"/>
  <c r="L59" i="17"/>
  <c r="O59" i="17" s="1"/>
  <c r="I64" i="32"/>
  <c r="J64" i="32"/>
  <c r="V63" i="37"/>
  <c r="W63" i="37" s="1"/>
  <c r="AA61" i="17" s="1"/>
  <c r="U63" i="37"/>
  <c r="V63" i="31"/>
  <c r="W63" i="31" s="1"/>
  <c r="U61" i="17" s="1"/>
  <c r="U63" i="31"/>
  <c r="J63" i="35"/>
  <c r="K63" i="35" s="1"/>
  <c r="E61" i="17" s="1"/>
  <c r="I63" i="35"/>
  <c r="V63" i="18"/>
  <c r="W63" i="18" s="1"/>
  <c r="T61" i="17" s="1"/>
  <c r="U63" i="18"/>
  <c r="K62" i="34"/>
  <c r="G60" i="17" s="1"/>
  <c r="L55" i="38"/>
  <c r="M52" i="38"/>
  <c r="N52" i="38"/>
  <c r="O52" i="38"/>
  <c r="AC60" i="17"/>
  <c r="AF60" i="17" s="1"/>
  <c r="V64" i="32"/>
  <c r="W64" i="32" s="1"/>
  <c r="W62" i="17" s="1"/>
  <c r="U64" i="32"/>
  <c r="V65" i="35"/>
  <c r="W65" i="35" s="1"/>
  <c r="V63" i="17" s="1"/>
  <c r="U65" i="35"/>
  <c r="I63" i="33"/>
  <c r="J63" i="33"/>
  <c r="K63" i="33" s="1"/>
  <c r="H61" i="17" s="1"/>
  <c r="V63" i="33"/>
  <c r="W63" i="33" s="1"/>
  <c r="Y61" i="17" s="1"/>
  <c r="U63" i="33"/>
  <c r="I63" i="31"/>
  <c r="J63" i="31"/>
  <c r="I63" i="34"/>
  <c r="J63" i="34"/>
  <c r="K62" i="31"/>
  <c r="D60" i="17" s="1"/>
  <c r="K55" i="38"/>
  <c r="J63" i="37"/>
  <c r="K63" i="37" s="1"/>
  <c r="J61" i="17" s="1"/>
  <c r="I63" i="37"/>
  <c r="O58" i="17"/>
  <c r="E53" i="28"/>
  <c r="V64" i="34" l="1"/>
  <c r="W64" i="34" s="1"/>
  <c r="X62" i="17" s="1"/>
  <c r="U64" i="34"/>
  <c r="J64" i="18"/>
  <c r="K64" i="18" s="1"/>
  <c r="C62" i="17" s="1"/>
  <c r="I64" i="18"/>
  <c r="V64" i="37"/>
  <c r="W64" i="37" s="1"/>
  <c r="AA62" i="17" s="1"/>
  <c r="U64" i="37"/>
  <c r="E54" i="28"/>
  <c r="M54" i="38" s="1"/>
  <c r="K64" i="32"/>
  <c r="F62" i="17" s="1"/>
  <c r="J57" i="38"/>
  <c r="AC61" i="17"/>
  <c r="AF61" i="17" s="1"/>
  <c r="I65" i="32"/>
  <c r="J65" i="32"/>
  <c r="I64" i="34"/>
  <c r="J64" i="34"/>
  <c r="J64" i="31"/>
  <c r="I64" i="31"/>
  <c r="V66" i="35"/>
  <c r="W66" i="35" s="1"/>
  <c r="V64" i="17" s="1"/>
  <c r="U66" i="35"/>
  <c r="I64" i="35"/>
  <c r="J64" i="35"/>
  <c r="K64" i="35" s="1"/>
  <c r="E62" i="17" s="1"/>
  <c r="J64" i="33"/>
  <c r="K64" i="33" s="1"/>
  <c r="H62" i="17" s="1"/>
  <c r="I64" i="33"/>
  <c r="V65" i="32"/>
  <c r="W65" i="32" s="1"/>
  <c r="W63" i="17" s="1"/>
  <c r="U65" i="32"/>
  <c r="L60" i="17"/>
  <c r="K63" i="31"/>
  <c r="D61" i="17" s="1"/>
  <c r="K56" i="38"/>
  <c r="I64" i="37"/>
  <c r="J64" i="37"/>
  <c r="K64" i="37" s="1"/>
  <c r="J62" i="17" s="1"/>
  <c r="V64" i="33"/>
  <c r="W64" i="33" s="1"/>
  <c r="Y62" i="17" s="1"/>
  <c r="U64" i="33"/>
  <c r="V64" i="18"/>
  <c r="W64" i="18" s="1"/>
  <c r="T62" i="17" s="1"/>
  <c r="U64" i="18"/>
  <c r="M53" i="38"/>
  <c r="N53" i="38"/>
  <c r="O53" i="38"/>
  <c r="V64" i="31"/>
  <c r="W64" i="31" s="1"/>
  <c r="U62" i="17" s="1"/>
  <c r="U64" i="31"/>
  <c r="L56" i="38"/>
  <c r="K63" i="34"/>
  <c r="G61" i="17" s="1"/>
  <c r="U65" i="34" l="1"/>
  <c r="V65" i="34"/>
  <c r="W65" i="34" s="1"/>
  <c r="X63" i="17" s="1"/>
  <c r="O54" i="38"/>
  <c r="J65" i="18"/>
  <c r="K65" i="18" s="1"/>
  <c r="C63" i="17" s="1"/>
  <c r="I65" i="18"/>
  <c r="I66" i="32"/>
  <c r="J66" i="32"/>
  <c r="N54" i="38"/>
  <c r="K65" i="32"/>
  <c r="F63" i="17" s="1"/>
  <c r="J58" i="38"/>
  <c r="AC62" i="17"/>
  <c r="AF62" i="17" s="1"/>
  <c r="L61" i="17"/>
  <c r="E56" i="28" s="1"/>
  <c r="M56" i="38" s="1"/>
  <c r="V65" i="37"/>
  <c r="W65" i="37" s="1"/>
  <c r="AA63" i="17" s="1"/>
  <c r="U65" i="37"/>
  <c r="J65" i="37"/>
  <c r="K65" i="37" s="1"/>
  <c r="J63" i="17" s="1"/>
  <c r="I65" i="37"/>
  <c r="V65" i="31"/>
  <c r="W65" i="31" s="1"/>
  <c r="U63" i="17" s="1"/>
  <c r="U65" i="31"/>
  <c r="E55" i="28"/>
  <c r="O60" i="17"/>
  <c r="U66" i="32"/>
  <c r="V66" i="32"/>
  <c r="W66" i="32" s="1"/>
  <c r="W64" i="17" s="1"/>
  <c r="U65" i="18"/>
  <c r="V65" i="18"/>
  <c r="W65" i="18" s="1"/>
  <c r="T63" i="17" s="1"/>
  <c r="I65" i="33"/>
  <c r="J65" i="33"/>
  <c r="K65" i="33" s="1"/>
  <c r="H63" i="17" s="1"/>
  <c r="J65" i="31"/>
  <c r="I65" i="31"/>
  <c r="K64" i="31"/>
  <c r="D62" i="17" s="1"/>
  <c r="K57" i="38"/>
  <c r="J65" i="35"/>
  <c r="K65" i="35" s="1"/>
  <c r="E63" i="17" s="1"/>
  <c r="I65" i="35"/>
  <c r="L57" i="38"/>
  <c r="K64" i="34"/>
  <c r="G62" i="17" s="1"/>
  <c r="V65" i="33"/>
  <c r="W65" i="33" s="1"/>
  <c r="Y63" i="17" s="1"/>
  <c r="U65" i="33"/>
  <c r="U67" i="35"/>
  <c r="V67" i="35"/>
  <c r="W67" i="35" s="1"/>
  <c r="V65" i="17" s="1"/>
  <c r="I65" i="34"/>
  <c r="J65" i="34"/>
  <c r="V66" i="34" l="1"/>
  <c r="W66" i="34" s="1"/>
  <c r="X64" i="17" s="1"/>
  <c r="U66" i="34"/>
  <c r="I66" i="18"/>
  <c r="J66" i="18"/>
  <c r="K66" i="18" s="1"/>
  <c r="C64" i="17" s="1"/>
  <c r="O61" i="17"/>
  <c r="K66" i="32"/>
  <c r="F64" i="17" s="1"/>
  <c r="J59" i="38"/>
  <c r="V66" i="37"/>
  <c r="W66" i="37" s="1"/>
  <c r="AA64" i="17" s="1"/>
  <c r="U66" i="37"/>
  <c r="J67" i="32"/>
  <c r="I67" i="32"/>
  <c r="AC63" i="17"/>
  <c r="AF63" i="17" s="1"/>
  <c r="V66" i="31"/>
  <c r="W66" i="31" s="1"/>
  <c r="U64" i="17" s="1"/>
  <c r="U66" i="31"/>
  <c r="I66" i="34"/>
  <c r="J66" i="34"/>
  <c r="O56" i="38"/>
  <c r="L62" i="17"/>
  <c r="I66" i="35"/>
  <c r="J66" i="35"/>
  <c r="K66" i="35" s="1"/>
  <c r="E64" i="17" s="1"/>
  <c r="N56" i="38"/>
  <c r="V67" i="32"/>
  <c r="W67" i="32" s="1"/>
  <c r="W65" i="17" s="1"/>
  <c r="U67" i="32"/>
  <c r="I66" i="33"/>
  <c r="J66" i="33"/>
  <c r="K66" i="33" s="1"/>
  <c r="H64" i="17" s="1"/>
  <c r="V68" i="35"/>
  <c r="W68" i="35" s="1"/>
  <c r="V66" i="17" s="1"/>
  <c r="U68" i="35"/>
  <c r="U66" i="18"/>
  <c r="V66" i="18"/>
  <c r="W66" i="18" s="1"/>
  <c r="T64" i="17" s="1"/>
  <c r="V66" i="33"/>
  <c r="W66" i="33" s="1"/>
  <c r="Y64" i="17" s="1"/>
  <c r="U66" i="33"/>
  <c r="J66" i="31"/>
  <c r="I66" i="31"/>
  <c r="J66" i="37"/>
  <c r="K66" i="37" s="1"/>
  <c r="J64" i="17" s="1"/>
  <c r="I66" i="37"/>
  <c r="M55" i="38"/>
  <c r="N55" i="38"/>
  <c r="O55" i="38"/>
  <c r="L58" i="38"/>
  <c r="K65" i="34"/>
  <c r="G63" i="17" s="1"/>
  <c r="K65" i="31"/>
  <c r="D63" i="17" s="1"/>
  <c r="K58" i="38"/>
  <c r="V67" i="34" l="1"/>
  <c r="W67" i="34" s="1"/>
  <c r="X65" i="17" s="1"/>
  <c r="U67" i="34"/>
  <c r="J67" i="18"/>
  <c r="K67" i="18" s="1"/>
  <c r="C65" i="17" s="1"/>
  <c r="I67" i="18"/>
  <c r="L63" i="17"/>
  <c r="O63" i="17" s="1"/>
  <c r="I68" i="32"/>
  <c r="J68" i="32"/>
  <c r="K67" i="32"/>
  <c r="F65" i="17" s="1"/>
  <c r="J60" i="38"/>
  <c r="AC64" i="17"/>
  <c r="AF64" i="17" s="1"/>
  <c r="V67" i="37"/>
  <c r="W67" i="37" s="1"/>
  <c r="AA65" i="17" s="1"/>
  <c r="U67" i="37"/>
  <c r="I67" i="31"/>
  <c r="J67" i="31"/>
  <c r="U67" i="18"/>
  <c r="V67" i="18"/>
  <c r="W67" i="18" s="1"/>
  <c r="T65" i="17" s="1"/>
  <c r="V68" i="32"/>
  <c r="W68" i="32" s="1"/>
  <c r="W66" i="17" s="1"/>
  <c r="U68" i="32"/>
  <c r="I67" i="34"/>
  <c r="J67" i="34"/>
  <c r="K66" i="31"/>
  <c r="D64" i="17" s="1"/>
  <c r="K59" i="38"/>
  <c r="V67" i="31"/>
  <c r="W67" i="31" s="1"/>
  <c r="U65" i="17" s="1"/>
  <c r="U67" i="31"/>
  <c r="K66" i="34"/>
  <c r="G64" i="17" s="1"/>
  <c r="L59" i="38"/>
  <c r="V67" i="33"/>
  <c r="W67" i="33" s="1"/>
  <c r="Y65" i="17" s="1"/>
  <c r="U67" i="33"/>
  <c r="V69" i="35"/>
  <c r="W69" i="35" s="1"/>
  <c r="V67" i="17" s="1"/>
  <c r="U69" i="35"/>
  <c r="I67" i="35"/>
  <c r="J67" i="35"/>
  <c r="K67" i="35" s="1"/>
  <c r="E65" i="17" s="1"/>
  <c r="J67" i="37"/>
  <c r="K67" i="37" s="1"/>
  <c r="J65" i="17" s="1"/>
  <c r="I67" i="37"/>
  <c r="I67" i="33"/>
  <c r="J67" i="33"/>
  <c r="K67" i="33" s="1"/>
  <c r="H65" i="17" s="1"/>
  <c r="E57" i="28"/>
  <c r="O62" i="17"/>
  <c r="E58" i="28" l="1"/>
  <c r="M58" i="38" s="1"/>
  <c r="U68" i="34"/>
  <c r="V68" i="34"/>
  <c r="W68" i="34" s="1"/>
  <c r="X66" i="17" s="1"/>
  <c r="J68" i="18"/>
  <c r="K68" i="18" s="1"/>
  <c r="C66" i="17" s="1"/>
  <c r="I68" i="18"/>
  <c r="AC65" i="17"/>
  <c r="AF65" i="17" s="1"/>
  <c r="U68" i="37"/>
  <c r="V68" i="37"/>
  <c r="W68" i="37" s="1"/>
  <c r="AA66" i="17" s="1"/>
  <c r="K68" i="32"/>
  <c r="F66" i="17" s="1"/>
  <c r="J61" i="38"/>
  <c r="J69" i="32"/>
  <c r="I69" i="32"/>
  <c r="V68" i="18"/>
  <c r="W68" i="18" s="1"/>
  <c r="T66" i="17" s="1"/>
  <c r="U68" i="18"/>
  <c r="M57" i="38"/>
  <c r="N57" i="38"/>
  <c r="O57" i="38"/>
  <c r="J68" i="37"/>
  <c r="K68" i="37" s="1"/>
  <c r="J66" i="17" s="1"/>
  <c r="I68" i="37"/>
  <c r="U68" i="33"/>
  <c r="V68" i="33"/>
  <c r="W68" i="33" s="1"/>
  <c r="Y66" i="17" s="1"/>
  <c r="L64" i="17"/>
  <c r="I68" i="31"/>
  <c r="J68" i="31"/>
  <c r="V68" i="31"/>
  <c r="W68" i="31" s="1"/>
  <c r="U66" i="17" s="1"/>
  <c r="U68" i="31"/>
  <c r="K60" i="38"/>
  <c r="K67" i="31"/>
  <c r="D65" i="17" s="1"/>
  <c r="K67" i="34"/>
  <c r="G65" i="17" s="1"/>
  <c r="L60" i="38"/>
  <c r="J68" i="34"/>
  <c r="I68" i="34"/>
  <c r="V70" i="35"/>
  <c r="W70" i="35" s="1"/>
  <c r="V68" i="17" s="1"/>
  <c r="U70" i="35"/>
  <c r="I68" i="33"/>
  <c r="J68" i="33"/>
  <c r="K68" i="33" s="1"/>
  <c r="H66" i="17" s="1"/>
  <c r="I68" i="35"/>
  <c r="J68" i="35"/>
  <c r="K68" i="35" s="1"/>
  <c r="E66" i="17" s="1"/>
  <c r="V69" i="32"/>
  <c r="W69" i="32" s="1"/>
  <c r="W67" i="17" s="1"/>
  <c r="U69" i="32"/>
  <c r="N58" i="38"/>
  <c r="O58" i="38" l="1"/>
  <c r="V69" i="34"/>
  <c r="W69" i="34" s="1"/>
  <c r="X67" i="17" s="1"/>
  <c r="U69" i="34"/>
  <c r="J69" i="18"/>
  <c r="K69" i="18" s="1"/>
  <c r="C67" i="17" s="1"/>
  <c r="I69" i="18"/>
  <c r="L65" i="17"/>
  <c r="O65" i="17" s="1"/>
  <c r="I70" i="32"/>
  <c r="J70" i="32"/>
  <c r="J62" i="38"/>
  <c r="K69" i="32"/>
  <c r="F67" i="17" s="1"/>
  <c r="V69" i="37"/>
  <c r="W69" i="37" s="1"/>
  <c r="AA67" i="17" s="1"/>
  <c r="U69" i="37"/>
  <c r="U71" i="35"/>
  <c r="V71" i="35"/>
  <c r="W71" i="35" s="1"/>
  <c r="V69" i="17" s="1"/>
  <c r="U69" i="33"/>
  <c r="V69" i="33"/>
  <c r="W69" i="33" s="1"/>
  <c r="Y67" i="17" s="1"/>
  <c r="V70" i="32"/>
  <c r="W70" i="32" s="1"/>
  <c r="W68" i="17" s="1"/>
  <c r="U70" i="32"/>
  <c r="I69" i="34"/>
  <c r="J69" i="34"/>
  <c r="K61" i="38"/>
  <c r="K68" i="31"/>
  <c r="D66" i="17" s="1"/>
  <c r="J69" i="33"/>
  <c r="K69" i="33" s="1"/>
  <c r="H67" i="17" s="1"/>
  <c r="I69" i="33"/>
  <c r="J69" i="37"/>
  <c r="K69" i="37" s="1"/>
  <c r="J67" i="17" s="1"/>
  <c r="I69" i="37"/>
  <c r="L61" i="38"/>
  <c r="K68" i="34"/>
  <c r="G66" i="17" s="1"/>
  <c r="I69" i="31"/>
  <c r="J69" i="31"/>
  <c r="V69" i="31"/>
  <c r="W69" i="31" s="1"/>
  <c r="U67" i="17" s="1"/>
  <c r="U69" i="31"/>
  <c r="J69" i="35"/>
  <c r="K69" i="35" s="1"/>
  <c r="E67" i="17" s="1"/>
  <c r="I69" i="35"/>
  <c r="E59" i="28"/>
  <c r="O64" i="17"/>
  <c r="U69" i="18"/>
  <c r="V69" i="18"/>
  <c r="W69" i="18" s="1"/>
  <c r="T67" i="17" s="1"/>
  <c r="AC66" i="17"/>
  <c r="AF66" i="17" s="1"/>
  <c r="E60" i="28" l="1"/>
  <c r="M60" i="38" s="1"/>
  <c r="V70" i="34"/>
  <c r="W70" i="34" s="1"/>
  <c r="X68" i="17" s="1"/>
  <c r="U70" i="34"/>
  <c r="I70" i="18"/>
  <c r="J70" i="18"/>
  <c r="K70" i="18" s="1"/>
  <c r="C68" i="17" s="1"/>
  <c r="V70" i="37"/>
  <c r="W70" i="37" s="1"/>
  <c r="AA68" i="17" s="1"/>
  <c r="U70" i="37"/>
  <c r="J63" i="38"/>
  <c r="K70" i="32"/>
  <c r="F68" i="17" s="1"/>
  <c r="I71" i="32"/>
  <c r="J71" i="32"/>
  <c r="L66" i="17"/>
  <c r="E61" i="28" s="1"/>
  <c r="I70" i="35"/>
  <c r="J70" i="35"/>
  <c r="K70" i="35" s="1"/>
  <c r="E68" i="17" s="1"/>
  <c r="L62" i="38"/>
  <c r="K69" i="34"/>
  <c r="G67" i="17" s="1"/>
  <c r="I70" i="34"/>
  <c r="J70" i="34"/>
  <c r="U70" i="31"/>
  <c r="V70" i="31"/>
  <c r="W70" i="31" s="1"/>
  <c r="U68" i="17" s="1"/>
  <c r="V71" i="32"/>
  <c r="W71" i="32" s="1"/>
  <c r="W69" i="17" s="1"/>
  <c r="U71" i="32"/>
  <c r="K62" i="38"/>
  <c r="K69" i="31"/>
  <c r="D67" i="17" s="1"/>
  <c r="AC67" i="17"/>
  <c r="AF67" i="17" s="1"/>
  <c r="J70" i="31"/>
  <c r="I70" i="31"/>
  <c r="U70" i="33"/>
  <c r="V70" i="33"/>
  <c r="W70" i="33" s="1"/>
  <c r="Y68" i="17" s="1"/>
  <c r="I70" i="33"/>
  <c r="J70" i="33"/>
  <c r="K70" i="33" s="1"/>
  <c r="H68" i="17" s="1"/>
  <c r="U70" i="18"/>
  <c r="V70" i="18"/>
  <c r="W70" i="18" s="1"/>
  <c r="T68" i="17" s="1"/>
  <c r="M59" i="38"/>
  <c r="N59" i="38"/>
  <c r="O59" i="38"/>
  <c r="J70" i="37"/>
  <c r="K70" i="37" s="1"/>
  <c r="J68" i="17" s="1"/>
  <c r="I70" i="37"/>
  <c r="V72" i="35"/>
  <c r="W72" i="35" s="1"/>
  <c r="V70" i="17" s="1"/>
  <c r="U72" i="35"/>
  <c r="N60" i="38" l="1"/>
  <c r="O60" i="38"/>
  <c r="V71" i="34"/>
  <c r="W71" i="34" s="1"/>
  <c r="X69" i="17" s="1"/>
  <c r="U71" i="34"/>
  <c r="I71" i="18"/>
  <c r="J71" i="18"/>
  <c r="K71" i="18" s="1"/>
  <c r="C69" i="17" s="1"/>
  <c r="M61" i="38"/>
  <c r="O61" i="38"/>
  <c r="K71" i="32"/>
  <c r="F69" i="17" s="1"/>
  <c r="J64" i="38"/>
  <c r="J72" i="32"/>
  <c r="I72" i="32"/>
  <c r="AC68" i="17"/>
  <c r="AF68" i="17" s="1"/>
  <c r="O66" i="17"/>
  <c r="V71" i="37"/>
  <c r="W71" i="37" s="1"/>
  <c r="AA69" i="17" s="1"/>
  <c r="U71" i="37"/>
  <c r="J71" i="37"/>
  <c r="K71" i="37" s="1"/>
  <c r="J69" i="17" s="1"/>
  <c r="I71" i="37"/>
  <c r="V71" i="31"/>
  <c r="W71" i="31" s="1"/>
  <c r="U69" i="17" s="1"/>
  <c r="U71" i="31"/>
  <c r="I71" i="31"/>
  <c r="J71" i="31"/>
  <c r="I71" i="33"/>
  <c r="J71" i="33"/>
  <c r="K71" i="33" s="1"/>
  <c r="H69" i="17" s="1"/>
  <c r="I71" i="35"/>
  <c r="J71" i="35"/>
  <c r="K71" i="35" s="1"/>
  <c r="E69" i="17" s="1"/>
  <c r="K63" i="38"/>
  <c r="K70" i="31"/>
  <c r="D68" i="17" s="1"/>
  <c r="V73" i="35"/>
  <c r="W73" i="35" s="1"/>
  <c r="V71" i="17" s="1"/>
  <c r="U73" i="35"/>
  <c r="L67" i="17"/>
  <c r="V72" i="32"/>
  <c r="W72" i="32" s="1"/>
  <c r="W70" i="17" s="1"/>
  <c r="U72" i="32"/>
  <c r="L63" i="38"/>
  <c r="K70" i="34"/>
  <c r="G68" i="17" s="1"/>
  <c r="I71" i="34"/>
  <c r="J71" i="34"/>
  <c r="U71" i="18"/>
  <c r="V71" i="18"/>
  <c r="W71" i="18" s="1"/>
  <c r="T69" i="17" s="1"/>
  <c r="V71" i="33"/>
  <c r="W71" i="33" s="1"/>
  <c r="Y69" i="17" s="1"/>
  <c r="U71" i="33"/>
  <c r="N61" i="38"/>
  <c r="V72" i="34" l="1"/>
  <c r="W72" i="34" s="1"/>
  <c r="X70" i="17" s="1"/>
  <c r="U72" i="34"/>
  <c r="L68" i="17"/>
  <c r="E63" i="28" s="1"/>
  <c r="M63" i="38" s="1"/>
  <c r="I72" i="18"/>
  <c r="J72" i="18"/>
  <c r="K72" i="18" s="1"/>
  <c r="C70" i="17" s="1"/>
  <c r="J73" i="32"/>
  <c r="I73" i="32"/>
  <c r="J65" i="38"/>
  <c r="K72" i="32"/>
  <c r="F70" i="17" s="1"/>
  <c r="U72" i="37"/>
  <c r="V72" i="37"/>
  <c r="W72" i="37" s="1"/>
  <c r="AA70" i="17" s="1"/>
  <c r="U72" i="33"/>
  <c r="V72" i="33"/>
  <c r="W72" i="33" s="1"/>
  <c r="Y70" i="17" s="1"/>
  <c r="K64" i="38"/>
  <c r="K71" i="31"/>
  <c r="D69" i="17" s="1"/>
  <c r="AC69" i="17"/>
  <c r="AF69" i="17" s="1"/>
  <c r="I72" i="35"/>
  <c r="J72" i="35"/>
  <c r="K72" i="35" s="1"/>
  <c r="E70" i="17" s="1"/>
  <c r="I72" i="31"/>
  <c r="J72" i="31"/>
  <c r="V72" i="18"/>
  <c r="W72" i="18" s="1"/>
  <c r="T70" i="17" s="1"/>
  <c r="U72" i="18"/>
  <c r="E62" i="28"/>
  <c r="O67" i="17"/>
  <c r="J72" i="33"/>
  <c r="K72" i="33" s="1"/>
  <c r="H70" i="17" s="1"/>
  <c r="I72" i="33"/>
  <c r="V72" i="31"/>
  <c r="W72" i="31" s="1"/>
  <c r="U70" i="17" s="1"/>
  <c r="U72" i="31"/>
  <c r="K71" i="34"/>
  <c r="G69" i="17" s="1"/>
  <c r="L64" i="38"/>
  <c r="I72" i="34"/>
  <c r="J72" i="34"/>
  <c r="U74" i="35"/>
  <c r="V74" i="35"/>
  <c r="W74" i="35" s="1"/>
  <c r="V72" i="17" s="1"/>
  <c r="I72" i="37"/>
  <c r="J72" i="37"/>
  <c r="K72" i="37" s="1"/>
  <c r="J70" i="17" s="1"/>
  <c r="V73" i="32"/>
  <c r="W73" i="32" s="1"/>
  <c r="W71" i="17" s="1"/>
  <c r="U73" i="32"/>
  <c r="U73" i="34" l="1"/>
  <c r="V73" i="34"/>
  <c r="W73" i="34" s="1"/>
  <c r="X71" i="17" s="1"/>
  <c r="O68" i="17"/>
  <c r="J73" i="18"/>
  <c r="K73" i="18" s="1"/>
  <c r="C71" i="17" s="1"/>
  <c r="I73" i="18"/>
  <c r="V73" i="37"/>
  <c r="W73" i="37" s="1"/>
  <c r="AA71" i="17" s="1"/>
  <c r="U73" i="37"/>
  <c r="O63" i="38"/>
  <c r="AC70" i="17"/>
  <c r="AF70" i="17" s="1"/>
  <c r="N63" i="38"/>
  <c r="I74" i="32"/>
  <c r="J74" i="32"/>
  <c r="J66" i="38"/>
  <c r="K73" i="32"/>
  <c r="F71" i="17" s="1"/>
  <c r="I73" i="31"/>
  <c r="J73" i="31"/>
  <c r="V73" i="31"/>
  <c r="W73" i="31" s="1"/>
  <c r="U71" i="17" s="1"/>
  <c r="U73" i="31"/>
  <c r="K72" i="31"/>
  <c r="D70" i="17" s="1"/>
  <c r="K65" i="38"/>
  <c r="J73" i="37"/>
  <c r="K73" i="37" s="1"/>
  <c r="J71" i="17" s="1"/>
  <c r="I73" i="37"/>
  <c r="L69" i="17"/>
  <c r="M62" i="38"/>
  <c r="N62" i="38"/>
  <c r="O62" i="38"/>
  <c r="J73" i="35"/>
  <c r="K73" i="35" s="1"/>
  <c r="E71" i="17" s="1"/>
  <c r="I73" i="35"/>
  <c r="V73" i="33"/>
  <c r="W73" i="33" s="1"/>
  <c r="Y71" i="17" s="1"/>
  <c r="U73" i="33"/>
  <c r="U74" i="32"/>
  <c r="V74" i="32"/>
  <c r="W74" i="32" s="1"/>
  <c r="W72" i="17" s="1"/>
  <c r="V75" i="35"/>
  <c r="W75" i="35" s="1"/>
  <c r="V73" i="17" s="1"/>
  <c r="U75" i="35"/>
  <c r="K72" i="34"/>
  <c r="G70" i="17" s="1"/>
  <c r="L65" i="38"/>
  <c r="I73" i="34"/>
  <c r="J73" i="34"/>
  <c r="I73" i="33"/>
  <c r="J73" i="33"/>
  <c r="K73" i="33" s="1"/>
  <c r="H71" i="17" s="1"/>
  <c r="U73" i="18"/>
  <c r="V73" i="18"/>
  <c r="W73" i="18" s="1"/>
  <c r="T71" i="17" s="1"/>
  <c r="U74" i="34" l="1"/>
  <c r="V74" i="34"/>
  <c r="W74" i="34" s="1"/>
  <c r="X72" i="17" s="1"/>
  <c r="I74" i="18"/>
  <c r="J74" i="18"/>
  <c r="K74" i="18" s="1"/>
  <c r="C72" i="17" s="1"/>
  <c r="J67" i="38"/>
  <c r="K74" i="32"/>
  <c r="F72" i="17" s="1"/>
  <c r="J75" i="32"/>
  <c r="I75" i="32"/>
  <c r="V74" i="37"/>
  <c r="W74" i="37" s="1"/>
  <c r="AA72" i="17" s="1"/>
  <c r="U74" i="37"/>
  <c r="V74" i="33"/>
  <c r="W74" i="33" s="1"/>
  <c r="Y72" i="17" s="1"/>
  <c r="U74" i="33"/>
  <c r="J74" i="33"/>
  <c r="K74" i="33" s="1"/>
  <c r="H72" i="17" s="1"/>
  <c r="I74" i="33"/>
  <c r="O69" i="17"/>
  <c r="E64" i="28"/>
  <c r="L66" i="38"/>
  <c r="K73" i="34"/>
  <c r="G71" i="17" s="1"/>
  <c r="L70" i="17"/>
  <c r="K73" i="31"/>
  <c r="D71" i="17" s="1"/>
  <c r="K66" i="38"/>
  <c r="I74" i="35"/>
  <c r="J74" i="35"/>
  <c r="K74" i="35" s="1"/>
  <c r="E72" i="17" s="1"/>
  <c r="I74" i="37"/>
  <c r="J74" i="37"/>
  <c r="K74" i="37" s="1"/>
  <c r="J72" i="17" s="1"/>
  <c r="I74" i="34"/>
  <c r="J74" i="34"/>
  <c r="AC71" i="17"/>
  <c r="AF71" i="17" s="1"/>
  <c r="V74" i="18"/>
  <c r="W74" i="18" s="1"/>
  <c r="T72" i="17" s="1"/>
  <c r="U74" i="18"/>
  <c r="V76" i="35"/>
  <c r="W76" i="35" s="1"/>
  <c r="V74" i="17" s="1"/>
  <c r="U76" i="35"/>
  <c r="U75" i="32"/>
  <c r="V75" i="32"/>
  <c r="W75" i="32" s="1"/>
  <c r="W73" i="17" s="1"/>
  <c r="U74" i="31"/>
  <c r="V74" i="31"/>
  <c r="W74" i="31" s="1"/>
  <c r="U72" i="17" s="1"/>
  <c r="J74" i="31"/>
  <c r="I74" i="31"/>
  <c r="U75" i="34" l="1"/>
  <c r="V75" i="34"/>
  <c r="W75" i="34" s="1"/>
  <c r="X73" i="17" s="1"/>
  <c r="I75" i="18"/>
  <c r="J75" i="18"/>
  <c r="K75" i="18" s="1"/>
  <c r="C73" i="17" s="1"/>
  <c r="L71" i="17"/>
  <c r="E66" i="28" s="1"/>
  <c r="M66" i="38" s="1"/>
  <c r="V75" i="37"/>
  <c r="W75" i="37" s="1"/>
  <c r="AA73" i="17" s="1"/>
  <c r="U75" i="37"/>
  <c r="I76" i="32"/>
  <c r="J76" i="32"/>
  <c r="AC72" i="17"/>
  <c r="AF72" i="17" s="1"/>
  <c r="J68" i="38"/>
  <c r="K75" i="32"/>
  <c r="F73" i="17" s="1"/>
  <c r="I75" i="34"/>
  <c r="J75" i="34"/>
  <c r="V76" i="32"/>
  <c r="W76" i="32" s="1"/>
  <c r="W74" i="17" s="1"/>
  <c r="U76" i="32"/>
  <c r="E65" i="28"/>
  <c r="O70" i="17"/>
  <c r="J75" i="33"/>
  <c r="K75" i="33" s="1"/>
  <c r="H73" i="17" s="1"/>
  <c r="I75" i="33"/>
  <c r="U77" i="35"/>
  <c r="V77" i="35"/>
  <c r="W77" i="35" s="1"/>
  <c r="V75" i="17" s="1"/>
  <c r="J75" i="37"/>
  <c r="K75" i="37" s="1"/>
  <c r="J73" i="17" s="1"/>
  <c r="I75" i="37"/>
  <c r="K67" i="38"/>
  <c r="K74" i="31"/>
  <c r="D72" i="17" s="1"/>
  <c r="V75" i="31"/>
  <c r="W75" i="31" s="1"/>
  <c r="U73" i="17" s="1"/>
  <c r="U75" i="31"/>
  <c r="U75" i="33"/>
  <c r="V75" i="33"/>
  <c r="W75" i="33" s="1"/>
  <c r="Y73" i="17" s="1"/>
  <c r="I75" i="35"/>
  <c r="J75" i="35"/>
  <c r="K75" i="35" s="1"/>
  <c r="E73" i="17" s="1"/>
  <c r="L67" i="38"/>
  <c r="K74" i="34"/>
  <c r="G72" i="17" s="1"/>
  <c r="I75" i="31"/>
  <c r="J75" i="31"/>
  <c r="U75" i="18"/>
  <c r="V75" i="18"/>
  <c r="W75" i="18" s="1"/>
  <c r="T73" i="17" s="1"/>
  <c r="M64" i="38"/>
  <c r="N64" i="38"/>
  <c r="O64" i="38"/>
  <c r="U76" i="34" l="1"/>
  <c r="V76" i="34"/>
  <c r="W76" i="34" s="1"/>
  <c r="X74" i="17" s="1"/>
  <c r="J76" i="18"/>
  <c r="K76" i="18" s="1"/>
  <c r="C74" i="17" s="1"/>
  <c r="I76" i="18"/>
  <c r="O71" i="17"/>
  <c r="J69" i="38"/>
  <c r="K76" i="32"/>
  <c r="F74" i="17" s="1"/>
  <c r="I77" i="32"/>
  <c r="J77" i="32"/>
  <c r="U76" i="37"/>
  <c r="V76" i="37"/>
  <c r="W76" i="37" s="1"/>
  <c r="AA74" i="17" s="1"/>
  <c r="AC73" i="17"/>
  <c r="AF73" i="17" s="1"/>
  <c r="I76" i="31"/>
  <c r="J76" i="31"/>
  <c r="U76" i="33"/>
  <c r="V76" i="33"/>
  <c r="W76" i="33" s="1"/>
  <c r="Y74" i="17" s="1"/>
  <c r="N66" i="38"/>
  <c r="J76" i="37"/>
  <c r="K76" i="37" s="1"/>
  <c r="J74" i="17" s="1"/>
  <c r="I76" i="37"/>
  <c r="O66" i="38"/>
  <c r="V78" i="35"/>
  <c r="W78" i="35" s="1"/>
  <c r="V76" i="17" s="1"/>
  <c r="U78" i="35"/>
  <c r="K75" i="34"/>
  <c r="G73" i="17" s="1"/>
  <c r="L68" i="38"/>
  <c r="L72" i="17"/>
  <c r="M65" i="38"/>
  <c r="N65" i="38"/>
  <c r="O65" i="38"/>
  <c r="U76" i="18"/>
  <c r="V76" i="18"/>
  <c r="W76" i="18" s="1"/>
  <c r="T74" i="17" s="1"/>
  <c r="J76" i="35"/>
  <c r="K76" i="35" s="1"/>
  <c r="E74" i="17" s="1"/>
  <c r="I76" i="35"/>
  <c r="V77" i="32"/>
  <c r="W77" i="32" s="1"/>
  <c r="W75" i="17" s="1"/>
  <c r="U77" i="32"/>
  <c r="K75" i="31"/>
  <c r="D73" i="17" s="1"/>
  <c r="K68" i="38"/>
  <c r="U76" i="31"/>
  <c r="V76" i="31"/>
  <c r="W76" i="31" s="1"/>
  <c r="U74" i="17" s="1"/>
  <c r="I76" i="33"/>
  <c r="J76" i="33"/>
  <c r="K76" i="33" s="1"/>
  <c r="H74" i="17" s="1"/>
  <c r="J76" i="34"/>
  <c r="I76" i="34"/>
  <c r="U77" i="34" l="1"/>
  <c r="V77" i="34"/>
  <c r="W77" i="34" s="1"/>
  <c r="X75" i="17" s="1"/>
  <c r="J77" i="18"/>
  <c r="K77" i="18" s="1"/>
  <c r="C75" i="17" s="1"/>
  <c r="I77" i="18"/>
  <c r="V77" i="37"/>
  <c r="W77" i="37" s="1"/>
  <c r="AA75" i="17" s="1"/>
  <c r="U77" i="37"/>
  <c r="K77" i="32"/>
  <c r="F75" i="17" s="1"/>
  <c r="J70" i="38"/>
  <c r="J78" i="32"/>
  <c r="I78" i="32"/>
  <c r="J77" i="33"/>
  <c r="K77" i="33" s="1"/>
  <c r="H75" i="17" s="1"/>
  <c r="I77" i="33"/>
  <c r="J77" i="37"/>
  <c r="K77" i="37" s="1"/>
  <c r="J75" i="17" s="1"/>
  <c r="I77" i="37"/>
  <c r="O72" i="17"/>
  <c r="E67" i="28"/>
  <c r="V77" i="31"/>
  <c r="W77" i="31" s="1"/>
  <c r="U75" i="17" s="1"/>
  <c r="U77" i="31"/>
  <c r="I77" i="34"/>
  <c r="J77" i="34"/>
  <c r="U78" i="32"/>
  <c r="V78" i="32"/>
  <c r="W78" i="32" s="1"/>
  <c r="W76" i="17" s="1"/>
  <c r="J77" i="35"/>
  <c r="K77" i="35" s="1"/>
  <c r="E75" i="17" s="1"/>
  <c r="I77" i="35"/>
  <c r="AC74" i="17"/>
  <c r="AF74" i="17" s="1"/>
  <c r="V77" i="18"/>
  <c r="W77" i="18" s="1"/>
  <c r="T75" i="17" s="1"/>
  <c r="U77" i="18"/>
  <c r="U79" i="35"/>
  <c r="V79" i="35"/>
  <c r="W79" i="35" s="1"/>
  <c r="V77" i="17" s="1"/>
  <c r="V77" i="33"/>
  <c r="W77" i="33" s="1"/>
  <c r="Y75" i="17" s="1"/>
  <c r="U77" i="33"/>
  <c r="J77" i="31"/>
  <c r="I77" i="31"/>
  <c r="L69" i="38"/>
  <c r="K76" i="34"/>
  <c r="G74" i="17" s="1"/>
  <c r="L73" i="17"/>
  <c r="K69" i="38"/>
  <c r="K76" i="31"/>
  <c r="D74" i="17" s="1"/>
  <c r="U78" i="34" l="1"/>
  <c r="V78" i="34"/>
  <c r="W78" i="34" s="1"/>
  <c r="X76" i="17" s="1"/>
  <c r="I78" i="18"/>
  <c r="J78" i="18"/>
  <c r="K78" i="18" s="1"/>
  <c r="C76" i="17" s="1"/>
  <c r="J79" i="32"/>
  <c r="I79" i="32"/>
  <c r="J71" i="38"/>
  <c r="K78" i="32"/>
  <c r="F76" i="17" s="1"/>
  <c r="L74" i="17"/>
  <c r="E69" i="28" s="1"/>
  <c r="M69" i="38" s="1"/>
  <c r="V78" i="37"/>
  <c r="W78" i="37" s="1"/>
  <c r="AA76" i="17" s="1"/>
  <c r="U78" i="37"/>
  <c r="M67" i="38"/>
  <c r="N67" i="38"/>
  <c r="O67" i="38"/>
  <c r="K77" i="31"/>
  <c r="D75" i="17" s="1"/>
  <c r="K70" i="38"/>
  <c r="L70" i="38"/>
  <c r="K77" i="34"/>
  <c r="G75" i="17" s="1"/>
  <c r="J78" i="37"/>
  <c r="K78" i="37" s="1"/>
  <c r="J76" i="17" s="1"/>
  <c r="I78" i="37"/>
  <c r="V78" i="33"/>
  <c r="W78" i="33" s="1"/>
  <c r="Y76" i="17" s="1"/>
  <c r="U78" i="33"/>
  <c r="O73" i="17"/>
  <c r="E68" i="28"/>
  <c r="V78" i="18"/>
  <c r="W78" i="18" s="1"/>
  <c r="T76" i="17" s="1"/>
  <c r="U78" i="18"/>
  <c r="V79" i="32"/>
  <c r="W79" i="32" s="1"/>
  <c r="W77" i="17" s="1"/>
  <c r="U79" i="32"/>
  <c r="U78" i="31"/>
  <c r="V78" i="31"/>
  <c r="W78" i="31" s="1"/>
  <c r="U76" i="17" s="1"/>
  <c r="J78" i="33"/>
  <c r="K78" i="33" s="1"/>
  <c r="H76" i="17" s="1"/>
  <c r="I78" i="33"/>
  <c r="J78" i="31"/>
  <c r="I78" i="31"/>
  <c r="I78" i="35"/>
  <c r="J78" i="35"/>
  <c r="K78" i="35" s="1"/>
  <c r="E76" i="17" s="1"/>
  <c r="U80" i="35"/>
  <c r="V80" i="35"/>
  <c r="W80" i="35" s="1"/>
  <c r="V78" i="17" s="1"/>
  <c r="I78" i="34"/>
  <c r="J78" i="34"/>
  <c r="AC75" i="17"/>
  <c r="AF75" i="17" s="1"/>
  <c r="V79" i="34" l="1"/>
  <c r="W79" i="34" s="1"/>
  <c r="X77" i="17" s="1"/>
  <c r="U79" i="34"/>
  <c r="J79" i="18"/>
  <c r="K79" i="18" s="1"/>
  <c r="C77" i="17" s="1"/>
  <c r="I79" i="18"/>
  <c r="O74" i="17"/>
  <c r="AC76" i="17"/>
  <c r="AF76" i="17" s="1"/>
  <c r="V79" i="37"/>
  <c r="W79" i="37" s="1"/>
  <c r="AA77" i="17" s="1"/>
  <c r="U79" i="37"/>
  <c r="I80" i="32"/>
  <c r="J80" i="32"/>
  <c r="K79" i="32"/>
  <c r="F77" i="17" s="1"/>
  <c r="J72" i="38"/>
  <c r="I79" i="35"/>
  <c r="J79" i="35"/>
  <c r="K79" i="35" s="1"/>
  <c r="E77" i="17" s="1"/>
  <c r="M68" i="38"/>
  <c r="N68" i="38"/>
  <c r="O68" i="38"/>
  <c r="J79" i="33"/>
  <c r="K79" i="33" s="1"/>
  <c r="H77" i="17" s="1"/>
  <c r="I79" i="33"/>
  <c r="I79" i="37"/>
  <c r="J79" i="37"/>
  <c r="K79" i="37" s="1"/>
  <c r="J77" i="17" s="1"/>
  <c r="N69" i="38"/>
  <c r="L75" i="17"/>
  <c r="O69" i="38"/>
  <c r="V79" i="31"/>
  <c r="W79" i="31" s="1"/>
  <c r="U77" i="17" s="1"/>
  <c r="U79" i="31"/>
  <c r="K78" i="34"/>
  <c r="G76" i="17" s="1"/>
  <c r="L71" i="38"/>
  <c r="I79" i="31"/>
  <c r="J79" i="31"/>
  <c r="U80" i="32"/>
  <c r="V80" i="32"/>
  <c r="W80" i="32" s="1"/>
  <c r="W78" i="17" s="1"/>
  <c r="V79" i="33"/>
  <c r="W79" i="33" s="1"/>
  <c r="Y77" i="17" s="1"/>
  <c r="U79" i="33"/>
  <c r="U81" i="35"/>
  <c r="V81" i="35"/>
  <c r="W81" i="35" s="1"/>
  <c r="V79" i="17" s="1"/>
  <c r="I79" i="34"/>
  <c r="J79" i="34"/>
  <c r="K71" i="38"/>
  <c r="K78" i="31"/>
  <c r="D76" i="17" s="1"/>
  <c r="U79" i="18"/>
  <c r="V79" i="18"/>
  <c r="W79" i="18" s="1"/>
  <c r="T77" i="17" s="1"/>
  <c r="U80" i="34" l="1"/>
  <c r="V80" i="34"/>
  <c r="W80" i="34" s="1"/>
  <c r="X78" i="17" s="1"/>
  <c r="L76" i="17"/>
  <c r="O76" i="17" s="1"/>
  <c r="I80" i="18"/>
  <c r="J80" i="18"/>
  <c r="K80" i="18" s="1"/>
  <c r="C78" i="17" s="1"/>
  <c r="K80" i="32"/>
  <c r="F78" i="17" s="1"/>
  <c r="J73" i="38"/>
  <c r="I81" i="32"/>
  <c r="J81" i="32"/>
  <c r="V80" i="37"/>
  <c r="W80" i="37" s="1"/>
  <c r="AA78" i="17" s="1"/>
  <c r="U80" i="37"/>
  <c r="O75" i="17"/>
  <c r="E70" i="28"/>
  <c r="J80" i="31"/>
  <c r="I80" i="31"/>
  <c r="V80" i="31"/>
  <c r="W80" i="31" s="1"/>
  <c r="U78" i="17" s="1"/>
  <c r="U80" i="31"/>
  <c r="L72" i="38"/>
  <c r="K79" i="34"/>
  <c r="G77" i="17" s="1"/>
  <c r="U82" i="35"/>
  <c r="V82" i="35"/>
  <c r="W82" i="35" s="1"/>
  <c r="V80" i="17" s="1"/>
  <c r="I80" i="34"/>
  <c r="J80" i="34"/>
  <c r="U81" i="32"/>
  <c r="V81" i="32"/>
  <c r="W81" i="32" s="1"/>
  <c r="W79" i="17" s="1"/>
  <c r="J80" i="37"/>
  <c r="K80" i="37" s="1"/>
  <c r="J78" i="17" s="1"/>
  <c r="I80" i="37"/>
  <c r="I80" i="35"/>
  <c r="J80" i="35"/>
  <c r="K80" i="35" s="1"/>
  <c r="E78" i="17" s="1"/>
  <c r="V80" i="18"/>
  <c r="W80" i="18" s="1"/>
  <c r="T78" i="17" s="1"/>
  <c r="U80" i="18"/>
  <c r="U80" i="33"/>
  <c r="V80" i="33"/>
  <c r="W80" i="33" s="1"/>
  <c r="Y78" i="17" s="1"/>
  <c r="AC77" i="17"/>
  <c r="AF77" i="17" s="1"/>
  <c r="K72" i="38"/>
  <c r="K79" i="31"/>
  <c r="D77" i="17" s="1"/>
  <c r="I80" i="33"/>
  <c r="J80" i="33"/>
  <c r="K80" i="33" s="1"/>
  <c r="H78" i="17" s="1"/>
  <c r="E71" i="28" l="1"/>
  <c r="M71" i="38" s="1"/>
  <c r="V81" i="34"/>
  <c r="W81" i="34" s="1"/>
  <c r="X79" i="17" s="1"/>
  <c r="U81" i="34"/>
  <c r="I81" i="18"/>
  <c r="J81" i="18"/>
  <c r="K81" i="18" s="1"/>
  <c r="C79" i="17" s="1"/>
  <c r="L77" i="17"/>
  <c r="O77" i="17" s="1"/>
  <c r="J74" i="38"/>
  <c r="K81" i="32"/>
  <c r="F79" i="17" s="1"/>
  <c r="V81" i="37"/>
  <c r="W81" i="37" s="1"/>
  <c r="AA79" i="17" s="1"/>
  <c r="U81" i="37"/>
  <c r="J82" i="32"/>
  <c r="I82" i="32"/>
  <c r="AC78" i="17"/>
  <c r="AF78" i="17" s="1"/>
  <c r="U82" i="32"/>
  <c r="V82" i="32"/>
  <c r="W82" i="32" s="1"/>
  <c r="W80" i="17" s="1"/>
  <c r="J81" i="31"/>
  <c r="I81" i="31"/>
  <c r="I81" i="34"/>
  <c r="J81" i="34"/>
  <c r="J81" i="35"/>
  <c r="K81" i="35" s="1"/>
  <c r="E79" i="17" s="1"/>
  <c r="I81" i="35"/>
  <c r="M70" i="38"/>
  <c r="O70" i="38"/>
  <c r="N70" i="38"/>
  <c r="I81" i="37"/>
  <c r="J81" i="37"/>
  <c r="K81" i="37" s="1"/>
  <c r="J79" i="17" s="1"/>
  <c r="V81" i="31"/>
  <c r="W81" i="31" s="1"/>
  <c r="U79" i="17" s="1"/>
  <c r="U81" i="31"/>
  <c r="V83" i="35"/>
  <c r="W83" i="35" s="1"/>
  <c r="V81" i="17" s="1"/>
  <c r="U83" i="35"/>
  <c r="O71" i="38"/>
  <c r="V81" i="18"/>
  <c r="W81" i="18" s="1"/>
  <c r="T79" i="17" s="1"/>
  <c r="U81" i="18"/>
  <c r="K80" i="34"/>
  <c r="G78" i="17" s="1"/>
  <c r="L73" i="38"/>
  <c r="K80" i="31"/>
  <c r="D78" i="17" s="1"/>
  <c r="K73" i="38"/>
  <c r="U81" i="33"/>
  <c r="V81" i="33"/>
  <c r="W81" i="33" s="1"/>
  <c r="Y79" i="17" s="1"/>
  <c r="J81" i="33"/>
  <c r="K81" i="33" s="1"/>
  <c r="H79" i="17" s="1"/>
  <c r="I81" i="33"/>
  <c r="N71" i="38"/>
  <c r="V82" i="34" l="1"/>
  <c r="W82" i="34" s="1"/>
  <c r="X80" i="17" s="1"/>
  <c r="U82" i="34"/>
  <c r="E72" i="28"/>
  <c r="M72" i="38" s="1"/>
  <c r="I82" i="18"/>
  <c r="J82" i="18"/>
  <c r="K82" i="18" s="1"/>
  <c r="C80" i="17" s="1"/>
  <c r="I83" i="32"/>
  <c r="J83" i="32"/>
  <c r="J75" i="38"/>
  <c r="K82" i="32"/>
  <c r="F80" i="17" s="1"/>
  <c r="AC79" i="17"/>
  <c r="AF79" i="17" s="1"/>
  <c r="U82" i="37"/>
  <c r="V82" i="37"/>
  <c r="W82" i="37" s="1"/>
  <c r="AA80" i="17" s="1"/>
  <c r="K81" i="31"/>
  <c r="D79" i="17" s="1"/>
  <c r="K74" i="38"/>
  <c r="I82" i="37"/>
  <c r="J82" i="37"/>
  <c r="K82" i="37" s="1"/>
  <c r="J80" i="17" s="1"/>
  <c r="I82" i="35"/>
  <c r="J82" i="35"/>
  <c r="K82" i="35" s="1"/>
  <c r="E80" i="17" s="1"/>
  <c r="V82" i="33"/>
  <c r="W82" i="33" s="1"/>
  <c r="Y80" i="17" s="1"/>
  <c r="U82" i="33"/>
  <c r="K81" i="34"/>
  <c r="G79" i="17" s="1"/>
  <c r="L74" i="38"/>
  <c r="U83" i="32"/>
  <c r="V83" i="32"/>
  <c r="W83" i="32" s="1"/>
  <c r="W81" i="17" s="1"/>
  <c r="U82" i="18"/>
  <c r="V82" i="18"/>
  <c r="W82" i="18" s="1"/>
  <c r="T80" i="17" s="1"/>
  <c r="I82" i="31"/>
  <c r="J82" i="31"/>
  <c r="V84" i="35"/>
  <c r="W84" i="35" s="1"/>
  <c r="V82" i="17" s="1"/>
  <c r="U84" i="35"/>
  <c r="I82" i="34"/>
  <c r="J82" i="34"/>
  <c r="V82" i="31"/>
  <c r="W82" i="31" s="1"/>
  <c r="U80" i="17" s="1"/>
  <c r="U82" i="31"/>
  <c r="L78" i="17"/>
  <c r="J82" i="33"/>
  <c r="K82" i="33" s="1"/>
  <c r="H80" i="17" s="1"/>
  <c r="I82" i="33"/>
  <c r="V83" i="34" l="1"/>
  <c r="W83" i="34" s="1"/>
  <c r="X81" i="17" s="1"/>
  <c r="U83" i="34"/>
  <c r="O72" i="38"/>
  <c r="N72" i="38"/>
  <c r="J83" i="18"/>
  <c r="K83" i="18" s="1"/>
  <c r="C81" i="17" s="1"/>
  <c r="I83" i="18"/>
  <c r="U83" i="37"/>
  <c r="V83" i="37"/>
  <c r="W83" i="37" s="1"/>
  <c r="AA81" i="17" s="1"/>
  <c r="K83" i="32"/>
  <c r="F81" i="17" s="1"/>
  <c r="J76" i="38"/>
  <c r="I84" i="32"/>
  <c r="J84" i="32"/>
  <c r="I83" i="37"/>
  <c r="J83" i="37"/>
  <c r="K83" i="37" s="1"/>
  <c r="J81" i="17" s="1"/>
  <c r="K82" i="34"/>
  <c r="G80" i="17" s="1"/>
  <c r="L75" i="38"/>
  <c r="V83" i="31"/>
  <c r="W83" i="31" s="1"/>
  <c r="U81" i="17" s="1"/>
  <c r="U83" i="31"/>
  <c r="I83" i="34"/>
  <c r="J83" i="34"/>
  <c r="J83" i="31"/>
  <c r="I83" i="31"/>
  <c r="L79" i="17"/>
  <c r="K75" i="38"/>
  <c r="K82" i="31"/>
  <c r="D80" i="17" s="1"/>
  <c r="V83" i="18"/>
  <c r="W83" i="18" s="1"/>
  <c r="T81" i="17" s="1"/>
  <c r="U83" i="18"/>
  <c r="AC80" i="17"/>
  <c r="AF80" i="17" s="1"/>
  <c r="V83" i="33"/>
  <c r="W83" i="33" s="1"/>
  <c r="Y81" i="17" s="1"/>
  <c r="U83" i="33"/>
  <c r="I83" i="33"/>
  <c r="J83" i="33"/>
  <c r="K83" i="33" s="1"/>
  <c r="H81" i="17" s="1"/>
  <c r="U85" i="35"/>
  <c r="V85" i="35"/>
  <c r="W85" i="35" s="1"/>
  <c r="V83" i="17" s="1"/>
  <c r="E73" i="28"/>
  <c r="O78" i="17"/>
  <c r="U84" i="32"/>
  <c r="V84" i="32"/>
  <c r="W84" i="32" s="1"/>
  <c r="W82" i="17" s="1"/>
  <c r="I83" i="35"/>
  <c r="J83" i="35"/>
  <c r="K83" i="35" s="1"/>
  <c r="E81" i="17" s="1"/>
  <c r="V84" i="34" l="1"/>
  <c r="W84" i="34" s="1"/>
  <c r="X82" i="17" s="1"/>
  <c r="U84" i="34"/>
  <c r="J84" i="18"/>
  <c r="K84" i="18" s="1"/>
  <c r="C82" i="17" s="1"/>
  <c r="I84" i="18"/>
  <c r="L80" i="17"/>
  <c r="O80" i="17" s="1"/>
  <c r="J77" i="38"/>
  <c r="K84" i="32"/>
  <c r="F82" i="17" s="1"/>
  <c r="I85" i="32"/>
  <c r="J85" i="32"/>
  <c r="AC81" i="17"/>
  <c r="AF81" i="17" s="1"/>
  <c r="V84" i="37"/>
  <c r="W84" i="37" s="1"/>
  <c r="AA82" i="17" s="1"/>
  <c r="U84" i="37"/>
  <c r="I84" i="35"/>
  <c r="J84" i="35"/>
  <c r="K84" i="35" s="1"/>
  <c r="E82" i="17" s="1"/>
  <c r="L76" i="38"/>
  <c r="K83" i="34"/>
  <c r="G81" i="17" s="1"/>
  <c r="V84" i="31"/>
  <c r="W84" i="31" s="1"/>
  <c r="U82" i="17" s="1"/>
  <c r="U84" i="31"/>
  <c r="I84" i="33"/>
  <c r="J84" i="33"/>
  <c r="K84" i="33" s="1"/>
  <c r="H82" i="17" s="1"/>
  <c r="J84" i="34"/>
  <c r="I84" i="34"/>
  <c r="K76" i="38"/>
  <c r="K83" i="31"/>
  <c r="D81" i="17" s="1"/>
  <c r="U85" i="32"/>
  <c r="V85" i="32"/>
  <c r="W85" i="32" s="1"/>
  <c r="W83" i="17" s="1"/>
  <c r="U84" i="33"/>
  <c r="V84" i="33"/>
  <c r="W84" i="33" s="1"/>
  <c r="Y82" i="17" s="1"/>
  <c r="E75" i="28"/>
  <c r="M75" i="38" s="1"/>
  <c r="I84" i="31"/>
  <c r="J84" i="31"/>
  <c r="V86" i="35"/>
  <c r="W86" i="35" s="1"/>
  <c r="V84" i="17" s="1"/>
  <c r="U86" i="35"/>
  <c r="M73" i="38"/>
  <c r="O73" i="38"/>
  <c r="N73" i="38"/>
  <c r="U84" i="18"/>
  <c r="V84" i="18"/>
  <c r="W84" i="18" s="1"/>
  <c r="T82" i="17" s="1"/>
  <c r="E74" i="28"/>
  <c r="O79" i="17"/>
  <c r="J84" i="37"/>
  <c r="K84" i="37" s="1"/>
  <c r="J82" i="17" s="1"/>
  <c r="I84" i="37"/>
  <c r="U85" i="34" l="1"/>
  <c r="V85" i="34"/>
  <c r="W85" i="34" s="1"/>
  <c r="X83" i="17" s="1"/>
  <c r="N75" i="38"/>
  <c r="J85" i="18"/>
  <c r="K85" i="18" s="1"/>
  <c r="C83" i="17" s="1"/>
  <c r="I85" i="18"/>
  <c r="AC82" i="17"/>
  <c r="AF82" i="17" s="1"/>
  <c r="V85" i="37"/>
  <c r="W85" i="37" s="1"/>
  <c r="AA83" i="17" s="1"/>
  <c r="U85" i="37"/>
  <c r="L81" i="17"/>
  <c r="O81" i="17" s="1"/>
  <c r="O75" i="38"/>
  <c r="K85" i="32"/>
  <c r="F83" i="17" s="1"/>
  <c r="J78" i="38"/>
  <c r="I86" i="32"/>
  <c r="J86" i="32"/>
  <c r="V86" i="32"/>
  <c r="W86" i="32" s="1"/>
  <c r="W84" i="17" s="1"/>
  <c r="U86" i="32"/>
  <c r="J85" i="37"/>
  <c r="K85" i="37" s="1"/>
  <c r="J83" i="17" s="1"/>
  <c r="I85" i="37"/>
  <c r="J85" i="34"/>
  <c r="I85" i="34"/>
  <c r="L77" i="38"/>
  <c r="K84" i="34"/>
  <c r="G82" i="17" s="1"/>
  <c r="I85" i="33"/>
  <c r="J85" i="33"/>
  <c r="K85" i="33" s="1"/>
  <c r="H83" i="17" s="1"/>
  <c r="V87" i="35"/>
  <c r="W87" i="35" s="1"/>
  <c r="V85" i="17" s="1"/>
  <c r="U87" i="35"/>
  <c r="K84" i="31"/>
  <c r="D82" i="17" s="1"/>
  <c r="K77" i="38"/>
  <c r="V85" i="18"/>
  <c r="W85" i="18" s="1"/>
  <c r="T83" i="17" s="1"/>
  <c r="U85" i="18"/>
  <c r="V85" i="31"/>
  <c r="W85" i="31" s="1"/>
  <c r="U83" i="17" s="1"/>
  <c r="U85" i="31"/>
  <c r="M74" i="38"/>
  <c r="O74" i="38"/>
  <c r="N74" i="38"/>
  <c r="J85" i="31"/>
  <c r="I85" i="31"/>
  <c r="V85" i="33"/>
  <c r="W85" i="33" s="1"/>
  <c r="Y83" i="17" s="1"/>
  <c r="U85" i="33"/>
  <c r="I85" i="35"/>
  <c r="J85" i="35"/>
  <c r="K85" i="35" s="1"/>
  <c r="E83" i="17" s="1"/>
  <c r="U86" i="34" l="1"/>
  <c r="V86" i="34"/>
  <c r="W86" i="34" s="1"/>
  <c r="X84" i="17" s="1"/>
  <c r="J86" i="18"/>
  <c r="K86" i="18" s="1"/>
  <c r="C84" i="17" s="1"/>
  <c r="I86" i="18"/>
  <c r="E76" i="28"/>
  <c r="O76" i="38" s="1"/>
  <c r="I87" i="32"/>
  <c r="J87" i="32"/>
  <c r="J79" i="38"/>
  <c r="K86" i="32"/>
  <c r="F84" i="17" s="1"/>
  <c r="U86" i="37"/>
  <c r="V86" i="37"/>
  <c r="W86" i="37" s="1"/>
  <c r="AA84" i="17" s="1"/>
  <c r="J86" i="34"/>
  <c r="I86" i="34"/>
  <c r="V88" i="35"/>
  <c r="W88" i="35" s="1"/>
  <c r="V86" i="17" s="1"/>
  <c r="U88" i="35"/>
  <c r="J86" i="33"/>
  <c r="K86" i="33" s="1"/>
  <c r="H84" i="17" s="1"/>
  <c r="I86" i="33"/>
  <c r="L78" i="38"/>
  <c r="K85" i="34"/>
  <c r="G83" i="17" s="1"/>
  <c r="AC83" i="17"/>
  <c r="AF83" i="17" s="1"/>
  <c r="I86" i="35"/>
  <c r="J86" i="35"/>
  <c r="K86" i="35" s="1"/>
  <c r="E84" i="17" s="1"/>
  <c r="V86" i="31"/>
  <c r="W86" i="31" s="1"/>
  <c r="U84" i="17" s="1"/>
  <c r="U86" i="31"/>
  <c r="V87" i="32"/>
  <c r="W87" i="32" s="1"/>
  <c r="W85" i="17" s="1"/>
  <c r="U87" i="32"/>
  <c r="I86" i="31"/>
  <c r="J86" i="31"/>
  <c r="K85" i="31"/>
  <c r="D83" i="17" s="1"/>
  <c r="K78" i="38"/>
  <c r="U86" i="18"/>
  <c r="V86" i="18"/>
  <c r="W86" i="18" s="1"/>
  <c r="T84" i="17" s="1"/>
  <c r="U86" i="33"/>
  <c r="V86" i="33"/>
  <c r="W86" i="33" s="1"/>
  <c r="Y84" i="17" s="1"/>
  <c r="L82" i="17"/>
  <c r="J86" i="37"/>
  <c r="K86" i="37" s="1"/>
  <c r="J84" i="17" s="1"/>
  <c r="I86" i="37"/>
  <c r="U87" i="34" l="1"/>
  <c r="V87" i="34"/>
  <c r="W87" i="34" s="1"/>
  <c r="X85" i="17" s="1"/>
  <c r="J87" i="18"/>
  <c r="K87" i="18" s="1"/>
  <c r="C85" i="17" s="1"/>
  <c r="I87" i="18"/>
  <c r="M76" i="38"/>
  <c r="N76" i="38"/>
  <c r="V87" i="37"/>
  <c r="W87" i="37" s="1"/>
  <c r="AA85" i="17" s="1"/>
  <c r="U87" i="37"/>
  <c r="AC84" i="17"/>
  <c r="AF84" i="17" s="1"/>
  <c r="K87" i="32"/>
  <c r="F85" i="17" s="1"/>
  <c r="J80" i="38"/>
  <c r="I88" i="32"/>
  <c r="J88" i="32"/>
  <c r="I87" i="34"/>
  <c r="J87" i="34"/>
  <c r="L83" i="17"/>
  <c r="J87" i="33"/>
  <c r="K87" i="33" s="1"/>
  <c r="H85" i="17" s="1"/>
  <c r="I87" i="33"/>
  <c r="L79" i="38"/>
  <c r="K86" i="34"/>
  <c r="G84" i="17" s="1"/>
  <c r="U87" i="18"/>
  <c r="V87" i="18"/>
  <c r="W87" i="18" s="1"/>
  <c r="T85" i="17" s="1"/>
  <c r="V88" i="32"/>
  <c r="W88" i="32" s="1"/>
  <c r="W86" i="17" s="1"/>
  <c r="U88" i="32"/>
  <c r="E77" i="28"/>
  <c r="O82" i="17"/>
  <c r="V87" i="31"/>
  <c r="W87" i="31" s="1"/>
  <c r="U85" i="17" s="1"/>
  <c r="U87" i="31"/>
  <c r="I87" i="37"/>
  <c r="J87" i="37"/>
  <c r="K87" i="37" s="1"/>
  <c r="J85" i="17" s="1"/>
  <c r="U87" i="33"/>
  <c r="V87" i="33"/>
  <c r="W87" i="33" s="1"/>
  <c r="Y85" i="17" s="1"/>
  <c r="K79" i="38"/>
  <c r="K86" i="31"/>
  <c r="D84" i="17" s="1"/>
  <c r="J87" i="31"/>
  <c r="I87" i="31"/>
  <c r="J87" i="35"/>
  <c r="K87" i="35" s="1"/>
  <c r="E85" i="17" s="1"/>
  <c r="I87" i="35"/>
  <c r="V89" i="35"/>
  <c r="W89" i="35" s="1"/>
  <c r="V87" i="17" s="1"/>
  <c r="U89" i="35"/>
  <c r="V88" i="34" l="1"/>
  <c r="W88" i="34" s="1"/>
  <c r="X86" i="17" s="1"/>
  <c r="U88" i="34"/>
  <c r="J88" i="18"/>
  <c r="K88" i="18" s="1"/>
  <c r="C86" i="17" s="1"/>
  <c r="I88" i="18"/>
  <c r="K88" i="32"/>
  <c r="F86" i="17" s="1"/>
  <c r="J81" i="38"/>
  <c r="I89" i="32"/>
  <c r="J89" i="32"/>
  <c r="V88" i="37"/>
  <c r="W88" i="37" s="1"/>
  <c r="AA86" i="17" s="1"/>
  <c r="U88" i="37"/>
  <c r="V90" i="35"/>
  <c r="W90" i="35" s="1"/>
  <c r="V88" i="17" s="1"/>
  <c r="U90" i="35"/>
  <c r="M77" i="38"/>
  <c r="O77" i="38"/>
  <c r="N77" i="38"/>
  <c r="J88" i="33"/>
  <c r="K88" i="33" s="1"/>
  <c r="H86" i="17" s="1"/>
  <c r="I88" i="33"/>
  <c r="U88" i="33"/>
  <c r="V88" i="33"/>
  <c r="W88" i="33" s="1"/>
  <c r="Y86" i="17" s="1"/>
  <c r="J88" i="35"/>
  <c r="K88" i="35" s="1"/>
  <c r="E86" i="17" s="1"/>
  <c r="I88" i="35"/>
  <c r="V88" i="31"/>
  <c r="W88" i="31" s="1"/>
  <c r="U86" i="17" s="1"/>
  <c r="U88" i="31"/>
  <c r="AC85" i="17"/>
  <c r="AF85" i="17" s="1"/>
  <c r="J88" i="31"/>
  <c r="I88" i="31"/>
  <c r="V88" i="18"/>
  <c r="W88" i="18" s="1"/>
  <c r="T86" i="17" s="1"/>
  <c r="U88" i="18"/>
  <c r="K87" i="34"/>
  <c r="G85" i="17" s="1"/>
  <c r="L80" i="38"/>
  <c r="U89" i="32"/>
  <c r="V89" i="32"/>
  <c r="W89" i="32" s="1"/>
  <c r="W87" i="17" s="1"/>
  <c r="K80" i="38"/>
  <c r="K87" i="31"/>
  <c r="D85" i="17" s="1"/>
  <c r="I88" i="37"/>
  <c r="J88" i="37"/>
  <c r="K88" i="37" s="1"/>
  <c r="J86" i="17" s="1"/>
  <c r="J88" i="34"/>
  <c r="I88" i="34"/>
  <c r="E78" i="28"/>
  <c r="O83" i="17"/>
  <c r="L84" i="17"/>
  <c r="U89" i="34" l="1"/>
  <c r="V89" i="34"/>
  <c r="W89" i="34" s="1"/>
  <c r="X87" i="17" s="1"/>
  <c r="I89" i="18"/>
  <c r="J89" i="18"/>
  <c r="K89" i="18" s="1"/>
  <c r="C87" i="17" s="1"/>
  <c r="V89" i="37"/>
  <c r="W89" i="37" s="1"/>
  <c r="AA87" i="17" s="1"/>
  <c r="U89" i="37"/>
  <c r="J82" i="38"/>
  <c r="K89" i="32"/>
  <c r="F87" i="17" s="1"/>
  <c r="AC86" i="17"/>
  <c r="AF86" i="17" s="1"/>
  <c r="I90" i="32"/>
  <c r="J90" i="32"/>
  <c r="J89" i="35"/>
  <c r="K89" i="35" s="1"/>
  <c r="E87" i="17" s="1"/>
  <c r="I89" i="35"/>
  <c r="L85" i="17"/>
  <c r="J89" i="31"/>
  <c r="I89" i="31"/>
  <c r="V89" i="18"/>
  <c r="W89" i="18" s="1"/>
  <c r="T87" i="17" s="1"/>
  <c r="U89" i="18"/>
  <c r="I89" i="37"/>
  <c r="J89" i="37"/>
  <c r="K89" i="37" s="1"/>
  <c r="J87" i="17" s="1"/>
  <c r="K88" i="31"/>
  <c r="D86" i="17" s="1"/>
  <c r="K81" i="38"/>
  <c r="I89" i="34"/>
  <c r="J89" i="34"/>
  <c r="U89" i="33"/>
  <c r="V89" i="33"/>
  <c r="W89" i="33" s="1"/>
  <c r="Y87" i="17" s="1"/>
  <c r="L81" i="38"/>
  <c r="K88" i="34"/>
  <c r="G86" i="17" s="1"/>
  <c r="U90" i="32"/>
  <c r="V90" i="32"/>
  <c r="W90" i="32" s="1"/>
  <c r="W88" i="17" s="1"/>
  <c r="V89" i="31"/>
  <c r="W89" i="31" s="1"/>
  <c r="U87" i="17" s="1"/>
  <c r="U89" i="31"/>
  <c r="I89" i="33"/>
  <c r="J89" i="33"/>
  <c r="K89" i="33" s="1"/>
  <c r="H87" i="17" s="1"/>
  <c r="V91" i="35"/>
  <c r="W91" i="35" s="1"/>
  <c r="V89" i="17" s="1"/>
  <c r="U91" i="35"/>
  <c r="M78" i="38"/>
  <c r="O78" i="38"/>
  <c r="N78" i="38"/>
  <c r="E79" i="28"/>
  <c r="O84" i="17"/>
  <c r="V90" i="34" l="1"/>
  <c r="W90" i="34" s="1"/>
  <c r="X88" i="17" s="1"/>
  <c r="U90" i="34"/>
  <c r="J90" i="18"/>
  <c r="K90" i="18" s="1"/>
  <c r="C88" i="17" s="1"/>
  <c r="I90" i="18"/>
  <c r="L86" i="17"/>
  <c r="E81" i="28" s="1"/>
  <c r="M81" i="38" s="1"/>
  <c r="J83" i="38"/>
  <c r="K90" i="32"/>
  <c r="F88" i="17" s="1"/>
  <c r="J91" i="32"/>
  <c r="I91" i="32"/>
  <c r="U90" i="37"/>
  <c r="V90" i="37"/>
  <c r="W90" i="37" s="1"/>
  <c r="AA88" i="17" s="1"/>
  <c r="U90" i="31"/>
  <c r="V90" i="31"/>
  <c r="W90" i="31" s="1"/>
  <c r="U88" i="17" s="1"/>
  <c r="V90" i="33"/>
  <c r="W90" i="33" s="1"/>
  <c r="Y88" i="17" s="1"/>
  <c r="U90" i="33"/>
  <c r="J90" i="31"/>
  <c r="I90" i="31"/>
  <c r="M79" i="38"/>
  <c r="N79" i="38"/>
  <c r="O79" i="38"/>
  <c r="J90" i="34"/>
  <c r="I90" i="34"/>
  <c r="U90" i="18"/>
  <c r="V90" i="18"/>
  <c r="W90" i="18" s="1"/>
  <c r="T88" i="17" s="1"/>
  <c r="E80" i="28"/>
  <c r="O85" i="17"/>
  <c r="I90" i="33"/>
  <c r="J90" i="33"/>
  <c r="K90" i="33" s="1"/>
  <c r="H88" i="17" s="1"/>
  <c r="I90" i="37"/>
  <c r="J90" i="37"/>
  <c r="K90" i="37" s="1"/>
  <c r="J88" i="17" s="1"/>
  <c r="U91" i="32"/>
  <c r="V91" i="32"/>
  <c r="W91" i="32" s="1"/>
  <c r="W89" i="17" s="1"/>
  <c r="AC87" i="17"/>
  <c r="AF87" i="17" s="1"/>
  <c r="J90" i="35"/>
  <c r="K90" i="35" s="1"/>
  <c r="E88" i="17" s="1"/>
  <c r="I90" i="35"/>
  <c r="L82" i="38"/>
  <c r="K89" i="34"/>
  <c r="G87" i="17" s="1"/>
  <c r="K89" i="31"/>
  <c r="D87" i="17" s="1"/>
  <c r="K82" i="38"/>
  <c r="U92" i="35"/>
  <c r="V92" i="35"/>
  <c r="W92" i="35" s="1"/>
  <c r="V90" i="17" s="1"/>
  <c r="V91" i="34" l="1"/>
  <c r="W91" i="34" s="1"/>
  <c r="X89" i="17" s="1"/>
  <c r="U91" i="34"/>
  <c r="O86" i="17"/>
  <c r="I91" i="18"/>
  <c r="J91" i="18"/>
  <c r="K91" i="18" s="1"/>
  <c r="C89" i="17" s="1"/>
  <c r="V91" i="37"/>
  <c r="W91" i="37" s="1"/>
  <c r="AA89" i="17" s="1"/>
  <c r="U91" i="37"/>
  <c r="I92" i="32"/>
  <c r="J92" i="32"/>
  <c r="L87" i="17"/>
  <c r="E82" i="28" s="1"/>
  <c r="M82" i="38" s="1"/>
  <c r="J84" i="38"/>
  <c r="K91" i="32"/>
  <c r="F89" i="17" s="1"/>
  <c r="I91" i="33"/>
  <c r="J91" i="33"/>
  <c r="K91" i="33" s="1"/>
  <c r="H89" i="17" s="1"/>
  <c r="U91" i="31"/>
  <c r="V91" i="31"/>
  <c r="W91" i="31" s="1"/>
  <c r="U89" i="17" s="1"/>
  <c r="N81" i="38"/>
  <c r="J91" i="34"/>
  <c r="I91" i="34"/>
  <c r="M80" i="38"/>
  <c r="O80" i="38"/>
  <c r="N80" i="38"/>
  <c r="J91" i="31"/>
  <c r="I91" i="31"/>
  <c r="J91" i="37"/>
  <c r="K91" i="37" s="1"/>
  <c r="J89" i="17" s="1"/>
  <c r="I91" i="37"/>
  <c r="AC88" i="17"/>
  <c r="AF88" i="17" s="1"/>
  <c r="K90" i="31"/>
  <c r="D88" i="17" s="1"/>
  <c r="K83" i="38"/>
  <c r="J91" i="35"/>
  <c r="K91" i="35" s="1"/>
  <c r="E89" i="17" s="1"/>
  <c r="I91" i="35"/>
  <c r="K90" i="34"/>
  <c r="G88" i="17" s="1"/>
  <c r="L83" i="38"/>
  <c r="U92" i="32"/>
  <c r="V92" i="32"/>
  <c r="W92" i="32" s="1"/>
  <c r="W90" i="17" s="1"/>
  <c r="U93" i="35"/>
  <c r="V93" i="35"/>
  <c r="W93" i="35" s="1"/>
  <c r="V91" i="17" s="1"/>
  <c r="V91" i="18"/>
  <c r="W91" i="18" s="1"/>
  <c r="T89" i="17" s="1"/>
  <c r="U91" i="18"/>
  <c r="V91" i="33"/>
  <c r="W91" i="33" s="1"/>
  <c r="Y89" i="17" s="1"/>
  <c r="U91" i="33"/>
  <c r="O81" i="38"/>
  <c r="U92" i="34" l="1"/>
  <c r="V92" i="34"/>
  <c r="W92" i="34" s="1"/>
  <c r="X90" i="17" s="1"/>
  <c r="O87" i="17"/>
  <c r="I92" i="18"/>
  <c r="J92" i="18"/>
  <c r="K92" i="18" s="1"/>
  <c r="C90" i="17" s="1"/>
  <c r="U92" i="37"/>
  <c r="V92" i="37"/>
  <c r="W92" i="37" s="1"/>
  <c r="AA90" i="17" s="1"/>
  <c r="AC89" i="17"/>
  <c r="AF89" i="17" s="1"/>
  <c r="I93" i="32"/>
  <c r="J93" i="32"/>
  <c r="J85" i="38"/>
  <c r="K92" i="32"/>
  <c r="F90" i="17" s="1"/>
  <c r="J92" i="37"/>
  <c r="K92" i="37" s="1"/>
  <c r="J90" i="17" s="1"/>
  <c r="I92" i="37"/>
  <c r="J92" i="35"/>
  <c r="K92" i="35" s="1"/>
  <c r="E90" i="17" s="1"/>
  <c r="I92" i="35"/>
  <c r="J92" i="31"/>
  <c r="I92" i="31"/>
  <c r="V92" i="33"/>
  <c r="W92" i="33" s="1"/>
  <c r="Y90" i="17" s="1"/>
  <c r="U92" i="33"/>
  <c r="U93" i="32"/>
  <c r="V93" i="32"/>
  <c r="W93" i="32" s="1"/>
  <c r="W91" i="17" s="1"/>
  <c r="I92" i="34"/>
  <c r="J92" i="34"/>
  <c r="U94" i="35"/>
  <c r="V94" i="35"/>
  <c r="W94" i="35" s="1"/>
  <c r="V92" i="17" s="1"/>
  <c r="K84" i="38"/>
  <c r="K91" i="31"/>
  <c r="D89" i="17" s="1"/>
  <c r="V92" i="31"/>
  <c r="W92" i="31" s="1"/>
  <c r="U90" i="17" s="1"/>
  <c r="U92" i="31"/>
  <c r="V92" i="18"/>
  <c r="W92" i="18" s="1"/>
  <c r="T90" i="17" s="1"/>
  <c r="U92" i="18"/>
  <c r="K91" i="34"/>
  <c r="G89" i="17" s="1"/>
  <c r="L84" i="38"/>
  <c r="J92" i="33"/>
  <c r="K92" i="33" s="1"/>
  <c r="H90" i="17" s="1"/>
  <c r="I92" i="33"/>
  <c r="O82" i="38"/>
  <c r="L88" i="17"/>
  <c r="N82" i="38"/>
  <c r="V93" i="34" l="1"/>
  <c r="W93" i="34" s="1"/>
  <c r="X91" i="17" s="1"/>
  <c r="U93" i="34"/>
  <c r="I93" i="18"/>
  <c r="J93" i="18"/>
  <c r="K93" i="18" s="1"/>
  <c r="C91" i="17" s="1"/>
  <c r="AC90" i="17"/>
  <c r="AF90" i="17" s="1"/>
  <c r="J86" i="38"/>
  <c r="K93" i="32"/>
  <c r="F91" i="17" s="1"/>
  <c r="J94" i="32"/>
  <c r="I94" i="32"/>
  <c r="U93" i="37"/>
  <c r="V93" i="37"/>
  <c r="W93" i="37" s="1"/>
  <c r="AA91" i="17" s="1"/>
  <c r="V93" i="18"/>
  <c r="W93" i="18" s="1"/>
  <c r="T91" i="17" s="1"/>
  <c r="U93" i="18"/>
  <c r="V93" i="33"/>
  <c r="W93" i="33" s="1"/>
  <c r="Y91" i="17" s="1"/>
  <c r="U93" i="33"/>
  <c r="J93" i="35"/>
  <c r="K93" i="35" s="1"/>
  <c r="E91" i="17" s="1"/>
  <c r="I93" i="35"/>
  <c r="L89" i="17"/>
  <c r="V95" i="35"/>
  <c r="W95" i="35" s="1"/>
  <c r="V93" i="17" s="1"/>
  <c r="U95" i="35"/>
  <c r="E83" i="28"/>
  <c r="O88" i="17"/>
  <c r="K92" i="31"/>
  <c r="D90" i="17" s="1"/>
  <c r="K85" i="38"/>
  <c r="J93" i="33"/>
  <c r="K93" i="33" s="1"/>
  <c r="H91" i="17" s="1"/>
  <c r="I93" i="33"/>
  <c r="V93" i="31"/>
  <c r="W93" i="31" s="1"/>
  <c r="U91" i="17" s="1"/>
  <c r="U93" i="31"/>
  <c r="L85" i="38"/>
  <c r="K92" i="34"/>
  <c r="G90" i="17" s="1"/>
  <c r="I93" i="37"/>
  <c r="J93" i="37"/>
  <c r="K93" i="37" s="1"/>
  <c r="J91" i="17" s="1"/>
  <c r="I93" i="31"/>
  <c r="J93" i="31"/>
  <c r="U94" i="32"/>
  <c r="V94" i="32"/>
  <c r="W94" i="32" s="1"/>
  <c r="W92" i="17" s="1"/>
  <c r="I93" i="34"/>
  <c r="J93" i="34"/>
  <c r="U94" i="34" l="1"/>
  <c r="V94" i="34"/>
  <c r="W94" i="34" s="1"/>
  <c r="X92" i="17" s="1"/>
  <c r="I94" i="18"/>
  <c r="J94" i="18"/>
  <c r="K94" i="18" s="1"/>
  <c r="C92" i="17" s="1"/>
  <c r="AC91" i="17"/>
  <c r="AF91" i="17" s="1"/>
  <c r="L90" i="17"/>
  <c r="E85" i="28" s="1"/>
  <c r="M85" i="38" s="1"/>
  <c r="V94" i="37"/>
  <c r="W94" i="37" s="1"/>
  <c r="AA92" i="17" s="1"/>
  <c r="U94" i="37"/>
  <c r="I95" i="32"/>
  <c r="J95" i="32"/>
  <c r="K94" i="32"/>
  <c r="F92" i="17" s="1"/>
  <c r="J87" i="38"/>
  <c r="U96" i="35"/>
  <c r="V96" i="35"/>
  <c r="W96" i="35" s="1"/>
  <c r="V94" i="17" s="1"/>
  <c r="O89" i="17"/>
  <c r="E84" i="28"/>
  <c r="I94" i="37"/>
  <c r="J94" i="37"/>
  <c r="K94" i="37" s="1"/>
  <c r="J92" i="17" s="1"/>
  <c r="V95" i="32"/>
  <c r="W95" i="32" s="1"/>
  <c r="W93" i="17" s="1"/>
  <c r="U95" i="32"/>
  <c r="I94" i="35"/>
  <c r="J94" i="35"/>
  <c r="K94" i="35" s="1"/>
  <c r="E92" i="17" s="1"/>
  <c r="I94" i="33"/>
  <c r="J94" i="33"/>
  <c r="K94" i="33" s="1"/>
  <c r="H92" i="17" s="1"/>
  <c r="V94" i="18"/>
  <c r="W94" i="18" s="1"/>
  <c r="T92" i="17" s="1"/>
  <c r="U94" i="18"/>
  <c r="K93" i="34"/>
  <c r="G91" i="17" s="1"/>
  <c r="L86" i="38"/>
  <c r="J94" i="34"/>
  <c r="I94" i="34"/>
  <c r="I94" i="31"/>
  <c r="J94" i="31"/>
  <c r="U94" i="31"/>
  <c r="V94" i="31"/>
  <c r="W94" i="31" s="1"/>
  <c r="U92" i="17" s="1"/>
  <c r="U94" i="33"/>
  <c r="V94" i="33"/>
  <c r="W94" i="33" s="1"/>
  <c r="Y92" i="17" s="1"/>
  <c r="K93" i="31"/>
  <c r="D91" i="17" s="1"/>
  <c r="K86" i="38"/>
  <c r="M83" i="38"/>
  <c r="N83" i="38"/>
  <c r="O83" i="38"/>
  <c r="V95" i="34" l="1"/>
  <c r="W95" i="34" s="1"/>
  <c r="X93" i="17" s="1"/>
  <c r="U95" i="34"/>
  <c r="J95" i="18"/>
  <c r="K95" i="18" s="1"/>
  <c r="C93" i="17" s="1"/>
  <c r="I95" i="18"/>
  <c r="O90" i="17"/>
  <c r="K95" i="32"/>
  <c r="F93" i="17" s="1"/>
  <c r="J88" i="38"/>
  <c r="I96" i="32"/>
  <c r="J96" i="32"/>
  <c r="V95" i="37"/>
  <c r="W95" i="37" s="1"/>
  <c r="AA93" i="17" s="1"/>
  <c r="U95" i="37"/>
  <c r="AC92" i="17"/>
  <c r="AF92" i="17" s="1"/>
  <c r="U95" i="31"/>
  <c r="V95" i="31"/>
  <c r="W95" i="31" s="1"/>
  <c r="U93" i="17" s="1"/>
  <c r="I95" i="33"/>
  <c r="J95" i="33"/>
  <c r="K95" i="33" s="1"/>
  <c r="H93" i="17" s="1"/>
  <c r="M84" i="38"/>
  <c r="N84" i="38"/>
  <c r="O84" i="38"/>
  <c r="J95" i="35"/>
  <c r="K95" i="35" s="1"/>
  <c r="E93" i="17" s="1"/>
  <c r="I95" i="35"/>
  <c r="J95" i="34"/>
  <c r="I95" i="34"/>
  <c r="N85" i="38"/>
  <c r="K94" i="31"/>
  <c r="D92" i="17" s="1"/>
  <c r="K87" i="38"/>
  <c r="J95" i="31"/>
  <c r="I95" i="31"/>
  <c r="V95" i="33"/>
  <c r="W95" i="33" s="1"/>
  <c r="Y93" i="17" s="1"/>
  <c r="U95" i="33"/>
  <c r="K94" i="34"/>
  <c r="G92" i="17" s="1"/>
  <c r="L87" i="38"/>
  <c r="O85" i="38"/>
  <c r="V96" i="32"/>
  <c r="W96" i="32" s="1"/>
  <c r="W94" i="17" s="1"/>
  <c r="U96" i="32"/>
  <c r="V95" i="18"/>
  <c r="W95" i="18" s="1"/>
  <c r="T93" i="17" s="1"/>
  <c r="U95" i="18"/>
  <c r="J95" i="37"/>
  <c r="K95" i="37" s="1"/>
  <c r="J93" i="17" s="1"/>
  <c r="I95" i="37"/>
  <c r="L91" i="17"/>
  <c r="V97" i="35"/>
  <c r="W97" i="35" s="1"/>
  <c r="V95" i="17" s="1"/>
  <c r="U97" i="35"/>
  <c r="U96" i="34" l="1"/>
  <c r="V96" i="34"/>
  <c r="W96" i="34" s="1"/>
  <c r="X94" i="17" s="1"/>
  <c r="I96" i="18"/>
  <c r="J96" i="18"/>
  <c r="K96" i="18" s="1"/>
  <c r="C94" i="17" s="1"/>
  <c r="V96" i="37"/>
  <c r="W96" i="37" s="1"/>
  <c r="AA94" i="17" s="1"/>
  <c r="U96" i="37"/>
  <c r="J89" i="38"/>
  <c r="K96" i="32"/>
  <c r="F94" i="17" s="1"/>
  <c r="J97" i="32"/>
  <c r="I97" i="32"/>
  <c r="V96" i="18"/>
  <c r="W96" i="18" s="1"/>
  <c r="T94" i="17" s="1"/>
  <c r="U96" i="18"/>
  <c r="AC93" i="17"/>
  <c r="AF93" i="17" s="1"/>
  <c r="V96" i="33"/>
  <c r="W96" i="33" s="1"/>
  <c r="Y94" i="17" s="1"/>
  <c r="U96" i="33"/>
  <c r="I96" i="33"/>
  <c r="J96" i="33"/>
  <c r="K96" i="33" s="1"/>
  <c r="H94" i="17" s="1"/>
  <c r="O91" i="17"/>
  <c r="E86" i="28"/>
  <c r="I96" i="35"/>
  <c r="J96" i="35"/>
  <c r="K96" i="35" s="1"/>
  <c r="E94" i="17" s="1"/>
  <c r="U98" i="35"/>
  <c r="V98" i="35"/>
  <c r="W98" i="35" s="1"/>
  <c r="V96" i="17" s="1"/>
  <c r="U97" i="32"/>
  <c r="V97" i="32"/>
  <c r="W97" i="32" s="1"/>
  <c r="W95" i="17" s="1"/>
  <c r="I96" i="31"/>
  <c r="J96" i="31"/>
  <c r="J96" i="37"/>
  <c r="K96" i="37" s="1"/>
  <c r="J94" i="17" s="1"/>
  <c r="I96" i="37"/>
  <c r="L92" i="17"/>
  <c r="J96" i="34"/>
  <c r="I96" i="34"/>
  <c r="K95" i="31"/>
  <c r="D93" i="17" s="1"/>
  <c r="K88" i="38"/>
  <c r="L88" i="38"/>
  <c r="K95" i="34"/>
  <c r="G93" i="17" s="1"/>
  <c r="V96" i="31"/>
  <c r="W96" i="31" s="1"/>
  <c r="U94" i="17" s="1"/>
  <c r="U96" i="31"/>
  <c r="U97" i="34" l="1"/>
  <c r="V97" i="34"/>
  <c r="W97" i="34" s="1"/>
  <c r="X95" i="17" s="1"/>
  <c r="I97" i="18"/>
  <c r="J97" i="18"/>
  <c r="K97" i="18" s="1"/>
  <c r="C95" i="17" s="1"/>
  <c r="J98" i="32"/>
  <c r="I98" i="32"/>
  <c r="J90" i="38"/>
  <c r="K97" i="32"/>
  <c r="F95" i="17" s="1"/>
  <c r="U97" i="37"/>
  <c r="V97" i="37"/>
  <c r="W97" i="37" s="1"/>
  <c r="AA95" i="17" s="1"/>
  <c r="V99" i="35"/>
  <c r="W99" i="35" s="1"/>
  <c r="V97" i="17" s="1"/>
  <c r="U99" i="35"/>
  <c r="K89" i="38"/>
  <c r="K96" i="31"/>
  <c r="D94" i="17" s="1"/>
  <c r="M86" i="38"/>
  <c r="N86" i="38"/>
  <c r="O86" i="38"/>
  <c r="L93" i="17"/>
  <c r="V97" i="18"/>
  <c r="W97" i="18" s="1"/>
  <c r="T95" i="17" s="1"/>
  <c r="U97" i="18"/>
  <c r="AC94" i="17"/>
  <c r="AF94" i="17" s="1"/>
  <c r="U97" i="33"/>
  <c r="V97" i="33"/>
  <c r="W97" i="33" s="1"/>
  <c r="Y95" i="17" s="1"/>
  <c r="J97" i="31"/>
  <c r="I97" i="31"/>
  <c r="I97" i="34"/>
  <c r="J97" i="34"/>
  <c r="L89" i="38"/>
  <c r="K96" i="34"/>
  <c r="G94" i="17" s="1"/>
  <c r="V98" i="32"/>
  <c r="W98" i="32" s="1"/>
  <c r="W96" i="17" s="1"/>
  <c r="U98" i="32"/>
  <c r="J97" i="33"/>
  <c r="K97" i="33" s="1"/>
  <c r="H95" i="17" s="1"/>
  <c r="I97" i="33"/>
  <c r="J97" i="37"/>
  <c r="K97" i="37" s="1"/>
  <c r="J95" i="17" s="1"/>
  <c r="I97" i="37"/>
  <c r="J97" i="35"/>
  <c r="K97" i="35" s="1"/>
  <c r="E95" i="17" s="1"/>
  <c r="I97" i="35"/>
  <c r="U97" i="31"/>
  <c r="V97" i="31"/>
  <c r="W97" i="31" s="1"/>
  <c r="U95" i="17" s="1"/>
  <c r="E87" i="28"/>
  <c r="O92" i="17"/>
  <c r="V98" i="34" l="1"/>
  <c r="W98" i="34" s="1"/>
  <c r="X96" i="17" s="1"/>
  <c r="U98" i="34"/>
  <c r="J98" i="18"/>
  <c r="K98" i="18" s="1"/>
  <c r="C96" i="17" s="1"/>
  <c r="I98" i="18"/>
  <c r="AC95" i="17"/>
  <c r="AF95" i="17" s="1"/>
  <c r="V98" i="37"/>
  <c r="W98" i="37" s="1"/>
  <c r="AA96" i="17" s="1"/>
  <c r="U98" i="37"/>
  <c r="L94" i="17"/>
  <c r="E89" i="28" s="1"/>
  <c r="I99" i="32"/>
  <c r="J99" i="32"/>
  <c r="K98" i="32"/>
  <c r="F96" i="17" s="1"/>
  <c r="J91" i="38"/>
  <c r="J98" i="34"/>
  <c r="I98" i="34"/>
  <c r="E88" i="28"/>
  <c r="O93" i="17"/>
  <c r="U98" i="31"/>
  <c r="V98" i="31"/>
  <c r="W98" i="31" s="1"/>
  <c r="U96" i="17" s="1"/>
  <c r="J98" i="33"/>
  <c r="K98" i="33" s="1"/>
  <c r="H96" i="17" s="1"/>
  <c r="I98" i="33"/>
  <c r="I98" i="31"/>
  <c r="J98" i="31"/>
  <c r="U98" i="18"/>
  <c r="V98" i="18"/>
  <c r="W98" i="18" s="1"/>
  <c r="T96" i="17" s="1"/>
  <c r="M87" i="38"/>
  <c r="O87" i="38"/>
  <c r="N87" i="38"/>
  <c r="K97" i="34"/>
  <c r="G95" i="17" s="1"/>
  <c r="L90" i="38"/>
  <c r="K90" i="38"/>
  <c r="K97" i="31"/>
  <c r="D95" i="17" s="1"/>
  <c r="V99" i="32"/>
  <c r="W99" i="32" s="1"/>
  <c r="W97" i="17" s="1"/>
  <c r="U99" i="32"/>
  <c r="V98" i="33"/>
  <c r="W98" i="33" s="1"/>
  <c r="Y96" i="17" s="1"/>
  <c r="U98" i="33"/>
  <c r="I98" i="35"/>
  <c r="J98" i="35"/>
  <c r="K98" i="35" s="1"/>
  <c r="E96" i="17" s="1"/>
  <c r="J98" i="37"/>
  <c r="K98" i="37" s="1"/>
  <c r="J96" i="17" s="1"/>
  <c r="I98" i="37"/>
  <c r="U99" i="34" l="1"/>
  <c r="V99" i="34"/>
  <c r="W99" i="34" s="1"/>
  <c r="X97" i="17" s="1"/>
  <c r="J99" i="18"/>
  <c r="K99" i="18" s="1"/>
  <c r="C97" i="17" s="1"/>
  <c r="I99" i="18"/>
  <c r="O94" i="17"/>
  <c r="M89" i="38"/>
  <c r="O89" i="38"/>
  <c r="AC96" i="17"/>
  <c r="AF96" i="17" s="1"/>
  <c r="L95" i="17"/>
  <c r="E90" i="28" s="1"/>
  <c r="M90" i="38" s="1"/>
  <c r="K99" i="32"/>
  <c r="F97" i="17" s="1"/>
  <c r="J92" i="38"/>
  <c r="U99" i="37"/>
  <c r="V99" i="37"/>
  <c r="W99" i="37" s="1"/>
  <c r="AA97" i="17" s="1"/>
  <c r="N89" i="38"/>
  <c r="I99" i="37"/>
  <c r="J99" i="37"/>
  <c r="K99" i="37" s="1"/>
  <c r="J97" i="17" s="1"/>
  <c r="K91" i="38"/>
  <c r="K98" i="31"/>
  <c r="D96" i="17" s="1"/>
  <c r="M88" i="38"/>
  <c r="O88" i="38"/>
  <c r="N88" i="38"/>
  <c r="V99" i="18"/>
  <c r="W99" i="18" s="1"/>
  <c r="T97" i="17" s="1"/>
  <c r="U99" i="18"/>
  <c r="V99" i="33"/>
  <c r="W99" i="33" s="1"/>
  <c r="Y97" i="17" s="1"/>
  <c r="U99" i="33"/>
  <c r="J99" i="34"/>
  <c r="I99" i="34"/>
  <c r="V99" i="31"/>
  <c r="W99" i="31" s="1"/>
  <c r="U97" i="17" s="1"/>
  <c r="U99" i="31"/>
  <c r="I99" i="35"/>
  <c r="J99" i="35"/>
  <c r="K99" i="35" s="1"/>
  <c r="E97" i="17" s="1"/>
  <c r="J99" i="31"/>
  <c r="I99" i="31"/>
  <c r="J99" i="33"/>
  <c r="K99" i="33" s="1"/>
  <c r="H97" i="17" s="1"/>
  <c r="I99" i="33"/>
  <c r="L91" i="38"/>
  <c r="K98" i="34"/>
  <c r="G96" i="17" s="1"/>
  <c r="O95" i="17" l="1"/>
  <c r="L96" i="17"/>
  <c r="E91" i="28" s="1"/>
  <c r="K92" i="38"/>
  <c r="K99" i="31"/>
  <c r="D97" i="17" s="1"/>
  <c r="L92" i="38"/>
  <c r="K99" i="34"/>
  <c r="G97" i="17" s="1"/>
  <c r="O90" i="38"/>
  <c r="AC97" i="17"/>
  <c r="AF97" i="17" s="1"/>
  <c r="N90" i="38"/>
  <c r="M91" i="38" l="1"/>
  <c r="O91" i="38"/>
  <c r="N91" i="38"/>
  <c r="O96" i="17"/>
  <c r="L97" i="17"/>
  <c r="E92" i="28" l="1"/>
  <c r="O97" i="17"/>
  <c r="M92" i="38" l="1"/>
  <c r="N92" i="38"/>
  <c r="O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<sst xmlns="http://schemas.openxmlformats.org/spreadsheetml/2006/main" count="1446" uniqueCount="339">
  <si>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</si>
  <si>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</si>
  <si>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</si>
  <si>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</si>
  <si>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</si>
  <si>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</si>
  <si>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</si>
  <si>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</si>
  <si>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</si>
  <si>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</si>
  <si>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</si>
  <si>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</si>
  <si>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</si>
  <si>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</si>
  <si>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</si>
  <si>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</si>
  <si>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</si>
  <si>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</si>
  <si>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</si>
  <si>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</si>
  <si>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</si>
  <si>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</si>
  <si>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</si>
  <si>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</si>
  <si>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</si>
  <si>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</si>
  <si>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</si>
  <si>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</si>
  <si>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</si>
  <si>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</si>
  <si>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</si>
  <si>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</si>
  <si>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</si>
  <si>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</si>
  <si>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</si>
  <si>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</si>
  <si>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</si>
  <si>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</si>
  <si>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</si>
  <si>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</si>
  <si>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</si>
  <si>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</si>
  <si>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</si>
  <si>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</si>
  <si>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</si>
  <si>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</si>
  <si>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</si>
  <si>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</si>
  <si>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</si>
  <si>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</si>
  <si>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</si>
  <si>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</si>
  <si>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</si>
  <si>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</si>
  <si>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</si>
  <si>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</si>
  <si>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</si>
  <si>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</si>
  <si>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</si>
  <si>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</si>
  <si>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</si>
  <si>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</si>
  <si>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</si>
  <si>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</si>
  <si>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</si>
  <si>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</si>
  <si>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</si>
  <si>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</si>
  <si>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</si>
  <si>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</si>
  <si>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</si>
  <si>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</si>
  <si>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</si>
  <si>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</si>
  <si>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</si>
  <si>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</si>
  <si>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</si>
  <si>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</si>
  <si>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</si>
  <si>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</si>
  <si>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</si>
  <si>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</si>
  <si>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</si>
  <si>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</si>
  <si>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</si>
  <si>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</si>
  <si>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</si>
  <si>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</si>
  <si>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</si>
  <si>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</si>
  <si>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</si>
  <si>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</si>
  <si>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</si>
  <si>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</si>
  <si>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</si>
  <si>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</si>
  <si>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</si>
  <si>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</si>
  <si>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</si>
  <si>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</si>
  <si>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</si>
  <si>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</si>
  <si>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</si>
  <si>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</si>
  <si>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</si>
  <si>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</si>
  <si>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</si>
  <si>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</si>
  <si>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</si>
  <si>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</si>
  <si>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</si>
  <si>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</si>
  <si>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</si>
  <si>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</si>
  <si>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</si>
  <si>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</si>
  <si>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</si>
  <si>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</si>
  <si>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</si>
  <si>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</si>
  <si>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</si>
  <si>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</si>
  <si>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</si>
  <si>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</si>
  <si>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</si>
  <si>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</si>
  <si>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</si>
  <si>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</si>
  <si>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</si>
  <si>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</si>
  <si>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</si>
  <si>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</si>
  <si>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</si>
  <si>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</si>
  <si>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</si>
  <si>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</si>
  <si>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</si>
  <si>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</si>
  <si>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</si>
  <si>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</si>
  <si>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</si>
  <si>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</si>
  <si>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</si>
  <si>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</si>
  <si>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</si>
  <si>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</si>
  <si>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</si>
  <si>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</si>
  <si>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</si>
  <si>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</si>
  <si>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</si>
  <si>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</si>
  <si>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</si>
  <si>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</si>
  <si>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</si>
  <si>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</si>
  <si>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</si>
  <si>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</si>
  <si>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</si>
  <si>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</si>
  <si>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</si>
  <si>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</si>
  <si>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</si>
  <si>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</si>
  <si>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</si>
  <si>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</si>
  <si>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</si>
  <si>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</si>
  <si>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</si>
  <si>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</si>
  <si>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</si>
  <si>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</si>
  <si>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</si>
  <si>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</si>
  <si>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</si>
  <si>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</si>
  <si>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</si>
  <si>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</si>
  <si>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</si>
  <si>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</si>
  <si>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</si>
  <si>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</si>
  <si>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</si>
  <si>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</si>
  <si>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</si>
  <si>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</si>
  <si>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</si>
  <si>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</si>
  <si>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</si>
  <si>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</si>
  <si>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</si>
  <si>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</si>
  <si>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</si>
  <si>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</si>
  <si>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</si>
  <si>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</si>
  <si>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</si>
  <si>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</si>
  <si>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</si>
  <si>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</si>
  <si>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</si>
  <si>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</si>
  <si>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</si>
  <si>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</si>
  <si>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</si>
  <si>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</si>
  <si>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</si>
  <si>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</si>
  <si>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</si>
  <si>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</si>
  <si>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</si>
  <si>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</si>
  <si>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</si>
  <si>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</si>
  <si>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</si>
  <si>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</si>
  <si>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</si>
  <si>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</si>
  <si>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</si>
  <si>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</si>
  <si>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</si>
  <si>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</si>
  <si>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</si>
  <si>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</si>
  <si>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</si>
  <si>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</si>
  <si>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</si>
  <si>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</si>
  <si>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</si>
  <si>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</si>
  <si>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</si>
  <si>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</si>
  <si>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</si>
  <si>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</si>
  <si>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</si>
  <si>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</si>
  <si>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</si>
  <si>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</si>
  <si>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</si>
  <si>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</si>
  <si>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</si>
  <si>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</si>
  <si>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</si>
  <si>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</si>
  <si>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</si>
  <si>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</si>
  <si>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</si>
  <si>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</si>
  <si>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</si>
  <si>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</si>
  <si>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</si>
  <si>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</si>
  <si>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</si>
  <si>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</si>
  <si>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</si>
  <si>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</si>
  <si>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</si>
  <si>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</si>
  <si>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</si>
  <si>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</si>
  <si>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</si>
  <si>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</si>
  <si>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</si>
  <si>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</si>
  <si>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</si>
  <si>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</si>
  <si>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</si>
  <si>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</si>
  <si>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</si>
  <si>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</si>
  <si>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</si>
  <si>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</si>
  <si>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</si>
  <si>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</si>
  <si>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</si>
  <si>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</si>
  <si>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</si>
  <si>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</si>
  <si>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</si>
  <si>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</si>
  <si>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</si>
  <si>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</si>
  <si>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</si>
  <si>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</si>
  <si>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</si>
  <si>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</si>
  <si>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</si>
  <si>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</si>
  <si>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</si>
  <si>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</si>
  <si>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</si>
  <si>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</si>
  <si>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</si>
  <si>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</si>
  <si>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</si>
  <si>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</si>
  <si>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</si>
  <si>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</si>
  <si>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</si>
  <si>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</si>
  <si>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</si>
  <si>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</si>
  <si>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</si>
  <si>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</si>
  <si>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</si>
  <si>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</si>
  <si>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</si>
  <si>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</si>
  <si>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</si>
  <si>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</si>
  <si>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</si>
  <si>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</si>
  <si>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</si>
  <si>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</si>
  <si>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</si>
  <si>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</si>
  <si>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</si>
  <si>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</si>
  <si>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</si>
  <si>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</si>
  <si>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</si>
  <si>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</si>
  <si>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</si>
  <si>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</si>
  <si>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</si>
  <si>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</si>
  <si>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</si>
  <si>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</si>
  <si>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</si>
  <si>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</si>
  <si>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</si>
  <si>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</si>
  <si>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</si>
  <si>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</si>
  <si>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</si>
  <si>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</si>
  <si>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</si>
  <si>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</si>
  <si>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Kutai Kertanegara</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</si>
</sst>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74">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31" xfId="4" applyFont="1" applyFill="1" applyBorder="1" applyProtection="1">
      <protection locked="0"/>
    </xf>
    <xf numFmtId="43" fontId="0" fillId="0" borderId="29" xfId="4" applyFont="1" applyFill="1" applyBorder="1" applyProtection="1">
      <protection locked="0"/>
    </xf>
    <xf numFmtId="43" fontId="0" fillId="0" borderId="31" xfId="4" applyFont="1" applyBorder="1" applyProtection="1"/>
    <xf numFmtId="43" fontId="0" fillId="0" borderId="29" xfId="4" applyFont="1" applyBorder="1" applyProtection="1"/>
    <xf numFmtId="4" fontId="0" fillId="0" borderId="29" xfId="0" applyNumberFormat="1" applyFill="1" applyBorder="1" applyProtection="1">
      <protection locked="0"/>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Kukar/KUKA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KAR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29.517240984000001</v>
          </cell>
        </row>
        <row r="31">
          <cell r="B31">
            <v>30.066066448000004</v>
          </cell>
        </row>
        <row r="32">
          <cell r="B32">
            <v>30.971364204</v>
          </cell>
        </row>
        <row r="33">
          <cell r="B33">
            <v>33.414861457999997</v>
          </cell>
        </row>
        <row r="34">
          <cell r="B34">
            <v>33.753948250000001</v>
          </cell>
        </row>
        <row r="35">
          <cell r="B35">
            <v>34.672945779999999</v>
          </cell>
        </row>
        <row r="36">
          <cell r="B36">
            <v>35.373511888000003</v>
          </cell>
        </row>
        <row r="37">
          <cell r="B37">
            <v>36.072965323999995</v>
          </cell>
        </row>
        <row r="38">
          <cell r="B38">
            <v>36.766994484000001</v>
          </cell>
        </row>
        <row r="39">
          <cell r="B39">
            <v>37.450383717999998</v>
          </cell>
        </row>
        <row r="40">
          <cell r="B40">
            <v>43.580580560000008</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B29">
            <v>45.078167529999995</v>
          </cell>
        </row>
        <row r="30">
          <cell r="B30">
            <v>46.279436038</v>
          </cell>
        </row>
        <row r="31">
          <cell r="B31">
            <v>47.506296002000006</v>
          </cell>
        </row>
        <row r="32">
          <cell r="B32">
            <v>48.709928937999997</v>
          </cell>
        </row>
        <row r="33">
          <cell r="B33">
            <v>49.916482637999998</v>
          </cell>
        </row>
        <row r="34">
          <cell r="B34">
            <v>51.114482672000001</v>
          </cell>
        </row>
        <row r="35">
          <cell r="B35">
            <v>52.390508829999995</v>
          </cell>
        </row>
        <row r="36">
          <cell r="B36">
            <v>53.831001817999997</v>
          </cell>
        </row>
        <row r="37">
          <cell r="B37">
            <v>55.271494805999993</v>
          </cell>
        </row>
        <row r="38">
          <cell r="B38">
            <v>56.711987794000002</v>
          </cell>
        </row>
        <row r="39">
          <cell r="B39">
            <v>58.152480781999998</v>
          </cell>
        </row>
        <row r="40">
          <cell r="B40">
            <v>59.59297377</v>
          </cell>
        </row>
        <row r="41">
          <cell r="B41">
            <v>61.033466757999996</v>
          </cell>
        </row>
        <row r="42">
          <cell r="B42">
            <v>62.473959746000006</v>
          </cell>
        </row>
        <row r="43">
          <cell r="B43">
            <v>63.914452734000001</v>
          </cell>
        </row>
        <row r="44">
          <cell r="B44">
            <v>65.354945721999997</v>
          </cell>
        </row>
        <row r="45">
          <cell r="B45">
            <v>66.795438709999999</v>
          </cell>
        </row>
        <row r="46">
          <cell r="B46">
            <v>68.235931698000002</v>
          </cell>
        </row>
        <row r="47">
          <cell r="B47">
            <v>69.676424686000004</v>
          </cell>
        </row>
        <row r="48">
          <cell r="B48">
            <v>71.116917673999993</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16"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6" t="s">
        <v>212</v>
      </c>
      <c r="C7" s="776"/>
      <c r="D7" s="776"/>
      <c r="E7" s="776"/>
      <c r="F7" s="776"/>
      <c r="G7" s="776"/>
      <c r="H7" s="776"/>
      <c r="I7" s="776"/>
      <c r="J7" s="360"/>
      <c r="K7" s="360"/>
    </row>
    <row r="8" spans="2:11" s="9" customFormat="1">
      <c r="B8" s="10"/>
      <c r="C8" s="10"/>
      <c r="D8" s="10"/>
      <c r="E8" s="10"/>
      <c r="F8" s="10"/>
      <c r="G8" s="10"/>
      <c r="H8" s="10"/>
      <c r="I8" s="10"/>
      <c r="J8" s="10"/>
      <c r="K8" s="10"/>
    </row>
    <row r="9" spans="2:11" ht="44.1" customHeight="1">
      <c r="B9" s="777" t="s">
        <v>227</v>
      </c>
      <c r="C9" s="777"/>
      <c r="D9" s="777"/>
      <c r="E9" s="777"/>
      <c r="F9" s="777"/>
      <c r="G9" s="777"/>
      <c r="H9" s="777"/>
      <c r="I9" s="777"/>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40" t="str">
        <f>city</f>
        <v>Kutai Kertanegara</v>
      </c>
      <c r="E2" s="841"/>
      <c r="F2" s="842"/>
    </row>
    <row r="3" spans="2:15" ht="13.5" thickBot="1">
      <c r="C3" s="490" t="s">
        <v>276</v>
      </c>
      <c r="D3" s="840" t="str">
        <f>province</f>
        <v>Kalimantan Timur</v>
      </c>
      <c r="E3" s="841"/>
      <c r="F3" s="842"/>
    </row>
    <row r="4" spans="2:15" ht="13.5" thickBot="1">
      <c r="B4" s="489"/>
      <c r="C4" s="490" t="s">
        <v>30</v>
      </c>
      <c r="D4" s="840">
        <f>country</f>
        <v>0</v>
      </c>
      <c r="E4" s="841"/>
      <c r="F4" s="842"/>
      <c r="H4" s="843"/>
      <c r="I4" s="843"/>
      <c r="J4" s="843"/>
      <c r="K4" s="843"/>
    </row>
    <row r="5" spans="2:15">
      <c r="B5" s="489"/>
      <c r="H5" s="844"/>
      <c r="I5" s="844"/>
      <c r="J5" s="844"/>
      <c r="K5" s="844"/>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0.96299998710299994</v>
      </c>
      <c r="E18" s="535">
        <f>Amnt_Deposited!F14*$F$11*(1-DOCF)*Garden!E19</f>
        <v>0</v>
      </c>
      <c r="F18" s="535">
        <f>Amnt_Deposited!D14*$D$11*(1-DOCF)*Paper!E19</f>
        <v>0.76154481738720003</v>
      </c>
      <c r="G18" s="535">
        <f>Amnt_Deposited!G14*$D$12*(1-DOCF)*Wood!E19</f>
        <v>0.62827447434443995</v>
      </c>
      <c r="H18" s="535">
        <f>Amnt_Deposited!H14*$F$12*(1-DOCF)*Textiles!E19</f>
        <v>9.5635860788159999E-2</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2.4484551396228</v>
      </c>
      <c r="O18" s="473">
        <f t="shared" ref="O18:O81" si="1">O17+N18</f>
        <v>2.4484551396228</v>
      </c>
    </row>
    <row r="19" spans="2:15">
      <c r="B19" s="470">
        <f>B18+1</f>
        <v>1951</v>
      </c>
      <c r="C19" s="533">
        <f>Amnt_Deposited!O15*$D$10*(1-DOCF)*MSW!E20</f>
        <v>0</v>
      </c>
      <c r="D19" s="534">
        <f>Amnt_Deposited!C15*$F$10*(1-DOCF)*Food!E20</f>
        <v>0.98090541786600005</v>
      </c>
      <c r="E19" s="535">
        <f>Amnt_Deposited!F15*$F$11*(1-DOCF)*Garden!E20</f>
        <v>0</v>
      </c>
      <c r="F19" s="535">
        <f>Amnt_Deposited!D15*$D$11*(1-DOCF)*Paper!E20</f>
        <v>0.77570451435840015</v>
      </c>
      <c r="G19" s="535">
        <f>Amnt_Deposited!G15*$D$12*(1-DOCF)*Wood!E20</f>
        <v>0.63995622434568011</v>
      </c>
      <c r="H19" s="535">
        <f>Amnt_Deposited!H15*$F$12*(1-DOCF)*Textiles!E20</f>
        <v>9.7414055291520002E-2</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2.4939802118616003</v>
      </c>
      <c r="O19" s="473">
        <f t="shared" si="1"/>
        <v>4.9424353514844004</v>
      </c>
    </row>
    <row r="20" spans="2:15">
      <c r="B20" s="470">
        <f t="shared" ref="B20:B83" si="2">B19+1</f>
        <v>1952</v>
      </c>
      <c r="C20" s="533">
        <f>Amnt_Deposited!O16*$D$10*(1-DOCF)*MSW!E21</f>
        <v>0</v>
      </c>
      <c r="D20" s="534">
        <f>Amnt_Deposited!C16*$F$10*(1-DOCF)*Food!E21</f>
        <v>1.0104407571554999</v>
      </c>
      <c r="E20" s="535">
        <f>Amnt_Deposited!F16*$F$11*(1-DOCF)*Garden!E21</f>
        <v>0</v>
      </c>
      <c r="F20" s="535">
        <f>Amnt_Deposited!D16*$D$11*(1-DOCF)*Paper!E21</f>
        <v>0.79906119646320006</v>
      </c>
      <c r="G20" s="535">
        <f>Amnt_Deposited!G16*$D$12*(1-DOCF)*Wood!E21</f>
        <v>0.65922548708214002</v>
      </c>
      <c r="H20" s="535">
        <f>Amnt_Deposited!H16*$F$12*(1-DOCF)*Textiles!E21</f>
        <v>0.10034722002096</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2.5690746607218</v>
      </c>
      <c r="O20" s="473">
        <f t="shared" si="1"/>
        <v>7.5115100122062</v>
      </c>
    </row>
    <row r="21" spans="2:15">
      <c r="B21" s="470">
        <f t="shared" si="2"/>
        <v>1953</v>
      </c>
      <c r="C21" s="533">
        <f>Amnt_Deposited!O17*$D$10*(1-DOCF)*MSW!E22</f>
        <v>0</v>
      </c>
      <c r="D21" s="534">
        <f>Amnt_Deposited!C17*$F$10*(1-DOCF)*Food!E22</f>
        <v>1.0901598550672498</v>
      </c>
      <c r="E21" s="535">
        <f>Amnt_Deposited!F17*$F$11*(1-DOCF)*Garden!E22</f>
        <v>0</v>
      </c>
      <c r="F21" s="535">
        <f>Amnt_Deposited!D17*$D$11*(1-DOCF)*Paper!E22</f>
        <v>0.86210342561640008</v>
      </c>
      <c r="G21" s="535">
        <f>Amnt_Deposited!G17*$D$12*(1-DOCF)*Wood!E22</f>
        <v>0.71123532613352991</v>
      </c>
      <c r="H21" s="535">
        <f>Amnt_Deposited!H17*$F$12*(1-DOCF)*Textiles!E22</f>
        <v>0.10826415112391999</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2.7717627579410999</v>
      </c>
      <c r="O21" s="473">
        <f t="shared" si="1"/>
        <v>10.283272770147299</v>
      </c>
    </row>
    <row r="22" spans="2:15">
      <c r="B22" s="470">
        <f t="shared" si="2"/>
        <v>1954</v>
      </c>
      <c r="C22" s="533">
        <f>Amnt_Deposited!O18*$D$10*(1-DOCF)*MSW!E23</f>
        <v>0</v>
      </c>
      <c r="D22" s="534">
        <f>Amnt_Deposited!C18*$F$10*(1-DOCF)*Food!E23</f>
        <v>1.1012225616562499</v>
      </c>
      <c r="E22" s="535">
        <f>Amnt_Deposited!F18*$F$11*(1-DOCF)*Garden!E23</f>
        <v>0</v>
      </c>
      <c r="F22" s="535">
        <f>Amnt_Deposited!D18*$D$11*(1-DOCF)*Paper!E23</f>
        <v>0.8708518648500001</v>
      </c>
      <c r="G22" s="535">
        <f>Amnt_Deposited!G18*$D$12*(1-DOCF)*Wood!E23</f>
        <v>0.71845278850125005</v>
      </c>
      <c r="H22" s="535">
        <f>Amnt_Deposited!H18*$F$12*(1-DOCF)*Textiles!E23</f>
        <v>0.10936279232999999</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2.7998900073374999</v>
      </c>
      <c r="O22" s="473">
        <f t="shared" si="1"/>
        <v>13.083162777484798</v>
      </c>
    </row>
    <row r="23" spans="2:15">
      <c r="B23" s="470">
        <f t="shared" si="2"/>
        <v>1955</v>
      </c>
      <c r="C23" s="533">
        <f>Amnt_Deposited!O19*$D$10*(1-DOCF)*MSW!E24</f>
        <v>0</v>
      </c>
      <c r="D23" s="534">
        <f>Amnt_Deposited!C19*$F$10*(1-DOCF)*Food!E24</f>
        <v>1.1312048560724999</v>
      </c>
      <c r="E23" s="535">
        <f>Amnt_Deposited!F19*$F$11*(1-DOCF)*Garden!E24</f>
        <v>0</v>
      </c>
      <c r="F23" s="535">
        <f>Amnt_Deposited!D19*$D$11*(1-DOCF)*Paper!E24</f>
        <v>0.89456200112400008</v>
      </c>
      <c r="G23" s="535">
        <f>Amnt_Deposited!G19*$D$12*(1-DOCF)*Wood!E24</f>
        <v>0.73801365092729998</v>
      </c>
      <c r="H23" s="535">
        <f>Amnt_Deposited!H19*$F$12*(1-DOCF)*Textiles!E24</f>
        <v>0.1123403443272</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2.8761208524510002</v>
      </c>
      <c r="O23" s="473">
        <f t="shared" si="1"/>
        <v>15.959283629935799</v>
      </c>
    </row>
    <row r="24" spans="2:15">
      <c r="B24" s="470">
        <f t="shared" si="2"/>
        <v>1956</v>
      </c>
      <c r="C24" s="533">
        <f>Amnt_Deposited!O20*$D$10*(1-DOCF)*MSW!E25</f>
        <v>0</v>
      </c>
      <c r="D24" s="534">
        <f>Amnt_Deposited!C20*$F$10*(1-DOCF)*Food!E25</f>
        <v>1.1540608253460001</v>
      </c>
      <c r="E24" s="535">
        <f>Amnt_Deposited!F20*$F$11*(1-DOCF)*Garden!E25</f>
        <v>0</v>
      </c>
      <c r="F24" s="535">
        <f>Amnt_Deposited!D20*$D$11*(1-DOCF)*Paper!E25</f>
        <v>0.91263660671040014</v>
      </c>
      <c r="G24" s="535">
        <f>Amnt_Deposited!G20*$D$12*(1-DOCF)*Wood!E25</f>
        <v>0.75292520053608003</v>
      </c>
      <c r="H24" s="535">
        <f>Amnt_Deposited!H20*$F$12*(1-DOCF)*Textiles!E25</f>
        <v>0.11461017851712001</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2.9342328111096001</v>
      </c>
      <c r="O24" s="473">
        <f t="shared" si="1"/>
        <v>18.893516441045399</v>
      </c>
    </row>
    <row r="25" spans="2:15">
      <c r="B25" s="470">
        <f t="shared" si="2"/>
        <v>1957</v>
      </c>
      <c r="C25" s="533">
        <f>Amnt_Deposited!O21*$D$10*(1-DOCF)*MSW!E26</f>
        <v>0</v>
      </c>
      <c r="D25" s="534">
        <f>Amnt_Deposited!C21*$F$10*(1-DOCF)*Food!E26</f>
        <v>1.1768804936954997</v>
      </c>
      <c r="E25" s="535">
        <f>Amnt_Deposited!F21*$F$11*(1-DOCF)*Garden!E26</f>
        <v>0</v>
      </c>
      <c r="F25" s="535">
        <f>Amnt_Deposited!D21*$D$11*(1-DOCF)*Paper!E26</f>
        <v>0.93068250535919983</v>
      </c>
      <c r="G25" s="535">
        <f>Amnt_Deposited!G21*$D$12*(1-DOCF)*Wood!E26</f>
        <v>0.76781306692133988</v>
      </c>
      <c r="H25" s="535">
        <f>Amnt_Deposited!H21*$F$12*(1-DOCF)*Textiles!E26</f>
        <v>0.11687640764975998</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2.9922524736257996</v>
      </c>
      <c r="O25" s="473">
        <f t="shared" si="1"/>
        <v>21.8857689146712</v>
      </c>
    </row>
    <row r="26" spans="2:15">
      <c r="B26" s="470">
        <f t="shared" si="2"/>
        <v>1958</v>
      </c>
      <c r="C26" s="533">
        <f>Amnt_Deposited!O22*$D$10*(1-DOCF)*MSW!E27</f>
        <v>0</v>
      </c>
      <c r="D26" s="534">
        <f>Amnt_Deposited!C22*$F$10*(1-DOCF)*Food!E27</f>
        <v>1.1995231950405001</v>
      </c>
      <c r="E26" s="535">
        <f>Amnt_Deposited!F22*$F$11*(1-DOCF)*Garden!E27</f>
        <v>0</v>
      </c>
      <c r="F26" s="535">
        <f>Amnt_Deposited!D22*$D$11*(1-DOCF)*Paper!E27</f>
        <v>0.94858845768720013</v>
      </c>
      <c r="G26" s="535">
        <f>Amnt_Deposited!G22*$D$12*(1-DOCF)*Wood!E27</f>
        <v>0.78258547759194008</v>
      </c>
      <c r="H26" s="535">
        <f>Amnt_Deposited!H22*$F$12*(1-DOCF)*Textiles!E27</f>
        <v>0.11912506212816</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3.0498221924478006</v>
      </c>
      <c r="O26" s="473">
        <f t="shared" si="1"/>
        <v>24.935591107119002</v>
      </c>
    </row>
    <row r="27" spans="2:15">
      <c r="B27" s="470">
        <f t="shared" si="2"/>
        <v>1959</v>
      </c>
      <c r="C27" s="533">
        <f>Amnt_Deposited!O23*$D$10*(1-DOCF)*MSW!E28</f>
        <v>0</v>
      </c>
      <c r="D27" s="534">
        <f>Amnt_Deposited!C23*$F$10*(1-DOCF)*Food!E28</f>
        <v>1.2218187687997497</v>
      </c>
      <c r="E27" s="535">
        <f>Amnt_Deposited!F23*$F$11*(1-DOCF)*Garden!E28</f>
        <v>0</v>
      </c>
      <c r="F27" s="535">
        <f>Amnt_Deposited!D23*$D$11*(1-DOCF)*Paper!E28</f>
        <v>0.96621989992440005</v>
      </c>
      <c r="G27" s="535">
        <f>Amnt_Deposited!G23*$D$12*(1-DOCF)*Wood!E28</f>
        <v>0.79713141743762994</v>
      </c>
      <c r="H27" s="535">
        <f>Amnt_Deposited!H23*$F$12*(1-DOCF)*Textiles!E28</f>
        <v>0.12133924324631999</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3.1065093294080994</v>
      </c>
      <c r="O27" s="473">
        <f t="shared" si="1"/>
        <v>28.0421004365271</v>
      </c>
    </row>
    <row r="28" spans="2:15">
      <c r="B28" s="470">
        <f t="shared" si="2"/>
        <v>1960</v>
      </c>
      <c r="C28" s="533">
        <f>Amnt_Deposited!O24*$D$10*(1-DOCF)*MSW!E29</f>
        <v>0</v>
      </c>
      <c r="D28" s="534">
        <f>Amnt_Deposited!C24*$F$10*(1-DOCF)*Food!E29</f>
        <v>1.42181644077</v>
      </c>
      <c r="E28" s="535">
        <f>Amnt_Deposited!F24*$F$11*(1-DOCF)*Garden!E29</f>
        <v>0</v>
      </c>
      <c r="F28" s="535">
        <f>Amnt_Deposited!D24*$D$11*(1-DOCF)*Paper!E29</f>
        <v>1.1243789784480003</v>
      </c>
      <c r="G28" s="535">
        <f>Amnt_Deposited!G24*$D$12*(1-DOCF)*Wood!E29</f>
        <v>0.92761265721960029</v>
      </c>
      <c r="H28" s="535">
        <f>Amnt_Deposited!H24*$F$12*(1-DOCF)*Textiles!E29</f>
        <v>0.14120108101440002</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3.6150091574520009</v>
      </c>
      <c r="O28" s="473">
        <f t="shared" si="1"/>
        <v>31.657109593979101</v>
      </c>
    </row>
    <row r="29" spans="2:15">
      <c r="B29" s="470">
        <f t="shared" si="2"/>
        <v>1961</v>
      </c>
      <c r="C29" s="533">
        <f>Amnt_Deposited!O25*$D$10*(1-DOCF)*MSW!E30</f>
        <v>0</v>
      </c>
      <c r="D29" s="534">
        <f>Amnt_Deposited!C25*$F$10*(1-DOCF)*Food!E30</f>
        <v>1.4706752156662497</v>
      </c>
      <c r="E29" s="535">
        <f>Amnt_Deposited!F25*$F$11*(1-DOCF)*Garden!E30</f>
        <v>0</v>
      </c>
      <c r="F29" s="535">
        <f>Amnt_Deposited!D25*$D$11*(1-DOCF)*Paper!E30</f>
        <v>1.163016722274</v>
      </c>
      <c r="G29" s="535">
        <f>Amnt_Deposited!G25*$D$12*(1-DOCF)*Wood!E30</f>
        <v>0.95948879587604985</v>
      </c>
      <c r="H29" s="535">
        <f>Amnt_Deposited!H25*$F$12*(1-DOCF)*Textiles!E30</f>
        <v>0.14605326279719999</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3.7392339966134998</v>
      </c>
      <c r="O29" s="473">
        <f t="shared" si="1"/>
        <v>35.3963435905926</v>
      </c>
    </row>
    <row r="30" spans="2:15">
      <c r="B30" s="470">
        <f t="shared" si="2"/>
        <v>1962</v>
      </c>
      <c r="C30" s="533">
        <f>Amnt_Deposited!O26*$D$10*(1-DOCF)*MSW!E31</f>
        <v>0</v>
      </c>
      <c r="D30" s="534">
        <f>Amnt_Deposited!C26*$F$10*(1-DOCF)*Food!E31</f>
        <v>1.5098666007397501</v>
      </c>
      <c r="E30" s="535">
        <f>Amnt_Deposited!F26*$F$11*(1-DOCF)*Garden!E31</f>
        <v>0</v>
      </c>
      <c r="F30" s="535">
        <f>Amnt_Deposited!D26*$D$11*(1-DOCF)*Paper!E31</f>
        <v>1.1940094497804001</v>
      </c>
      <c r="G30" s="535">
        <f>Amnt_Deposited!G26*$D$12*(1-DOCF)*Wood!E31</f>
        <v>0.98505779606882993</v>
      </c>
      <c r="H30" s="535">
        <f>Amnt_Deposited!H26*$F$12*(1-DOCF)*Textiles!E31</f>
        <v>0.14994537276312001</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3.8388792193521</v>
      </c>
      <c r="O30" s="473">
        <f t="shared" si="1"/>
        <v>39.235222809944702</v>
      </c>
    </row>
    <row r="31" spans="2:15">
      <c r="B31" s="470">
        <f t="shared" si="2"/>
        <v>1963</v>
      </c>
      <c r="C31" s="533">
        <f>Amnt_Deposited!O27*$D$10*(1-DOCF)*MSW!E32</f>
        <v>0</v>
      </c>
      <c r="D31" s="534">
        <f>Amnt_Deposited!C27*$F$10*(1-DOCF)*Food!E32</f>
        <v>1.5498929070652503</v>
      </c>
      <c r="E31" s="535">
        <f>Amnt_Deposited!F27*$F$11*(1-DOCF)*Garden!E32</f>
        <v>0</v>
      </c>
      <c r="F31" s="535">
        <f>Amnt_Deposited!D27*$D$11*(1-DOCF)*Paper!E32</f>
        <v>1.2256624368516003</v>
      </c>
      <c r="G31" s="535">
        <f>Amnt_Deposited!G27*$D$12*(1-DOCF)*Wood!E32</f>
        <v>1.0111715104025703</v>
      </c>
      <c r="H31" s="535">
        <f>Amnt_Deposited!H27*$F$12*(1-DOCF)*Textiles!E32</f>
        <v>0.15392039904648</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3.9406472533659005</v>
      </c>
      <c r="O31" s="473">
        <f t="shared" si="1"/>
        <v>43.175870063310605</v>
      </c>
    </row>
    <row r="32" spans="2:15">
      <c r="B32" s="470">
        <f t="shared" si="2"/>
        <v>1964</v>
      </c>
      <c r="C32" s="533">
        <f>Amnt_Deposited!O28*$D$10*(1-DOCF)*MSW!E33</f>
        <v>0</v>
      </c>
      <c r="D32" s="534">
        <f>Amnt_Deposited!C28*$F$10*(1-DOCF)*Food!E33</f>
        <v>1.5891614316022498</v>
      </c>
      <c r="E32" s="535">
        <f>Amnt_Deposited!F28*$F$11*(1-DOCF)*Garden!E33</f>
        <v>0</v>
      </c>
      <c r="F32" s="535">
        <f>Amnt_Deposited!D28*$D$11*(1-DOCF)*Paper!E33</f>
        <v>1.2567161666004001</v>
      </c>
      <c r="G32" s="535">
        <f>Amnt_Deposited!G28*$D$12*(1-DOCF)*Wood!E33</f>
        <v>1.0367908374453298</v>
      </c>
      <c r="H32" s="535">
        <f>Amnt_Deposited!H28*$F$12*(1-DOCF)*Textiles!E33</f>
        <v>0.15782016975911997</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4.0404886054070994</v>
      </c>
      <c r="O32" s="473">
        <f t="shared" si="1"/>
        <v>47.216358668717703</v>
      </c>
    </row>
    <row r="33" spans="2:15">
      <c r="B33" s="470">
        <f t="shared" si="2"/>
        <v>1965</v>
      </c>
      <c r="C33" s="533">
        <f>Amnt_Deposited!O29*$D$10*(1-DOCF)*MSW!E34</f>
        <v>0</v>
      </c>
      <c r="D33" s="534">
        <f>Amnt_Deposited!C29*$F$10*(1-DOCF)*Food!E34</f>
        <v>1.6285252460647499</v>
      </c>
      <c r="E33" s="535">
        <f>Amnt_Deposited!F29*$F$11*(1-DOCF)*Garden!E34</f>
        <v>0</v>
      </c>
      <c r="F33" s="535">
        <f>Amnt_Deposited!D29*$D$11*(1-DOCF)*Paper!E34</f>
        <v>1.2878452520604</v>
      </c>
      <c r="G33" s="535">
        <f>Amnt_Deposited!G29*$D$12*(1-DOCF)*Wood!E34</f>
        <v>1.06247233294983</v>
      </c>
      <c r="H33" s="535">
        <f>Amnt_Deposited!H29*$F$12*(1-DOCF)*Textiles!E34</f>
        <v>0.16172940374712</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4.1405722348221001</v>
      </c>
      <c r="O33" s="473">
        <f t="shared" si="1"/>
        <v>51.356930903539805</v>
      </c>
    </row>
    <row r="34" spans="2:15">
      <c r="B34" s="470">
        <f t="shared" si="2"/>
        <v>1966</v>
      </c>
      <c r="C34" s="533">
        <f>Amnt_Deposited!O30*$D$10*(1-DOCF)*MSW!E35</f>
        <v>0</v>
      </c>
      <c r="D34" s="534">
        <f>Amnt_Deposited!C30*$F$10*(1-DOCF)*Food!E35</f>
        <v>1.6676099971739999</v>
      </c>
      <c r="E34" s="535">
        <f>Amnt_Deposited!F30*$F$11*(1-DOCF)*Garden!E35</f>
        <v>0</v>
      </c>
      <c r="F34" s="535">
        <f>Amnt_Deposited!D30*$D$11*(1-DOCF)*Paper!E35</f>
        <v>1.3187536529376001</v>
      </c>
      <c r="G34" s="535">
        <f>Amnt_Deposited!G30*$D$12*(1-DOCF)*Wood!E35</f>
        <v>1.0879717636735202</v>
      </c>
      <c r="H34" s="535">
        <f>Amnt_Deposited!H30*$F$12*(1-DOCF)*Textiles!E35</f>
        <v>0.16561092385727999</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4.2399463376424</v>
      </c>
      <c r="O34" s="473">
        <f t="shared" si="1"/>
        <v>55.596877241182206</v>
      </c>
    </row>
    <row r="35" spans="2:15">
      <c r="B35" s="470">
        <f t="shared" si="2"/>
        <v>1967</v>
      </c>
      <c r="C35" s="533">
        <f>Amnt_Deposited!O31*$D$10*(1-DOCF)*MSW!E36</f>
        <v>0</v>
      </c>
      <c r="D35" s="534">
        <f>Amnt_Deposited!C31*$F$10*(1-DOCF)*Food!E36</f>
        <v>1.7092403505787499</v>
      </c>
      <c r="E35" s="535">
        <f>Amnt_Deposited!F31*$F$11*(1-DOCF)*Garden!E36</f>
        <v>0</v>
      </c>
      <c r="F35" s="535">
        <f>Amnt_Deposited!D31*$D$11*(1-DOCF)*Paper!E36</f>
        <v>1.351675127814</v>
      </c>
      <c r="G35" s="535">
        <f>Amnt_Deposited!G31*$D$12*(1-DOCF)*Wood!E36</f>
        <v>1.1151319804465498</v>
      </c>
      <c r="H35" s="535">
        <f>Amnt_Deposited!H31*$F$12*(1-DOCF)*Textiles!E36</f>
        <v>0.16974524860919998</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4.3457927074484992</v>
      </c>
      <c r="O35" s="473">
        <f t="shared" si="1"/>
        <v>59.942669948630709</v>
      </c>
    </row>
    <row r="36" spans="2:15">
      <c r="B36" s="470">
        <f t="shared" si="2"/>
        <v>1968</v>
      </c>
      <c r="C36" s="533">
        <f>Amnt_Deposited!O32*$D$10*(1-DOCF)*MSW!E37</f>
        <v>0</v>
      </c>
      <c r="D36" s="534">
        <f>Amnt_Deposited!C32*$F$10*(1-DOCF)*Food!E37</f>
        <v>1.7562364343122499</v>
      </c>
      <c r="E36" s="535">
        <f>Amnt_Deposited!F32*$F$11*(1-DOCF)*Garden!E37</f>
        <v>0</v>
      </c>
      <c r="F36" s="535">
        <f>Amnt_Deposited!D32*$D$11*(1-DOCF)*Paper!E37</f>
        <v>1.3888398469043999</v>
      </c>
      <c r="G36" s="535">
        <f>Amnt_Deposited!G32*$D$12*(1-DOCF)*Wood!E37</f>
        <v>1.14579287369613</v>
      </c>
      <c r="H36" s="535">
        <f>Amnt_Deposited!H32*$F$12*(1-DOCF)*Textiles!E37</f>
        <v>0.17441244589031996</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4.4652816008030989</v>
      </c>
      <c r="O36" s="473">
        <f t="shared" si="1"/>
        <v>64.407951549433804</v>
      </c>
    </row>
    <row r="37" spans="2:15">
      <c r="B37" s="470">
        <f t="shared" si="2"/>
        <v>1969</v>
      </c>
      <c r="C37" s="533">
        <f>Amnt_Deposited!O33*$D$10*(1-DOCF)*MSW!E38</f>
        <v>0</v>
      </c>
      <c r="D37" s="534">
        <f>Amnt_Deposited!C33*$F$10*(1-DOCF)*Food!E38</f>
        <v>1.8032325180457496</v>
      </c>
      <c r="E37" s="535">
        <f>Amnt_Deposited!F33*$F$11*(1-DOCF)*Garden!E38</f>
        <v>0</v>
      </c>
      <c r="F37" s="535">
        <f>Amnt_Deposited!D33*$D$11*(1-DOCF)*Paper!E38</f>
        <v>1.4260045659948</v>
      </c>
      <c r="G37" s="535">
        <f>Amnt_Deposited!G33*$D$12*(1-DOCF)*Wood!E38</f>
        <v>1.1764537669457098</v>
      </c>
      <c r="H37" s="535">
        <f>Amnt_Deposited!H33*$F$12*(1-DOCF)*Textiles!E38</f>
        <v>0.17907964317143996</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4.5847704941576994</v>
      </c>
      <c r="O37" s="473">
        <f t="shared" si="1"/>
        <v>68.992722043591499</v>
      </c>
    </row>
    <row r="38" spans="2:15">
      <c r="B38" s="470">
        <f t="shared" si="2"/>
        <v>1970</v>
      </c>
      <c r="C38" s="533">
        <f>Amnt_Deposited!O34*$D$10*(1-DOCF)*MSW!E39</f>
        <v>0</v>
      </c>
      <c r="D38" s="534">
        <f>Amnt_Deposited!C34*$F$10*(1-DOCF)*Food!E39</f>
        <v>1.85022860177925</v>
      </c>
      <c r="E38" s="535">
        <f>Amnt_Deposited!F34*$F$11*(1-DOCF)*Garden!E39</f>
        <v>0</v>
      </c>
      <c r="F38" s="535">
        <f>Amnt_Deposited!D34*$D$11*(1-DOCF)*Paper!E39</f>
        <v>1.4631692850852003</v>
      </c>
      <c r="G38" s="535">
        <f>Amnt_Deposited!G34*$D$12*(1-DOCF)*Wood!E39</f>
        <v>1.20711466019529</v>
      </c>
      <c r="H38" s="535">
        <f>Amnt_Deposited!H34*$F$12*(1-DOCF)*Textiles!E39</f>
        <v>0.18374684045255998</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4.7042593875123009</v>
      </c>
      <c r="O38" s="473">
        <f t="shared" si="1"/>
        <v>73.696981431103794</v>
      </c>
    </row>
    <row r="39" spans="2:15">
      <c r="B39" s="470">
        <f t="shared" si="2"/>
        <v>1971</v>
      </c>
      <c r="C39" s="533">
        <f>Amnt_Deposited!O35*$D$10*(1-DOCF)*MSW!E40</f>
        <v>0</v>
      </c>
      <c r="D39" s="534">
        <f>Amnt_Deposited!C35*$F$10*(1-DOCF)*Food!E40</f>
        <v>1.8972246855127497</v>
      </c>
      <c r="E39" s="535">
        <f>Amnt_Deposited!F35*$F$11*(1-DOCF)*Garden!E40</f>
        <v>0</v>
      </c>
      <c r="F39" s="535">
        <f>Amnt_Deposited!D35*$D$11*(1-DOCF)*Paper!E40</f>
        <v>1.5003340041755999</v>
      </c>
      <c r="G39" s="535">
        <f>Amnt_Deposited!G35*$D$12*(1-DOCF)*Wood!E40</f>
        <v>1.23777555344487</v>
      </c>
      <c r="H39" s="535">
        <f>Amnt_Deposited!H35*$F$12*(1-DOCF)*Textiles!E40</f>
        <v>0.18841403773367998</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4.8237482808668997</v>
      </c>
      <c r="O39" s="473">
        <f t="shared" si="1"/>
        <v>78.520729711970688</v>
      </c>
    </row>
    <row r="40" spans="2:15">
      <c r="B40" s="470">
        <f t="shared" si="2"/>
        <v>1972</v>
      </c>
      <c r="C40" s="533">
        <f>Amnt_Deposited!O36*$D$10*(1-DOCF)*MSW!E41</f>
        <v>0</v>
      </c>
      <c r="D40" s="534">
        <f>Amnt_Deposited!C36*$F$10*(1-DOCF)*Food!E41</f>
        <v>1.9442207692462501</v>
      </c>
      <c r="E40" s="535">
        <f>Amnt_Deposited!F36*$F$11*(1-DOCF)*Garden!E41</f>
        <v>0</v>
      </c>
      <c r="F40" s="535">
        <f>Amnt_Deposited!D36*$D$11*(1-DOCF)*Paper!E41</f>
        <v>1.5374987232660002</v>
      </c>
      <c r="G40" s="535">
        <f>Amnt_Deposited!G36*$D$12*(1-DOCF)*Wood!E41</f>
        <v>1.26843644669445</v>
      </c>
      <c r="H40" s="535">
        <f>Amnt_Deposited!H36*$F$12*(1-DOCF)*Textiles!E41</f>
        <v>0.19308123501479998</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4.9432371742215002</v>
      </c>
      <c r="O40" s="473">
        <f t="shared" si="1"/>
        <v>83.463966886192182</v>
      </c>
    </row>
    <row r="41" spans="2:15">
      <c r="B41" s="470">
        <f t="shared" si="2"/>
        <v>1973</v>
      </c>
      <c r="C41" s="533">
        <f>Amnt_Deposited!O37*$D$10*(1-DOCF)*MSW!E42</f>
        <v>0</v>
      </c>
      <c r="D41" s="534">
        <f>Amnt_Deposited!C37*$F$10*(1-DOCF)*Food!E42</f>
        <v>1.9912168529797498</v>
      </c>
      <c r="E41" s="535">
        <f>Amnt_Deposited!F37*$F$11*(1-DOCF)*Garden!E42</f>
        <v>0</v>
      </c>
      <c r="F41" s="535">
        <f>Amnt_Deposited!D37*$D$11*(1-DOCF)*Paper!E42</f>
        <v>1.5746634423564001</v>
      </c>
      <c r="G41" s="535">
        <f>Amnt_Deposited!G37*$D$12*(1-DOCF)*Wood!E42</f>
        <v>1.29909733994403</v>
      </c>
      <c r="H41" s="535">
        <f>Amnt_Deposited!H37*$F$12*(1-DOCF)*Textiles!E42</f>
        <v>0.19774843229591998</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5.0627260675760999</v>
      </c>
      <c r="O41" s="473">
        <f t="shared" si="1"/>
        <v>88.526692953768276</v>
      </c>
    </row>
    <row r="42" spans="2:15">
      <c r="B42" s="470">
        <f t="shared" si="2"/>
        <v>1974</v>
      </c>
      <c r="C42" s="533">
        <f>Amnt_Deposited!O38*$D$10*(1-DOCF)*MSW!E43</f>
        <v>0</v>
      </c>
      <c r="D42" s="534">
        <f>Amnt_Deposited!C38*$F$10*(1-DOCF)*Food!E43</f>
        <v>2.0382129367132502</v>
      </c>
      <c r="E42" s="535">
        <f>Amnt_Deposited!F38*$F$11*(1-DOCF)*Garden!E43</f>
        <v>0</v>
      </c>
      <c r="F42" s="535">
        <f>Amnt_Deposited!D38*$D$11*(1-DOCF)*Paper!E43</f>
        <v>1.6118281614468004</v>
      </c>
      <c r="G42" s="535">
        <f>Amnt_Deposited!G38*$D$12*(1-DOCF)*Wood!E43</f>
        <v>1.3297582331936102</v>
      </c>
      <c r="H42" s="535">
        <f>Amnt_Deposited!H38*$F$12*(1-DOCF)*Textiles!E43</f>
        <v>0.20241562957704001</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5.1822149609307004</v>
      </c>
      <c r="O42" s="473">
        <f t="shared" si="1"/>
        <v>93.708907914698983</v>
      </c>
    </row>
    <row r="43" spans="2:15">
      <c r="B43" s="470">
        <f t="shared" si="2"/>
        <v>1975</v>
      </c>
      <c r="C43" s="533">
        <f>Amnt_Deposited!O39*$D$10*(1-DOCF)*MSW!E44</f>
        <v>0</v>
      </c>
      <c r="D43" s="534">
        <f>Amnt_Deposited!C39*$F$10*(1-DOCF)*Food!E44</f>
        <v>2.0852090204467499</v>
      </c>
      <c r="E43" s="535">
        <f>Amnt_Deposited!F39*$F$11*(1-DOCF)*Garden!E44</f>
        <v>0</v>
      </c>
      <c r="F43" s="535">
        <f>Amnt_Deposited!D39*$D$11*(1-DOCF)*Paper!E44</f>
        <v>1.6489928805372001</v>
      </c>
      <c r="G43" s="535">
        <f>Amnt_Deposited!G39*$D$12*(1-DOCF)*Wood!E44</f>
        <v>1.36041912644319</v>
      </c>
      <c r="H43" s="535">
        <f>Amnt_Deposited!H39*$F$12*(1-DOCF)*Textiles!E44</f>
        <v>0.20708282685816001</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5.3017038542853001</v>
      </c>
      <c r="O43" s="473">
        <f t="shared" si="1"/>
        <v>99.01061176898429</v>
      </c>
    </row>
    <row r="44" spans="2:15">
      <c r="B44" s="470">
        <f t="shared" si="2"/>
        <v>1976</v>
      </c>
      <c r="C44" s="533">
        <f>Amnt_Deposited!O40*$D$10*(1-DOCF)*MSW!E45</f>
        <v>0</v>
      </c>
      <c r="D44" s="534">
        <f>Amnt_Deposited!C40*$F$10*(1-DOCF)*Food!E45</f>
        <v>2.1322051041802497</v>
      </c>
      <c r="E44" s="535">
        <f>Amnt_Deposited!F40*$F$11*(1-DOCF)*Garden!E45</f>
        <v>0</v>
      </c>
      <c r="F44" s="535">
        <f>Amnt_Deposited!D40*$D$11*(1-DOCF)*Paper!E45</f>
        <v>1.6861575996275999</v>
      </c>
      <c r="G44" s="535">
        <f>Amnt_Deposited!G40*$D$12*(1-DOCF)*Wood!E45</f>
        <v>1.39108001969277</v>
      </c>
      <c r="H44" s="535">
        <f>Amnt_Deposited!H40*$F$12*(1-DOCF)*Textiles!E45</f>
        <v>0.21175002413927999</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5.4211927476398998</v>
      </c>
      <c r="O44" s="473">
        <f t="shared" si="1"/>
        <v>104.4318045166242</v>
      </c>
    </row>
    <row r="45" spans="2:15">
      <c r="B45" s="470">
        <f t="shared" si="2"/>
        <v>1977</v>
      </c>
      <c r="C45" s="533">
        <f>Amnt_Deposited!O41*$D$10*(1-DOCF)*MSW!E46</f>
        <v>0</v>
      </c>
      <c r="D45" s="534">
        <f>Amnt_Deposited!C41*$F$10*(1-DOCF)*Food!E46</f>
        <v>2.1792011879137498</v>
      </c>
      <c r="E45" s="535">
        <f>Amnt_Deposited!F41*$F$11*(1-DOCF)*Garden!E46</f>
        <v>0</v>
      </c>
      <c r="F45" s="535">
        <f>Amnt_Deposited!D41*$D$11*(1-DOCF)*Paper!E46</f>
        <v>1.7233223187180002</v>
      </c>
      <c r="G45" s="535">
        <f>Amnt_Deposited!G41*$D$12*(1-DOCF)*Wood!E46</f>
        <v>1.4217409129423499</v>
      </c>
      <c r="H45" s="535">
        <f>Amnt_Deposited!H41*$F$12*(1-DOCF)*Textiles!E46</f>
        <v>0.21641722142040001</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5.5406816409945003</v>
      </c>
      <c r="O45" s="473">
        <f t="shared" si="1"/>
        <v>109.9724861576187</v>
      </c>
    </row>
    <row r="46" spans="2:15">
      <c r="B46" s="470">
        <f t="shared" si="2"/>
        <v>1978</v>
      </c>
      <c r="C46" s="533">
        <f>Amnt_Deposited!O42*$D$10*(1-DOCF)*MSW!E47</f>
        <v>0</v>
      </c>
      <c r="D46" s="534">
        <f>Amnt_Deposited!C42*$F$10*(1-DOCF)*Food!E47</f>
        <v>2.22619727164725</v>
      </c>
      <c r="E46" s="535">
        <f>Amnt_Deposited!F42*$F$11*(1-DOCF)*Garden!E47</f>
        <v>0</v>
      </c>
      <c r="F46" s="535">
        <f>Amnt_Deposited!D42*$D$11*(1-DOCF)*Paper!E47</f>
        <v>1.7604870378084003</v>
      </c>
      <c r="G46" s="535">
        <f>Amnt_Deposited!G42*$D$12*(1-DOCF)*Wood!E47</f>
        <v>1.4524018061919302</v>
      </c>
      <c r="H46" s="535">
        <f>Amnt_Deposited!H42*$F$12*(1-DOCF)*Textiles!E47</f>
        <v>0.22108441870151999</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5.6601705343491</v>
      </c>
      <c r="O46" s="473">
        <f t="shared" si="1"/>
        <v>115.63265669196781</v>
      </c>
    </row>
    <row r="47" spans="2:15">
      <c r="B47" s="470">
        <f t="shared" si="2"/>
        <v>1979</v>
      </c>
      <c r="C47" s="533">
        <f>Amnt_Deposited!O43*$D$10*(1-DOCF)*MSW!E48</f>
        <v>0</v>
      </c>
      <c r="D47" s="534">
        <f>Amnt_Deposited!C43*$F$10*(1-DOCF)*Food!E48</f>
        <v>2.2731933553807502</v>
      </c>
      <c r="E47" s="535">
        <f>Amnt_Deposited!F43*$F$11*(1-DOCF)*Garden!E48</f>
        <v>0</v>
      </c>
      <c r="F47" s="535">
        <f>Amnt_Deposited!D43*$D$11*(1-DOCF)*Paper!E48</f>
        <v>1.7976517568988002</v>
      </c>
      <c r="G47" s="535">
        <f>Amnt_Deposited!G43*$D$12*(1-DOCF)*Wood!E48</f>
        <v>1.4830626994415101</v>
      </c>
      <c r="H47" s="535">
        <f>Amnt_Deposited!H43*$F$12*(1-DOCF)*Textiles!E48</f>
        <v>0.22575161598263999</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5.7796594277037006</v>
      </c>
      <c r="O47" s="473">
        <f t="shared" si="1"/>
        <v>121.41231611967152</v>
      </c>
    </row>
    <row r="48" spans="2:15">
      <c r="B48" s="470">
        <f t="shared" si="2"/>
        <v>1980</v>
      </c>
      <c r="C48" s="533">
        <f>Amnt_Deposited!O44*$D$10*(1-DOCF)*MSW!E49</f>
        <v>0</v>
      </c>
      <c r="D48" s="534">
        <f>Amnt_Deposited!C44*$F$10*(1-DOCF)*Food!E49</f>
        <v>2.3201894391142499</v>
      </c>
      <c r="E48" s="535">
        <f>Amnt_Deposited!F44*$F$11*(1-DOCF)*Garden!E49</f>
        <v>0</v>
      </c>
      <c r="F48" s="535">
        <f>Amnt_Deposited!D44*$D$11*(1-DOCF)*Paper!E49</f>
        <v>1.8348164759891998</v>
      </c>
      <c r="G48" s="535">
        <f>Amnt_Deposited!G44*$D$12*(1-DOCF)*Wood!E49</f>
        <v>1.5137235926910899</v>
      </c>
      <c r="H48" s="535">
        <f>Amnt_Deposited!H44*$F$12*(1-DOCF)*Textiles!E49</f>
        <v>0.23041881326375996</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5.8991483210582993</v>
      </c>
      <c r="O48" s="473">
        <f t="shared" si="1"/>
        <v>127.31146444072982</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127.31146444072982</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127.31146444072982</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127.31146444072982</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127.31146444072982</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127.31146444072982</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127.31146444072982</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127.31146444072982</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127.31146444072982</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127.31146444072982</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127.31146444072982</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127.31146444072982</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127.31146444072982</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127.31146444072982</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127.31146444072982</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127.31146444072982</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127.31146444072982</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127.31146444072982</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127.31146444072982</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127.31146444072982</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127.31146444072982</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127.31146444072982</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127.31146444072982</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127.31146444072982</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127.31146444072982</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127.31146444072982</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127.31146444072982</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127.31146444072982</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127.31146444072982</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127.31146444072982</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127.31146444072982</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127.31146444072982</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127.31146444072982</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127.31146444072982</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127.31146444072982</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127.31146444072982</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127.31146444072982</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127.31146444072982</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127.31146444072982</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127.31146444072982</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127.31146444072982</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127.31146444072982</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127.31146444072982</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127.31146444072982</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127.31146444072982</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127.31146444072982</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127.31146444072982</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127.31146444072982</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127.31146444072982</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127.31146444072982</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127.31146444072982</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62" t="s">
        <v>52</v>
      </c>
      <c r="C2" s="862"/>
      <c r="D2" s="862"/>
      <c r="E2" s="862"/>
      <c r="F2" s="862"/>
      <c r="G2" s="862"/>
      <c r="H2" s="862"/>
    </row>
    <row r="3" spans="1:35" ht="13.5" thickBot="1">
      <c r="B3" s="862"/>
      <c r="C3" s="862"/>
      <c r="D3" s="862"/>
      <c r="E3" s="862"/>
      <c r="F3" s="862"/>
      <c r="G3" s="862"/>
      <c r="H3" s="862"/>
    </row>
    <row r="4" spans="1:35" ht="13.5" thickBot="1">
      <c r="P4" s="845" t="s">
        <v>242</v>
      </c>
      <c r="Q4" s="846"/>
      <c r="R4" s="847" t="s">
        <v>243</v>
      </c>
      <c r="S4" s="848"/>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64" t="s">
        <v>47</v>
      </c>
      <c r="E5" s="865"/>
      <c r="F5" s="865"/>
      <c r="G5" s="854"/>
      <c r="H5" s="865" t="s">
        <v>57</v>
      </c>
      <c r="I5" s="865"/>
      <c r="J5" s="865"/>
      <c r="K5" s="854"/>
      <c r="L5" s="135"/>
      <c r="M5" s="135"/>
      <c r="N5" s="135"/>
      <c r="O5" s="163"/>
      <c r="P5" s="207" t="s">
        <v>116</v>
      </c>
      <c r="Q5" s="208" t="s">
        <v>113</v>
      </c>
      <c r="R5" s="207" t="s">
        <v>116</v>
      </c>
      <c r="S5" s="208" t="s">
        <v>113</v>
      </c>
      <c r="V5" s="305" t="s">
        <v>118</v>
      </c>
      <c r="W5" s="306">
        <v>3</v>
      </c>
      <c r="AF5" s="866" t="s">
        <v>126</v>
      </c>
      <c r="AG5" s="866" t="s">
        <v>129</v>
      </c>
      <c r="AH5" s="866" t="s">
        <v>154</v>
      </c>
      <c r="AI5"/>
    </row>
    <row r="6" spans="1:35" ht="13.5" thickBot="1">
      <c r="B6" s="166"/>
      <c r="C6" s="152"/>
      <c r="D6" s="863" t="s">
        <v>45</v>
      </c>
      <c r="E6" s="863"/>
      <c r="F6" s="863" t="s">
        <v>46</v>
      </c>
      <c r="G6" s="863"/>
      <c r="H6" s="863" t="s">
        <v>45</v>
      </c>
      <c r="I6" s="863"/>
      <c r="J6" s="863" t="s">
        <v>99</v>
      </c>
      <c r="K6" s="863"/>
      <c r="L6" s="135"/>
      <c r="M6" s="135"/>
      <c r="N6" s="135"/>
      <c r="O6" s="203" t="s">
        <v>6</v>
      </c>
      <c r="P6" s="162">
        <v>0.38</v>
      </c>
      <c r="Q6" s="164" t="s">
        <v>234</v>
      </c>
      <c r="R6" s="162">
        <v>0.15</v>
      </c>
      <c r="S6" s="164" t="s">
        <v>244</v>
      </c>
      <c r="W6" s="871" t="s">
        <v>125</v>
      </c>
      <c r="X6" s="873"/>
      <c r="Y6" s="873"/>
      <c r="Z6" s="873"/>
      <c r="AA6" s="873"/>
      <c r="AB6" s="873"/>
      <c r="AC6" s="873"/>
      <c r="AD6" s="873"/>
      <c r="AE6" s="873"/>
      <c r="AF6" s="867"/>
      <c r="AG6" s="867"/>
      <c r="AH6" s="867"/>
      <c r="AI6"/>
    </row>
    <row r="7" spans="1:35" ht="26.25" thickBot="1">
      <c r="B7" s="871" t="s">
        <v>133</v>
      </c>
      <c r="C7" s="872"/>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68"/>
      <c r="AG7" s="868"/>
      <c r="AH7" s="868"/>
      <c r="AI7"/>
    </row>
    <row r="8" spans="1:35" ht="25.5" customHeight="1">
      <c r="B8" s="869"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70"/>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59" t="s">
        <v>264</v>
      </c>
      <c r="P13" s="860"/>
      <c r="Q13" s="860"/>
      <c r="R13" s="860"/>
      <c r="S13" s="861"/>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51" t="s">
        <v>70</v>
      </c>
      <c r="C26" s="851"/>
      <c r="D26" s="851"/>
      <c r="E26" s="851"/>
      <c r="F26" s="851"/>
      <c r="G26" s="851"/>
      <c r="H26" s="851"/>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52"/>
      <c r="C27" s="852"/>
      <c r="D27" s="852"/>
      <c r="E27" s="852"/>
      <c r="F27" s="852"/>
      <c r="G27" s="852"/>
      <c r="H27" s="852"/>
      <c r="O27" s="84"/>
      <c r="P27" s="402"/>
      <c r="Q27" s="84"/>
      <c r="R27" s="84"/>
      <c r="S27" s="84"/>
      <c r="U27" s="171"/>
      <c r="V27" s="173"/>
    </row>
    <row r="28" spans="1:35">
      <c r="B28" s="852"/>
      <c r="C28" s="852"/>
      <c r="D28" s="852"/>
      <c r="E28" s="852"/>
      <c r="F28" s="852"/>
      <c r="G28" s="852"/>
      <c r="H28" s="852"/>
      <c r="O28" s="84"/>
      <c r="P28" s="402"/>
      <c r="Q28" s="84"/>
      <c r="R28" s="84"/>
      <c r="S28" s="84"/>
      <c r="V28" s="173"/>
    </row>
    <row r="29" spans="1:35">
      <c r="B29" s="852"/>
      <c r="C29" s="852"/>
      <c r="D29" s="852"/>
      <c r="E29" s="852"/>
      <c r="F29" s="852"/>
      <c r="G29" s="852"/>
      <c r="H29" s="852"/>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52"/>
      <c r="C30" s="852"/>
      <c r="D30" s="852"/>
      <c r="E30" s="852"/>
      <c r="F30" s="852"/>
      <c r="G30" s="852"/>
      <c r="H30" s="852"/>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53" t="s">
        <v>75</v>
      </c>
      <c r="D38" s="854"/>
      <c r="O38" s="394"/>
      <c r="P38" s="395"/>
      <c r="Q38" s="396"/>
      <c r="R38" s="84"/>
    </row>
    <row r="39" spans="2:18">
      <c r="B39" s="142">
        <v>35</v>
      </c>
      <c r="C39" s="857">
        <f>LN(2)/B39</f>
        <v>1.980420515885558E-2</v>
      </c>
      <c r="D39" s="858"/>
    </row>
    <row r="40" spans="2:18" ht="27">
      <c r="B40" s="364" t="s">
        <v>76</v>
      </c>
      <c r="C40" s="855" t="s">
        <v>77</v>
      </c>
      <c r="D40" s="856"/>
    </row>
    <row r="41" spans="2:18" ht="13.5" thickBot="1">
      <c r="B41" s="143">
        <v>0.05</v>
      </c>
      <c r="C41" s="849">
        <f>LN(2)/B41</f>
        <v>13.862943611198904</v>
      </c>
      <c r="D41" s="850"/>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B7" workbookViewId="0">
      <selection activeCell="M22" sqref="M22"/>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772">
        <f>Amnt_Deposited!C14</f>
        <v>12.83999982804</v>
      </c>
      <c r="D19" s="416">
        <f>Dry_Matter_Content!C6</f>
        <v>0.59</v>
      </c>
      <c r="E19" s="283">
        <f>MCF!R18</f>
        <v>1</v>
      </c>
      <c r="F19" s="130">
        <f>C19*D19*$K$6*DOCF*E19</f>
        <v>1.4393639807232841</v>
      </c>
      <c r="G19" s="65">
        <f t="shared" ref="G19:G50" si="0">F19*$K$12</f>
        <v>1.4393639807232841</v>
      </c>
      <c r="H19" s="65">
        <f>F19*(1-$K$12)</f>
        <v>0</v>
      </c>
      <c r="I19" s="65">
        <f t="shared" ref="I19:I50" si="1">G19+I18*$K$10</f>
        <v>1.4393639807232841</v>
      </c>
      <c r="J19" s="65">
        <f t="shared" ref="J19:J50" si="2">I18*(1-$K$10)+H19</f>
        <v>0</v>
      </c>
      <c r="K19" s="66">
        <f>J19*CH4_fraction*conv</f>
        <v>0</v>
      </c>
      <c r="O19" s="95">
        <f>Amnt_Deposited!B14</f>
        <v>2000</v>
      </c>
      <c r="P19" s="98">
        <f>Amnt_Deposited!C14</f>
        <v>12.83999982804</v>
      </c>
      <c r="Q19" s="283">
        <f>MCF!R18</f>
        <v>1</v>
      </c>
      <c r="R19" s="130">
        <f t="shared" ref="R19:R50" si="3">P19*$W$6*DOCF*Q19</f>
        <v>0.96299998710299994</v>
      </c>
      <c r="S19" s="65">
        <f>R19*$W$12</f>
        <v>0.96299998710299994</v>
      </c>
      <c r="T19" s="65">
        <f>R19*(1-$W$12)</f>
        <v>0</v>
      </c>
      <c r="U19" s="65">
        <f>S19+U18*$W$10</f>
        <v>0.96299998710299994</v>
      </c>
      <c r="V19" s="65">
        <f>U18*(1-$W$10)+T19</f>
        <v>0</v>
      </c>
      <c r="W19" s="66">
        <f>V19*CH4_fraction*conv</f>
        <v>0</v>
      </c>
    </row>
    <row r="20" spans="2:23">
      <c r="B20" s="96">
        <f>Amnt_Deposited!B15</f>
        <v>2001</v>
      </c>
      <c r="C20" s="773">
        <f>Amnt_Deposited!C15</f>
        <v>13.078738904880002</v>
      </c>
      <c r="D20" s="418">
        <f>Dry_Matter_Content!C7</f>
        <v>0.59</v>
      </c>
      <c r="E20" s="284">
        <f>MCF!R19</f>
        <v>1</v>
      </c>
      <c r="F20" s="67">
        <f t="shared" ref="F20:F50" si="4">C20*D20*$K$6*DOCF*E20</f>
        <v>1.466126631237048</v>
      </c>
      <c r="G20" s="67">
        <f t="shared" si="0"/>
        <v>1.466126631237048</v>
      </c>
      <c r="H20" s="67">
        <f t="shared" ref="H20:H50" si="5">F20*(1-$K$12)</f>
        <v>0</v>
      </c>
      <c r="I20" s="67">
        <f t="shared" si="1"/>
        <v>2.430961161057521</v>
      </c>
      <c r="J20" s="67">
        <f t="shared" si="2"/>
        <v>0.47452945090281123</v>
      </c>
      <c r="K20" s="100">
        <f>J20*CH4_fraction*conv</f>
        <v>0.31635296726854079</v>
      </c>
      <c r="M20" s="393"/>
      <c r="O20" s="96">
        <f>Amnt_Deposited!B15</f>
        <v>2001</v>
      </c>
      <c r="P20" s="99">
        <f>Amnt_Deposited!C15</f>
        <v>13.078738904880002</v>
      </c>
      <c r="Q20" s="284">
        <f>MCF!R19</f>
        <v>1</v>
      </c>
      <c r="R20" s="67">
        <f t="shared" si="3"/>
        <v>0.98090541786600005</v>
      </c>
      <c r="S20" s="67">
        <f>R20*$W$12</f>
        <v>0.98090541786600005</v>
      </c>
      <c r="T20" s="67">
        <f>R20*(1-$W$12)</f>
        <v>0</v>
      </c>
      <c r="U20" s="67">
        <f>S20+U19*$W$10</f>
        <v>1.6264236135532031</v>
      </c>
      <c r="V20" s="67">
        <f>U19*(1-$W$10)+T20</f>
        <v>0.31748179141579697</v>
      </c>
      <c r="W20" s="100">
        <f>V20*CH4_fraction*conv</f>
        <v>0.2116545276105313</v>
      </c>
    </row>
    <row r="21" spans="2:23">
      <c r="B21" s="96">
        <f>Amnt_Deposited!B16</f>
        <v>2002</v>
      </c>
      <c r="C21" s="773">
        <f>Amnt_Deposited!C16</f>
        <v>13.47254342874</v>
      </c>
      <c r="D21" s="418">
        <f>Dry_Matter_Content!C8</f>
        <v>0.59</v>
      </c>
      <c r="E21" s="284">
        <f>MCF!R20</f>
        <v>1</v>
      </c>
      <c r="F21" s="67">
        <f t="shared" si="4"/>
        <v>1.510272118361754</v>
      </c>
      <c r="G21" s="67">
        <f t="shared" si="0"/>
        <v>1.510272118361754</v>
      </c>
      <c r="H21" s="67">
        <f t="shared" si="5"/>
        <v>0</v>
      </c>
      <c r="I21" s="67">
        <f t="shared" si="1"/>
        <v>3.1397941157526827</v>
      </c>
      <c r="J21" s="67">
        <f t="shared" si="2"/>
        <v>0.80143916366659229</v>
      </c>
      <c r="K21" s="100">
        <f t="shared" ref="K21:K84" si="6">J21*CH4_fraction*conv</f>
        <v>0.53429277577772816</v>
      </c>
      <c r="O21" s="96">
        <f>Amnt_Deposited!B16</f>
        <v>2002</v>
      </c>
      <c r="P21" s="99">
        <f>Amnt_Deposited!C16</f>
        <v>13.47254342874</v>
      </c>
      <c r="Q21" s="284">
        <f>MCF!R20</f>
        <v>1</v>
      </c>
      <c r="R21" s="67">
        <f t="shared" si="3"/>
        <v>1.0104407571554999</v>
      </c>
      <c r="S21" s="67">
        <f t="shared" ref="S21:S84" si="7">R21*$W$12</f>
        <v>1.0104407571554999</v>
      </c>
      <c r="T21" s="67">
        <f t="shared" ref="T21:T84" si="8">R21*(1-$W$12)</f>
        <v>0</v>
      </c>
      <c r="U21" s="67">
        <f t="shared" ref="U21:U84" si="9">S21+U20*$W$10</f>
        <v>2.1006651086659338</v>
      </c>
      <c r="V21" s="67">
        <f t="shared" ref="V21:V84" si="10">U20*(1-$W$10)+T21</f>
        <v>0.53619926204276913</v>
      </c>
      <c r="W21" s="100">
        <f t="shared" ref="W21:W84" si="11">V21*CH4_fraction*conv</f>
        <v>0.35746617469517938</v>
      </c>
    </row>
    <row r="22" spans="2:23">
      <c r="B22" s="96">
        <f>Amnt_Deposited!B17</f>
        <v>2003</v>
      </c>
      <c r="C22" s="773">
        <f>Amnt_Deposited!C17</f>
        <v>14.535464734229999</v>
      </c>
      <c r="D22" s="418">
        <f>Dry_Matter_Content!C9</f>
        <v>0.59</v>
      </c>
      <c r="E22" s="284">
        <f>MCF!R21</f>
        <v>1</v>
      </c>
      <c r="F22" s="67">
        <f t="shared" si="4"/>
        <v>1.6294255967071827</v>
      </c>
      <c r="G22" s="67">
        <f t="shared" si="0"/>
        <v>1.6294255967071827</v>
      </c>
      <c r="H22" s="67">
        <f t="shared" si="5"/>
        <v>0</v>
      </c>
      <c r="I22" s="67">
        <f t="shared" si="1"/>
        <v>3.7340925329209504</v>
      </c>
      <c r="J22" s="67">
        <f t="shared" si="2"/>
        <v>1.035127179538915</v>
      </c>
      <c r="K22" s="100">
        <f t="shared" si="6"/>
        <v>0.69008478635927661</v>
      </c>
      <c r="N22" s="258"/>
      <c r="O22" s="96">
        <f>Amnt_Deposited!B17</f>
        <v>2003</v>
      </c>
      <c r="P22" s="99">
        <f>Amnt_Deposited!C17</f>
        <v>14.535464734229999</v>
      </c>
      <c r="Q22" s="284">
        <f>MCF!R21</f>
        <v>1</v>
      </c>
      <c r="R22" s="67">
        <f t="shared" si="3"/>
        <v>1.0901598550672498</v>
      </c>
      <c r="S22" s="67">
        <f t="shared" si="7"/>
        <v>1.0901598550672498</v>
      </c>
      <c r="T22" s="67">
        <f t="shared" si="8"/>
        <v>0</v>
      </c>
      <c r="U22" s="67">
        <f t="shared" si="9"/>
        <v>2.4982777874136599</v>
      </c>
      <c r="V22" s="67">
        <f t="shared" si="10"/>
        <v>0.69254717631952378</v>
      </c>
      <c r="W22" s="100">
        <f t="shared" si="11"/>
        <v>0.46169811754634915</v>
      </c>
    </row>
    <row r="23" spans="2:23">
      <c r="B23" s="96">
        <f>Amnt_Deposited!B18</f>
        <v>2004</v>
      </c>
      <c r="C23" s="773">
        <f>Amnt_Deposited!C18</f>
        <v>14.68296748875</v>
      </c>
      <c r="D23" s="418">
        <f>Dry_Matter_Content!C10</f>
        <v>0.59</v>
      </c>
      <c r="E23" s="284">
        <f>MCF!R22</f>
        <v>1</v>
      </c>
      <c r="F23" s="67">
        <f t="shared" si="4"/>
        <v>1.645960655488875</v>
      </c>
      <c r="G23" s="67">
        <f t="shared" si="0"/>
        <v>1.645960655488875</v>
      </c>
      <c r="H23" s="67">
        <f t="shared" si="5"/>
        <v>0</v>
      </c>
      <c r="I23" s="67">
        <f t="shared" si="1"/>
        <v>4.1489977340577839</v>
      </c>
      <c r="J23" s="67">
        <f t="shared" si="2"/>
        <v>1.2310554543520418</v>
      </c>
      <c r="K23" s="100">
        <f t="shared" si="6"/>
        <v>0.82070363623469444</v>
      </c>
      <c r="N23" s="258"/>
      <c r="O23" s="96">
        <f>Amnt_Deposited!B18</f>
        <v>2004</v>
      </c>
      <c r="P23" s="99">
        <f>Amnt_Deposited!C18</f>
        <v>14.68296748875</v>
      </c>
      <c r="Q23" s="284">
        <f>MCF!R22</f>
        <v>1</v>
      </c>
      <c r="R23" s="67">
        <f t="shared" si="3"/>
        <v>1.1012225616562499</v>
      </c>
      <c r="S23" s="67">
        <f t="shared" si="7"/>
        <v>1.1012225616562499</v>
      </c>
      <c r="T23" s="67">
        <f t="shared" si="8"/>
        <v>0</v>
      </c>
      <c r="U23" s="67">
        <f t="shared" si="9"/>
        <v>2.7758682431251893</v>
      </c>
      <c r="V23" s="67">
        <f t="shared" si="10"/>
        <v>0.82363210594472025</v>
      </c>
      <c r="W23" s="100">
        <f t="shared" si="11"/>
        <v>0.54908807062981346</v>
      </c>
    </row>
    <row r="24" spans="2:23">
      <c r="B24" s="96">
        <f>Amnt_Deposited!B19</f>
        <v>2005</v>
      </c>
      <c r="C24" s="773">
        <f>Amnt_Deposited!C19</f>
        <v>15.0827314143</v>
      </c>
      <c r="D24" s="418">
        <f>Dry_Matter_Content!C11</f>
        <v>0.59</v>
      </c>
      <c r="E24" s="284">
        <f>MCF!R23</f>
        <v>1</v>
      </c>
      <c r="F24" s="67">
        <f t="shared" si="4"/>
        <v>1.6907741915430299</v>
      </c>
      <c r="G24" s="67">
        <f t="shared" si="0"/>
        <v>1.6907741915430299</v>
      </c>
      <c r="H24" s="67">
        <f t="shared" si="5"/>
        <v>0</v>
      </c>
      <c r="I24" s="67">
        <f t="shared" si="1"/>
        <v>4.4719305436384067</v>
      </c>
      <c r="J24" s="67">
        <f t="shared" si="2"/>
        <v>1.3678413819624069</v>
      </c>
      <c r="K24" s="100">
        <f t="shared" si="6"/>
        <v>0.91189425464160456</v>
      </c>
      <c r="N24" s="258"/>
      <c r="O24" s="96">
        <f>Amnt_Deposited!B19</f>
        <v>2005</v>
      </c>
      <c r="P24" s="99">
        <f>Amnt_Deposited!C19</f>
        <v>15.0827314143</v>
      </c>
      <c r="Q24" s="284">
        <f>MCF!R23</f>
        <v>1</v>
      </c>
      <c r="R24" s="67">
        <f t="shared" si="3"/>
        <v>1.1312048560724999</v>
      </c>
      <c r="S24" s="67">
        <f t="shared" si="7"/>
        <v>1.1312048560724999</v>
      </c>
      <c r="T24" s="67">
        <f t="shared" si="8"/>
        <v>0</v>
      </c>
      <c r="U24" s="67">
        <f t="shared" si="9"/>
        <v>2.9919249845930462</v>
      </c>
      <c r="V24" s="67">
        <f t="shared" si="10"/>
        <v>0.91514811460464318</v>
      </c>
      <c r="W24" s="100">
        <f t="shared" si="11"/>
        <v>0.61009874306976208</v>
      </c>
    </row>
    <row r="25" spans="2:23">
      <c r="B25" s="96">
        <f>Amnt_Deposited!B20</f>
        <v>2006</v>
      </c>
      <c r="C25" s="773">
        <f>Amnt_Deposited!C20</f>
        <v>15.387477671280001</v>
      </c>
      <c r="D25" s="418">
        <f>Dry_Matter_Content!C12</f>
        <v>0.59</v>
      </c>
      <c r="E25" s="284">
        <f>MCF!R24</f>
        <v>1</v>
      </c>
      <c r="F25" s="67">
        <f t="shared" si="4"/>
        <v>1.7249362469504881</v>
      </c>
      <c r="G25" s="67">
        <f t="shared" si="0"/>
        <v>1.7249362469504881</v>
      </c>
      <c r="H25" s="67">
        <f t="shared" si="5"/>
        <v>0</v>
      </c>
      <c r="I25" s="67">
        <f t="shared" si="1"/>
        <v>4.7225609348303665</v>
      </c>
      <c r="J25" s="67">
        <f t="shared" si="2"/>
        <v>1.4743058557585282</v>
      </c>
      <c r="K25" s="100">
        <f t="shared" si="6"/>
        <v>0.98287057050568549</v>
      </c>
      <c r="N25" s="258"/>
      <c r="O25" s="96">
        <f>Amnt_Deposited!B20</f>
        <v>2006</v>
      </c>
      <c r="P25" s="99">
        <f>Amnt_Deposited!C20</f>
        <v>15.387477671280001</v>
      </c>
      <c r="Q25" s="284">
        <f>MCF!R24</f>
        <v>1</v>
      </c>
      <c r="R25" s="67">
        <f t="shared" si="3"/>
        <v>1.1540608253460001</v>
      </c>
      <c r="S25" s="67">
        <f t="shared" si="7"/>
        <v>1.1540608253460001</v>
      </c>
      <c r="T25" s="67">
        <f t="shared" si="8"/>
        <v>0</v>
      </c>
      <c r="U25" s="67">
        <f t="shared" si="9"/>
        <v>3.1596081187535905</v>
      </c>
      <c r="V25" s="67">
        <f t="shared" si="10"/>
        <v>0.98637769118545604</v>
      </c>
      <c r="W25" s="100">
        <f t="shared" si="11"/>
        <v>0.65758512745697062</v>
      </c>
    </row>
    <row r="26" spans="2:23">
      <c r="B26" s="96">
        <f>Amnt_Deposited!B21</f>
        <v>2007</v>
      </c>
      <c r="C26" s="773">
        <f>Amnt_Deposited!C21</f>
        <v>15.691739915939998</v>
      </c>
      <c r="D26" s="418">
        <f>Dry_Matter_Content!C13</f>
        <v>0.59</v>
      </c>
      <c r="E26" s="284">
        <f>MCF!R25</f>
        <v>1</v>
      </c>
      <c r="F26" s="67">
        <f t="shared" si="4"/>
        <v>1.7590440445768736</v>
      </c>
      <c r="G26" s="67">
        <f t="shared" si="0"/>
        <v>1.7590440445768736</v>
      </c>
      <c r="H26" s="67">
        <f t="shared" si="5"/>
        <v>0</v>
      </c>
      <c r="I26" s="67">
        <f t="shared" si="1"/>
        <v>4.9246713078184765</v>
      </c>
      <c r="J26" s="67">
        <f t="shared" si="2"/>
        <v>1.5569336715887634</v>
      </c>
      <c r="K26" s="100">
        <f t="shared" si="6"/>
        <v>1.0379557810591755</v>
      </c>
      <c r="N26" s="258"/>
      <c r="O26" s="96">
        <f>Amnt_Deposited!B21</f>
        <v>2007</v>
      </c>
      <c r="P26" s="99">
        <f>Amnt_Deposited!C21</f>
        <v>15.691739915939998</v>
      </c>
      <c r="Q26" s="284">
        <f>MCF!R25</f>
        <v>1</v>
      </c>
      <c r="R26" s="67">
        <f t="shared" si="3"/>
        <v>1.1768804936954997</v>
      </c>
      <c r="S26" s="67">
        <f t="shared" si="7"/>
        <v>1.1768804936954997</v>
      </c>
      <c r="T26" s="67">
        <f t="shared" si="8"/>
        <v>0</v>
      </c>
      <c r="U26" s="67">
        <f t="shared" si="9"/>
        <v>3.2948291533129863</v>
      </c>
      <c r="V26" s="67">
        <f t="shared" si="10"/>
        <v>1.0416594591361039</v>
      </c>
      <c r="W26" s="100">
        <f t="shared" si="11"/>
        <v>0.69443963942406928</v>
      </c>
    </row>
    <row r="27" spans="2:23">
      <c r="B27" s="96">
        <f>Amnt_Deposited!B22</f>
        <v>2008</v>
      </c>
      <c r="C27" s="773">
        <f>Amnt_Deposited!C22</f>
        <v>15.993642600540001</v>
      </c>
      <c r="D27" s="418">
        <f>Dry_Matter_Content!C14</f>
        <v>0.59</v>
      </c>
      <c r="E27" s="284">
        <f>MCF!R26</f>
        <v>1</v>
      </c>
      <c r="F27" s="67">
        <f t="shared" si="4"/>
        <v>1.7928873355205341</v>
      </c>
      <c r="G27" s="67">
        <f t="shared" si="0"/>
        <v>1.7928873355205341</v>
      </c>
      <c r="H27" s="67">
        <f t="shared" si="5"/>
        <v>0</v>
      </c>
      <c r="I27" s="67">
        <f t="shared" si="1"/>
        <v>5.0939932332878071</v>
      </c>
      <c r="J27" s="67">
        <f t="shared" si="2"/>
        <v>1.6235654100512031</v>
      </c>
      <c r="K27" s="100">
        <f t="shared" si="6"/>
        <v>1.0823769400341354</v>
      </c>
      <c r="N27" s="258"/>
      <c r="O27" s="96">
        <f>Amnt_Deposited!B22</f>
        <v>2008</v>
      </c>
      <c r="P27" s="99">
        <f>Amnt_Deposited!C22</f>
        <v>15.993642600540001</v>
      </c>
      <c r="Q27" s="284">
        <f>MCF!R26</f>
        <v>1</v>
      </c>
      <c r="R27" s="67">
        <f t="shared" si="3"/>
        <v>1.1995231950405001</v>
      </c>
      <c r="S27" s="67">
        <f t="shared" si="7"/>
        <v>1.1995231950405001</v>
      </c>
      <c r="T27" s="67">
        <f t="shared" si="8"/>
        <v>0</v>
      </c>
      <c r="U27" s="67">
        <f t="shared" si="9"/>
        <v>3.4081132247688277</v>
      </c>
      <c r="V27" s="67">
        <f t="shared" si="10"/>
        <v>1.0862391235846587</v>
      </c>
      <c r="W27" s="100">
        <f t="shared" si="11"/>
        <v>0.72415941572310571</v>
      </c>
    </row>
    <row r="28" spans="2:23">
      <c r="B28" s="96">
        <f>Amnt_Deposited!B23</f>
        <v>2009</v>
      </c>
      <c r="C28" s="773">
        <f>Amnt_Deposited!C23</f>
        <v>16.290916917329998</v>
      </c>
      <c r="D28" s="418">
        <f>Dry_Matter_Content!C15</f>
        <v>0.59</v>
      </c>
      <c r="E28" s="284">
        <f>MCF!R27</f>
        <v>1</v>
      </c>
      <c r="F28" s="67">
        <f t="shared" si="4"/>
        <v>1.8262117864326926</v>
      </c>
      <c r="G28" s="67">
        <f t="shared" si="0"/>
        <v>1.8262117864326926</v>
      </c>
      <c r="H28" s="67">
        <f t="shared" si="5"/>
        <v>0</v>
      </c>
      <c r="I28" s="67">
        <f t="shared" si="1"/>
        <v>5.2408175650754103</v>
      </c>
      <c r="J28" s="67">
        <f t="shared" si="2"/>
        <v>1.6793874546450891</v>
      </c>
      <c r="K28" s="100">
        <f t="shared" si="6"/>
        <v>1.1195916364300593</v>
      </c>
      <c r="N28" s="258"/>
      <c r="O28" s="96">
        <f>Amnt_Deposited!B23</f>
        <v>2009</v>
      </c>
      <c r="P28" s="99">
        <f>Amnt_Deposited!C23</f>
        <v>16.290916917329998</v>
      </c>
      <c r="Q28" s="284">
        <f>MCF!R27</f>
        <v>1</v>
      </c>
      <c r="R28" s="67">
        <f t="shared" si="3"/>
        <v>1.2218187687997497</v>
      </c>
      <c r="S28" s="67">
        <f t="shared" si="7"/>
        <v>1.2218187687997497</v>
      </c>
      <c r="T28" s="67">
        <f t="shared" si="8"/>
        <v>0</v>
      </c>
      <c r="U28" s="67">
        <f t="shared" si="9"/>
        <v>3.5063453825214612</v>
      </c>
      <c r="V28" s="67">
        <f t="shared" si="10"/>
        <v>1.123586611047116</v>
      </c>
      <c r="W28" s="100">
        <f t="shared" si="11"/>
        <v>0.74905774069807729</v>
      </c>
    </row>
    <row r="29" spans="2:23">
      <c r="B29" s="96">
        <f>Amnt_Deposited!B24</f>
        <v>2010</v>
      </c>
      <c r="C29" s="773">
        <f>Amnt_Deposited!C24</f>
        <v>18.957552543600002</v>
      </c>
      <c r="D29" s="418">
        <f>Dry_Matter_Content!C16</f>
        <v>0.59</v>
      </c>
      <c r="E29" s="284">
        <f>MCF!R28</f>
        <v>1</v>
      </c>
      <c r="F29" s="67">
        <f t="shared" si="4"/>
        <v>2.12514164013756</v>
      </c>
      <c r="G29" s="67">
        <f t="shared" si="0"/>
        <v>2.12514164013756</v>
      </c>
      <c r="H29" s="67">
        <f t="shared" si="5"/>
        <v>0</v>
      </c>
      <c r="I29" s="67">
        <f t="shared" si="1"/>
        <v>5.6381667116232963</v>
      </c>
      <c r="J29" s="67">
        <f t="shared" si="2"/>
        <v>1.727792493589674</v>
      </c>
      <c r="K29" s="100">
        <f t="shared" si="6"/>
        <v>1.1518616623931159</v>
      </c>
      <c r="O29" s="96">
        <f>Amnt_Deposited!B24</f>
        <v>2010</v>
      </c>
      <c r="P29" s="99">
        <f>Amnt_Deposited!C24</f>
        <v>18.957552543600002</v>
      </c>
      <c r="Q29" s="284">
        <f>MCF!R28</f>
        <v>1</v>
      </c>
      <c r="R29" s="67">
        <f t="shared" si="3"/>
        <v>1.42181644077</v>
      </c>
      <c r="S29" s="67">
        <f t="shared" si="7"/>
        <v>1.42181644077</v>
      </c>
      <c r="T29" s="67">
        <f t="shared" si="8"/>
        <v>0</v>
      </c>
      <c r="U29" s="67">
        <f t="shared" si="9"/>
        <v>3.7721900389986374</v>
      </c>
      <c r="V29" s="67">
        <f t="shared" si="10"/>
        <v>1.1559717842928239</v>
      </c>
      <c r="W29" s="100">
        <f t="shared" si="11"/>
        <v>0.77064785619521592</v>
      </c>
    </row>
    <row r="30" spans="2:23">
      <c r="B30" s="96">
        <f>Amnt_Deposited!B25</f>
        <v>2011</v>
      </c>
      <c r="C30" s="99">
        <f>Amnt_Deposited!C25</f>
        <v>19.609002875549997</v>
      </c>
      <c r="D30" s="418">
        <f>Dry_Matter_Content!C17</f>
        <v>0.59</v>
      </c>
      <c r="E30" s="284">
        <f>MCF!R29</f>
        <v>1</v>
      </c>
      <c r="F30" s="67">
        <f t="shared" si="4"/>
        <v>2.1981692223491547</v>
      </c>
      <c r="G30" s="67">
        <f t="shared" si="0"/>
        <v>2.1981692223491547</v>
      </c>
      <c r="H30" s="67">
        <f t="shared" si="5"/>
        <v>0</v>
      </c>
      <c r="I30" s="67">
        <f t="shared" si="1"/>
        <v>5.9775453920410921</v>
      </c>
      <c r="J30" s="67">
        <f t="shared" si="2"/>
        <v>1.8587905419313591</v>
      </c>
      <c r="K30" s="100">
        <f t="shared" si="6"/>
        <v>1.2391936946209059</v>
      </c>
      <c r="O30" s="96">
        <f>Amnt_Deposited!B25</f>
        <v>2011</v>
      </c>
      <c r="P30" s="99">
        <f>Amnt_Deposited!C25</f>
        <v>19.609002875549997</v>
      </c>
      <c r="Q30" s="284">
        <f>MCF!R29</f>
        <v>1</v>
      </c>
      <c r="R30" s="67">
        <f t="shared" si="3"/>
        <v>1.4706752156662497</v>
      </c>
      <c r="S30" s="67">
        <f t="shared" si="7"/>
        <v>1.4706752156662497</v>
      </c>
      <c r="T30" s="67">
        <f t="shared" si="8"/>
        <v>0</v>
      </c>
      <c r="U30" s="67">
        <f t="shared" si="9"/>
        <v>3.9992498162629966</v>
      </c>
      <c r="V30" s="67">
        <f t="shared" si="10"/>
        <v>1.2436154384018907</v>
      </c>
      <c r="W30" s="100">
        <f t="shared" si="11"/>
        <v>0.82907695893459377</v>
      </c>
    </row>
    <row r="31" spans="2:23">
      <c r="B31" s="96">
        <f>Amnt_Deposited!B26</f>
        <v>2012</v>
      </c>
      <c r="C31" s="99">
        <f>Amnt_Deposited!C26</f>
        <v>20.131554676530001</v>
      </c>
      <c r="D31" s="418">
        <f>Dry_Matter_Content!C18</f>
        <v>0.59</v>
      </c>
      <c r="E31" s="284">
        <f>MCF!R30</f>
        <v>1</v>
      </c>
      <c r="F31" s="67">
        <f t="shared" si="4"/>
        <v>2.2567472792390131</v>
      </c>
      <c r="G31" s="67">
        <f t="shared" si="0"/>
        <v>2.2567472792390131</v>
      </c>
      <c r="H31" s="67">
        <f t="shared" si="5"/>
        <v>0</v>
      </c>
      <c r="I31" s="67">
        <f t="shared" si="1"/>
        <v>6.2636157816121214</v>
      </c>
      <c r="J31" s="67">
        <f t="shared" si="2"/>
        <v>1.9706768896679836</v>
      </c>
      <c r="K31" s="100">
        <f t="shared" si="6"/>
        <v>1.3137845931119889</v>
      </c>
      <c r="O31" s="96">
        <f>Amnt_Deposited!B26</f>
        <v>2012</v>
      </c>
      <c r="P31" s="99">
        <f>Amnt_Deposited!C26</f>
        <v>20.131554676530001</v>
      </c>
      <c r="Q31" s="284">
        <f>MCF!R30</f>
        <v>1</v>
      </c>
      <c r="R31" s="67">
        <f t="shared" si="3"/>
        <v>1.5098666007397501</v>
      </c>
      <c r="S31" s="67">
        <f t="shared" si="7"/>
        <v>1.5098666007397501</v>
      </c>
      <c r="T31" s="67">
        <f t="shared" si="8"/>
        <v>0</v>
      </c>
      <c r="U31" s="67">
        <f t="shared" si="9"/>
        <v>4.1906439216851847</v>
      </c>
      <c r="V31" s="67">
        <f t="shared" si="10"/>
        <v>1.3184724953175626</v>
      </c>
      <c r="W31" s="100">
        <f t="shared" si="11"/>
        <v>0.8789816635450417</v>
      </c>
    </row>
    <row r="32" spans="2:23">
      <c r="B32" s="96">
        <f>Amnt_Deposited!B27</f>
        <v>2013</v>
      </c>
      <c r="C32" s="99">
        <f>Amnt_Deposited!C27</f>
        <v>20.665238760870004</v>
      </c>
      <c r="D32" s="418">
        <f>Dry_Matter_Content!C19</f>
        <v>0.59</v>
      </c>
      <c r="E32" s="284">
        <f>MCF!R31</f>
        <v>1</v>
      </c>
      <c r="F32" s="67">
        <f t="shared" si="4"/>
        <v>2.3165732650935271</v>
      </c>
      <c r="G32" s="67">
        <f t="shared" si="0"/>
        <v>2.3165732650935271</v>
      </c>
      <c r="H32" s="67">
        <f t="shared" si="5"/>
        <v>0</v>
      </c>
      <c r="I32" s="67">
        <f t="shared" si="1"/>
        <v>6.515200484173322</v>
      </c>
      <c r="J32" s="67">
        <f t="shared" si="2"/>
        <v>2.064988562532327</v>
      </c>
      <c r="K32" s="100">
        <f t="shared" si="6"/>
        <v>1.3766590416882178</v>
      </c>
      <c r="O32" s="96">
        <f>Amnt_Deposited!B27</f>
        <v>2013</v>
      </c>
      <c r="P32" s="99">
        <f>Amnt_Deposited!C27</f>
        <v>20.665238760870004</v>
      </c>
      <c r="Q32" s="284">
        <f>MCF!R31</f>
        <v>1</v>
      </c>
      <c r="R32" s="67">
        <f t="shared" si="3"/>
        <v>1.5498929070652503</v>
      </c>
      <c r="S32" s="67">
        <f t="shared" si="7"/>
        <v>1.5498929070652503</v>
      </c>
      <c r="T32" s="67">
        <f t="shared" si="8"/>
        <v>0</v>
      </c>
      <c r="U32" s="67">
        <f t="shared" si="9"/>
        <v>4.3589655335682354</v>
      </c>
      <c r="V32" s="67">
        <f t="shared" si="10"/>
        <v>1.3815712951821997</v>
      </c>
      <c r="W32" s="100">
        <f t="shared" si="11"/>
        <v>0.92104753012146645</v>
      </c>
    </row>
    <row r="33" spans="2:23">
      <c r="B33" s="96">
        <f>Amnt_Deposited!B28</f>
        <v>2014</v>
      </c>
      <c r="C33" s="99">
        <f>Amnt_Deposited!C28</f>
        <v>21.188819088029998</v>
      </c>
      <c r="D33" s="418">
        <f>Dry_Matter_Content!C20</f>
        <v>0.59</v>
      </c>
      <c r="E33" s="284">
        <f>MCF!R32</f>
        <v>1</v>
      </c>
      <c r="F33" s="67">
        <f t="shared" si="4"/>
        <v>2.3752666197681624</v>
      </c>
      <c r="G33" s="67">
        <f t="shared" si="0"/>
        <v>2.3752666197681624</v>
      </c>
      <c r="H33" s="67">
        <f t="shared" si="5"/>
        <v>0</v>
      </c>
      <c r="I33" s="67">
        <f t="shared" si="1"/>
        <v>6.7425361082506434</v>
      </c>
      <c r="J33" s="67">
        <f t="shared" si="2"/>
        <v>2.147930995690841</v>
      </c>
      <c r="K33" s="100">
        <f t="shared" si="6"/>
        <v>1.4319539971272273</v>
      </c>
      <c r="O33" s="96">
        <f>Amnt_Deposited!B28</f>
        <v>2014</v>
      </c>
      <c r="P33" s="99">
        <f>Amnt_Deposited!C28</f>
        <v>21.188819088029998</v>
      </c>
      <c r="Q33" s="284">
        <f>MCF!R32</f>
        <v>1</v>
      </c>
      <c r="R33" s="67">
        <f t="shared" si="3"/>
        <v>1.5891614316022498</v>
      </c>
      <c r="S33" s="67">
        <f t="shared" si="7"/>
        <v>1.5891614316022498</v>
      </c>
      <c r="T33" s="67">
        <f t="shared" si="8"/>
        <v>0</v>
      </c>
      <c r="U33" s="67">
        <f t="shared" si="9"/>
        <v>4.5110634087314745</v>
      </c>
      <c r="V33" s="67">
        <f t="shared" si="10"/>
        <v>1.4370635564390106</v>
      </c>
      <c r="W33" s="100">
        <f t="shared" si="11"/>
        <v>0.95804237095934042</v>
      </c>
    </row>
    <row r="34" spans="2:23">
      <c r="B34" s="96">
        <f>Amnt_Deposited!B29</f>
        <v>2015</v>
      </c>
      <c r="C34" s="99">
        <f>Amnt_Deposited!C29</f>
        <v>21.713669947530001</v>
      </c>
      <c r="D34" s="418">
        <f>Dry_Matter_Content!C21</f>
        <v>0.59</v>
      </c>
      <c r="E34" s="284">
        <f>MCF!R33</f>
        <v>1</v>
      </c>
      <c r="F34" s="67">
        <f t="shared" si="4"/>
        <v>2.4341024011181132</v>
      </c>
      <c r="G34" s="67">
        <f t="shared" si="0"/>
        <v>2.4341024011181132</v>
      </c>
      <c r="H34" s="67">
        <f t="shared" si="5"/>
        <v>0</v>
      </c>
      <c r="I34" s="67">
        <f t="shared" si="1"/>
        <v>6.9537595155976453</v>
      </c>
      <c r="J34" s="67">
        <f t="shared" si="2"/>
        <v>2.2228789937711118</v>
      </c>
      <c r="K34" s="100">
        <f t="shared" si="6"/>
        <v>1.4819193291807411</v>
      </c>
      <c r="O34" s="96">
        <f>Amnt_Deposited!B29</f>
        <v>2015</v>
      </c>
      <c r="P34" s="99">
        <f>Amnt_Deposited!C29</f>
        <v>21.713669947530001</v>
      </c>
      <c r="Q34" s="284">
        <f>MCF!R33</f>
        <v>1</v>
      </c>
      <c r="R34" s="67">
        <f t="shared" si="3"/>
        <v>1.6285252460647499</v>
      </c>
      <c r="S34" s="67">
        <f t="shared" si="7"/>
        <v>1.6285252460647499</v>
      </c>
      <c r="T34" s="67">
        <f t="shared" si="8"/>
        <v>0</v>
      </c>
      <c r="U34" s="67">
        <f t="shared" si="9"/>
        <v>4.6523814778753199</v>
      </c>
      <c r="V34" s="67">
        <f t="shared" si="10"/>
        <v>1.4872071769209045</v>
      </c>
      <c r="W34" s="100">
        <f t="shared" si="11"/>
        <v>0.99147145128060299</v>
      </c>
    </row>
    <row r="35" spans="2:23">
      <c r="B35" s="96">
        <f>Amnt_Deposited!B30</f>
        <v>2016</v>
      </c>
      <c r="C35" s="99">
        <f>Amnt_Deposited!C30</f>
        <v>22.23479996232</v>
      </c>
      <c r="D35" s="418">
        <f>Dry_Matter_Content!C22</f>
        <v>0.59</v>
      </c>
      <c r="E35" s="284">
        <f>MCF!R34</f>
        <v>1</v>
      </c>
      <c r="F35" s="67">
        <f t="shared" si="4"/>
        <v>2.4925210757760721</v>
      </c>
      <c r="G35" s="67">
        <f t="shared" si="0"/>
        <v>2.4925210757760721</v>
      </c>
      <c r="H35" s="67">
        <f t="shared" si="5"/>
        <v>0</v>
      </c>
      <c r="I35" s="67">
        <f t="shared" si="1"/>
        <v>7.1537654743922499</v>
      </c>
      <c r="J35" s="67">
        <f t="shared" si="2"/>
        <v>2.2925151169814666</v>
      </c>
      <c r="K35" s="100">
        <f t="shared" si="6"/>
        <v>1.5283434113209777</v>
      </c>
      <c r="O35" s="96">
        <f>Amnt_Deposited!B30</f>
        <v>2016</v>
      </c>
      <c r="P35" s="99">
        <f>Amnt_Deposited!C30</f>
        <v>22.23479996232</v>
      </c>
      <c r="Q35" s="284">
        <f>MCF!R34</f>
        <v>1</v>
      </c>
      <c r="R35" s="67">
        <f t="shared" si="3"/>
        <v>1.6676099971739999</v>
      </c>
      <c r="S35" s="67">
        <f t="shared" si="7"/>
        <v>1.6676099971739999</v>
      </c>
      <c r="T35" s="67">
        <f t="shared" si="8"/>
        <v>0</v>
      </c>
      <c r="U35" s="67">
        <f t="shared" si="9"/>
        <v>4.7861945635987402</v>
      </c>
      <c r="V35" s="67">
        <f t="shared" si="10"/>
        <v>1.5337969114505796</v>
      </c>
      <c r="W35" s="100">
        <f t="shared" si="11"/>
        <v>1.0225312743003863</v>
      </c>
    </row>
    <row r="36" spans="2:23">
      <c r="B36" s="96">
        <f>Amnt_Deposited!B31</f>
        <v>2017</v>
      </c>
      <c r="C36" s="99">
        <f>Amnt_Deposited!C31</f>
        <v>22.789871341049999</v>
      </c>
      <c r="D36" s="418">
        <f>Dry_Matter_Content!C23</f>
        <v>0.59</v>
      </c>
      <c r="E36" s="284">
        <f>MCF!R35</f>
        <v>1</v>
      </c>
      <c r="F36" s="67">
        <f t="shared" si="4"/>
        <v>2.554744577331705</v>
      </c>
      <c r="G36" s="67">
        <f t="shared" si="0"/>
        <v>2.554744577331705</v>
      </c>
      <c r="H36" s="67">
        <f t="shared" si="5"/>
        <v>0</v>
      </c>
      <c r="I36" s="67">
        <f t="shared" si="1"/>
        <v>7.3500569794544859</v>
      </c>
      <c r="J36" s="67">
        <f t="shared" si="2"/>
        <v>2.3584530722694699</v>
      </c>
      <c r="K36" s="100">
        <f t="shared" si="6"/>
        <v>1.5723020481796466</v>
      </c>
      <c r="O36" s="96">
        <f>Amnt_Deposited!B31</f>
        <v>2017</v>
      </c>
      <c r="P36" s="99">
        <f>Amnt_Deposited!C31</f>
        <v>22.789871341049999</v>
      </c>
      <c r="Q36" s="284">
        <f>MCF!R35</f>
        <v>1</v>
      </c>
      <c r="R36" s="67">
        <f t="shared" si="3"/>
        <v>1.7092403505787499</v>
      </c>
      <c r="S36" s="67">
        <f t="shared" si="7"/>
        <v>1.7092403505787499</v>
      </c>
      <c r="T36" s="67">
        <f t="shared" si="8"/>
        <v>0</v>
      </c>
      <c r="U36" s="67">
        <f t="shared" si="9"/>
        <v>4.9175225107857843</v>
      </c>
      <c r="V36" s="67">
        <f t="shared" si="10"/>
        <v>1.577912403391706</v>
      </c>
      <c r="W36" s="100">
        <f t="shared" si="11"/>
        <v>1.0519416022611372</v>
      </c>
    </row>
    <row r="37" spans="2:23">
      <c r="B37" s="96">
        <f>Amnt_Deposited!B32</f>
        <v>2018</v>
      </c>
      <c r="C37" s="99">
        <f>Amnt_Deposited!C32</f>
        <v>23.416485790829999</v>
      </c>
      <c r="D37" s="418">
        <f>Dry_Matter_Content!C24</f>
        <v>0.59</v>
      </c>
      <c r="E37" s="284">
        <f>MCF!R36</f>
        <v>1</v>
      </c>
      <c r="F37" s="67">
        <f t="shared" si="4"/>
        <v>2.6249880571520428</v>
      </c>
      <c r="G37" s="67">
        <f t="shared" si="0"/>
        <v>2.6249880571520428</v>
      </c>
      <c r="H37" s="67">
        <f t="shared" si="5"/>
        <v>0</v>
      </c>
      <c r="I37" s="67">
        <f t="shared" si="1"/>
        <v>7.5518785899845451</v>
      </c>
      <c r="J37" s="67">
        <f t="shared" si="2"/>
        <v>2.4231664466219827</v>
      </c>
      <c r="K37" s="100">
        <f t="shared" si="6"/>
        <v>1.6154442977479884</v>
      </c>
      <c r="O37" s="96">
        <f>Amnt_Deposited!B32</f>
        <v>2018</v>
      </c>
      <c r="P37" s="99">
        <f>Amnt_Deposited!C32</f>
        <v>23.416485790829999</v>
      </c>
      <c r="Q37" s="284">
        <f>MCF!R36</f>
        <v>1</v>
      </c>
      <c r="R37" s="67">
        <f t="shared" si="3"/>
        <v>1.7562364343122499</v>
      </c>
      <c r="S37" s="67">
        <f t="shared" si="7"/>
        <v>1.7562364343122499</v>
      </c>
      <c r="T37" s="67">
        <f t="shared" si="8"/>
        <v>0</v>
      </c>
      <c r="U37" s="67">
        <f t="shared" si="9"/>
        <v>5.0525503501234699</v>
      </c>
      <c r="V37" s="67">
        <f t="shared" si="10"/>
        <v>1.6212085949745647</v>
      </c>
      <c r="W37" s="100">
        <f t="shared" si="11"/>
        <v>1.0808057299830431</v>
      </c>
    </row>
    <row r="38" spans="2:23">
      <c r="B38" s="96">
        <f>Amnt_Deposited!B33</f>
        <v>2019</v>
      </c>
      <c r="C38" s="99">
        <f>Amnt_Deposited!C33</f>
        <v>24.043100240609995</v>
      </c>
      <c r="D38" s="418">
        <f>Dry_Matter_Content!C25</f>
        <v>0.59</v>
      </c>
      <c r="E38" s="284">
        <f>MCF!R37</f>
        <v>1</v>
      </c>
      <c r="F38" s="67">
        <f t="shared" si="4"/>
        <v>2.69523153697238</v>
      </c>
      <c r="G38" s="67">
        <f t="shared" si="0"/>
        <v>2.69523153697238</v>
      </c>
      <c r="H38" s="67">
        <f t="shared" si="5"/>
        <v>0</v>
      </c>
      <c r="I38" s="67">
        <f t="shared" si="1"/>
        <v>7.7574071410663796</v>
      </c>
      <c r="J38" s="67">
        <f t="shared" si="2"/>
        <v>2.4897029858905459</v>
      </c>
      <c r="K38" s="100">
        <f t="shared" si="6"/>
        <v>1.6598019905936972</v>
      </c>
      <c r="O38" s="96">
        <f>Amnt_Deposited!B33</f>
        <v>2019</v>
      </c>
      <c r="P38" s="99">
        <f>Amnt_Deposited!C33</f>
        <v>24.043100240609995</v>
      </c>
      <c r="Q38" s="284">
        <f>MCF!R37</f>
        <v>1</v>
      </c>
      <c r="R38" s="67">
        <f t="shared" si="3"/>
        <v>1.8032325180457496</v>
      </c>
      <c r="S38" s="67">
        <f t="shared" si="7"/>
        <v>1.8032325180457496</v>
      </c>
      <c r="T38" s="67">
        <f t="shared" si="8"/>
        <v>0</v>
      </c>
      <c r="U38" s="67">
        <f t="shared" si="9"/>
        <v>5.1900583013378991</v>
      </c>
      <c r="V38" s="67">
        <f t="shared" si="10"/>
        <v>1.6657245668313199</v>
      </c>
      <c r="W38" s="100">
        <f t="shared" si="11"/>
        <v>1.1104830445542131</v>
      </c>
    </row>
    <row r="39" spans="2:23">
      <c r="B39" s="96">
        <f>Amnt_Deposited!B34</f>
        <v>2020</v>
      </c>
      <c r="C39" s="99">
        <f>Amnt_Deposited!C34</f>
        <v>24.669714690390002</v>
      </c>
      <c r="D39" s="418">
        <f>Dry_Matter_Content!C26</f>
        <v>0.59</v>
      </c>
      <c r="E39" s="284">
        <f>MCF!R38</f>
        <v>1</v>
      </c>
      <c r="F39" s="67">
        <f t="shared" si="4"/>
        <v>2.7654750167927191</v>
      </c>
      <c r="G39" s="67">
        <f t="shared" si="0"/>
        <v>2.7654750167927191</v>
      </c>
      <c r="H39" s="67">
        <f t="shared" si="5"/>
        <v>0</v>
      </c>
      <c r="I39" s="67">
        <f t="shared" si="1"/>
        <v>7.9654205287095312</v>
      </c>
      <c r="J39" s="67">
        <f t="shared" si="2"/>
        <v>2.5574616291495667</v>
      </c>
      <c r="K39" s="100">
        <f t="shared" si="6"/>
        <v>1.7049744194330443</v>
      </c>
      <c r="O39" s="96">
        <f>Amnt_Deposited!B34</f>
        <v>2020</v>
      </c>
      <c r="P39" s="99">
        <f>Amnt_Deposited!C34</f>
        <v>24.669714690390002</v>
      </c>
      <c r="Q39" s="284">
        <f>MCF!R38</f>
        <v>1</v>
      </c>
      <c r="R39" s="67">
        <f t="shared" si="3"/>
        <v>1.85022860177925</v>
      </c>
      <c r="S39" s="67">
        <f t="shared" si="7"/>
        <v>1.85022860177925</v>
      </c>
      <c r="T39" s="67">
        <f t="shared" si="8"/>
        <v>0</v>
      </c>
      <c r="U39" s="67">
        <f t="shared" si="9"/>
        <v>5.3292287212597227</v>
      </c>
      <c r="V39" s="67">
        <f t="shared" si="10"/>
        <v>1.7110581818574266</v>
      </c>
      <c r="W39" s="100">
        <f t="shared" si="11"/>
        <v>1.1407054545716178</v>
      </c>
    </row>
    <row r="40" spans="2:23">
      <c r="B40" s="96">
        <f>Amnt_Deposited!B35</f>
        <v>2021</v>
      </c>
      <c r="C40" s="99">
        <f>Amnt_Deposited!C35</f>
        <v>25.296329140169998</v>
      </c>
      <c r="D40" s="418">
        <f>Dry_Matter_Content!C27</f>
        <v>0.59</v>
      </c>
      <c r="E40" s="284">
        <f>MCF!R39</f>
        <v>1</v>
      </c>
      <c r="F40" s="67">
        <f t="shared" si="4"/>
        <v>2.8357184966130569</v>
      </c>
      <c r="G40" s="67">
        <f t="shared" si="0"/>
        <v>2.8357184966130569</v>
      </c>
      <c r="H40" s="67">
        <f t="shared" si="5"/>
        <v>0</v>
      </c>
      <c r="I40" s="67">
        <f t="shared" si="1"/>
        <v>8.175099552110856</v>
      </c>
      <c r="J40" s="67">
        <f t="shared" si="2"/>
        <v>2.6260394732117316</v>
      </c>
      <c r="K40" s="100">
        <f t="shared" si="6"/>
        <v>1.7506929821411543</v>
      </c>
      <c r="O40" s="96">
        <f>Amnt_Deposited!B35</f>
        <v>2021</v>
      </c>
      <c r="P40" s="99">
        <f>Amnt_Deposited!C35</f>
        <v>25.296329140169998</v>
      </c>
      <c r="Q40" s="284">
        <f>MCF!R39</f>
        <v>1</v>
      </c>
      <c r="R40" s="67">
        <f t="shared" si="3"/>
        <v>1.8972246855127497</v>
      </c>
      <c r="S40" s="67">
        <f t="shared" si="7"/>
        <v>1.8972246855127497</v>
      </c>
      <c r="T40" s="67">
        <f t="shared" si="8"/>
        <v>0</v>
      </c>
      <c r="U40" s="67">
        <f t="shared" si="9"/>
        <v>5.4695135272820181</v>
      </c>
      <c r="V40" s="67">
        <f t="shared" si="10"/>
        <v>1.756939879490454</v>
      </c>
      <c r="W40" s="100">
        <f t="shared" si="11"/>
        <v>1.171293252993636</v>
      </c>
    </row>
    <row r="41" spans="2:23">
      <c r="B41" s="96">
        <f>Amnt_Deposited!B36</f>
        <v>2022</v>
      </c>
      <c r="C41" s="99">
        <f>Amnt_Deposited!C36</f>
        <v>25.922943589950002</v>
      </c>
      <c r="D41" s="418">
        <f>Dry_Matter_Content!C28</f>
        <v>0.59</v>
      </c>
      <c r="E41" s="284">
        <f>MCF!R40</f>
        <v>1</v>
      </c>
      <c r="F41" s="67">
        <f t="shared" si="4"/>
        <v>2.905961976433395</v>
      </c>
      <c r="G41" s="67">
        <f t="shared" si="0"/>
        <v>2.905961976433395</v>
      </c>
      <c r="H41" s="67">
        <f t="shared" si="5"/>
        <v>0</v>
      </c>
      <c r="I41" s="67">
        <f t="shared" si="1"/>
        <v>8.3858950845502775</v>
      </c>
      <c r="J41" s="67">
        <f t="shared" si="2"/>
        <v>2.6951664439939726</v>
      </c>
      <c r="K41" s="100">
        <f t="shared" si="6"/>
        <v>1.796777629329315</v>
      </c>
      <c r="O41" s="96">
        <f>Amnt_Deposited!B36</f>
        <v>2022</v>
      </c>
      <c r="P41" s="99">
        <f>Amnt_Deposited!C36</f>
        <v>25.922943589950002</v>
      </c>
      <c r="Q41" s="284">
        <f>MCF!R40</f>
        <v>1</v>
      </c>
      <c r="R41" s="67">
        <f t="shared" si="3"/>
        <v>1.9442207692462501</v>
      </c>
      <c r="S41" s="67">
        <f t="shared" si="7"/>
        <v>1.9442207692462501</v>
      </c>
      <c r="T41" s="67">
        <f t="shared" si="8"/>
        <v>0</v>
      </c>
      <c r="U41" s="67">
        <f t="shared" si="9"/>
        <v>5.6105453286464844</v>
      </c>
      <c r="V41" s="67">
        <f t="shared" si="10"/>
        <v>1.8031889678817836</v>
      </c>
      <c r="W41" s="100">
        <f t="shared" si="11"/>
        <v>1.2021259785878557</v>
      </c>
    </row>
    <row r="42" spans="2:23">
      <c r="B42" s="96">
        <f>Amnt_Deposited!B37</f>
        <v>2023</v>
      </c>
      <c r="C42" s="99">
        <f>Amnt_Deposited!C37</f>
        <v>26.549558039729998</v>
      </c>
      <c r="D42" s="418">
        <f>Dry_Matter_Content!C29</f>
        <v>0.59</v>
      </c>
      <c r="E42" s="284">
        <f>MCF!R41</f>
        <v>1</v>
      </c>
      <c r="F42" s="67">
        <f t="shared" si="4"/>
        <v>2.9762054562537328</v>
      </c>
      <c r="G42" s="67">
        <f t="shared" si="0"/>
        <v>2.9762054562537328</v>
      </c>
      <c r="H42" s="67">
        <f t="shared" si="5"/>
        <v>0</v>
      </c>
      <c r="I42" s="67">
        <f t="shared" si="1"/>
        <v>8.5974390353795158</v>
      </c>
      <c r="J42" s="67">
        <f t="shared" si="2"/>
        <v>2.7646615054244941</v>
      </c>
      <c r="K42" s="100">
        <f t="shared" si="6"/>
        <v>1.843107670282996</v>
      </c>
      <c r="O42" s="96">
        <f>Amnt_Deposited!B37</f>
        <v>2023</v>
      </c>
      <c r="P42" s="99">
        <f>Amnt_Deposited!C37</f>
        <v>26.549558039729998</v>
      </c>
      <c r="Q42" s="284">
        <f>MCF!R41</f>
        <v>1</v>
      </c>
      <c r="R42" s="67">
        <f t="shared" si="3"/>
        <v>1.9912168529797498</v>
      </c>
      <c r="S42" s="67">
        <f t="shared" si="7"/>
        <v>1.9912168529797498</v>
      </c>
      <c r="T42" s="67">
        <f t="shared" si="8"/>
        <v>0</v>
      </c>
      <c r="U42" s="67">
        <f t="shared" si="9"/>
        <v>5.7520778559631021</v>
      </c>
      <c r="V42" s="67">
        <f t="shared" si="10"/>
        <v>1.8496843256631317</v>
      </c>
      <c r="W42" s="100">
        <f t="shared" si="11"/>
        <v>1.2331228837754211</v>
      </c>
    </row>
    <row r="43" spans="2:23">
      <c r="B43" s="96">
        <f>Amnt_Deposited!B38</f>
        <v>2024</v>
      </c>
      <c r="C43" s="99">
        <f>Amnt_Deposited!C38</f>
        <v>27.176172489510002</v>
      </c>
      <c r="D43" s="418">
        <f>Dry_Matter_Content!C30</f>
        <v>0.59</v>
      </c>
      <c r="E43" s="284">
        <f>MCF!R42</f>
        <v>1</v>
      </c>
      <c r="F43" s="67">
        <f t="shared" si="4"/>
        <v>3.0464489360740714</v>
      </c>
      <c r="G43" s="67">
        <f t="shared" si="0"/>
        <v>3.0464489360740714</v>
      </c>
      <c r="H43" s="67">
        <f t="shared" si="5"/>
        <v>0</v>
      </c>
      <c r="I43" s="67">
        <f t="shared" si="1"/>
        <v>8.8094846660582711</v>
      </c>
      <c r="J43" s="67">
        <f t="shared" si="2"/>
        <v>2.8344033053953162</v>
      </c>
      <c r="K43" s="100">
        <f t="shared" si="6"/>
        <v>1.8896022035968774</v>
      </c>
      <c r="O43" s="96">
        <f>Amnt_Deposited!B38</f>
        <v>2024</v>
      </c>
      <c r="P43" s="99">
        <f>Amnt_Deposited!C38</f>
        <v>27.176172489510002</v>
      </c>
      <c r="Q43" s="284">
        <f>MCF!R42</f>
        <v>1</v>
      </c>
      <c r="R43" s="67">
        <f t="shared" si="3"/>
        <v>2.0382129367132502</v>
      </c>
      <c r="S43" s="67">
        <f t="shared" si="7"/>
        <v>2.0382129367132502</v>
      </c>
      <c r="T43" s="67">
        <f t="shared" si="8"/>
        <v>0</v>
      </c>
      <c r="U43" s="67">
        <f t="shared" si="9"/>
        <v>5.8939460299230184</v>
      </c>
      <c r="V43" s="67">
        <f t="shared" si="10"/>
        <v>1.8963447627533339</v>
      </c>
      <c r="W43" s="100">
        <f t="shared" si="11"/>
        <v>1.2642298418355558</v>
      </c>
    </row>
    <row r="44" spans="2:23">
      <c r="B44" s="96">
        <f>Amnt_Deposited!B39</f>
        <v>2025</v>
      </c>
      <c r="C44" s="99">
        <f>Amnt_Deposited!C39</f>
        <v>27.802786939290002</v>
      </c>
      <c r="D44" s="418">
        <f>Dry_Matter_Content!C31</f>
        <v>0.59</v>
      </c>
      <c r="E44" s="284">
        <f>MCF!R43</f>
        <v>1</v>
      </c>
      <c r="F44" s="67">
        <f t="shared" si="4"/>
        <v>3.1166924158944087</v>
      </c>
      <c r="G44" s="67">
        <f t="shared" si="0"/>
        <v>3.1166924158944087</v>
      </c>
      <c r="H44" s="67">
        <f t="shared" si="5"/>
        <v>0</v>
      </c>
      <c r="I44" s="67">
        <f t="shared" si="1"/>
        <v>9.0218665827968483</v>
      </c>
      <c r="J44" s="67">
        <f t="shared" si="2"/>
        <v>2.9043104991558319</v>
      </c>
      <c r="K44" s="100">
        <f t="shared" si="6"/>
        <v>1.9362069994372213</v>
      </c>
      <c r="O44" s="96">
        <f>Amnt_Deposited!B39</f>
        <v>2025</v>
      </c>
      <c r="P44" s="99">
        <f>Amnt_Deposited!C39</f>
        <v>27.802786939290002</v>
      </c>
      <c r="Q44" s="284">
        <f>MCF!R43</f>
        <v>1</v>
      </c>
      <c r="R44" s="67">
        <f t="shared" si="3"/>
        <v>2.0852090204467499</v>
      </c>
      <c r="S44" s="67">
        <f t="shared" si="7"/>
        <v>2.0852090204467499</v>
      </c>
      <c r="T44" s="67">
        <f t="shared" si="8"/>
        <v>0</v>
      </c>
      <c r="U44" s="67">
        <f t="shared" si="9"/>
        <v>6.0360391945563219</v>
      </c>
      <c r="V44" s="67">
        <f t="shared" si="10"/>
        <v>1.9431158558134471</v>
      </c>
      <c r="W44" s="100">
        <f t="shared" si="11"/>
        <v>1.295410570542298</v>
      </c>
    </row>
    <row r="45" spans="2:23">
      <c r="B45" s="96">
        <f>Amnt_Deposited!B40</f>
        <v>2026</v>
      </c>
      <c r="C45" s="99">
        <f>Amnt_Deposited!C40</f>
        <v>28.429401389069998</v>
      </c>
      <c r="D45" s="418">
        <f>Dry_Matter_Content!C32</f>
        <v>0.59</v>
      </c>
      <c r="E45" s="284">
        <f>MCF!R44</f>
        <v>1</v>
      </c>
      <c r="F45" s="67">
        <f t="shared" si="4"/>
        <v>3.1869358957147464</v>
      </c>
      <c r="G45" s="67">
        <f t="shared" si="0"/>
        <v>3.1869358957147464</v>
      </c>
      <c r="H45" s="67">
        <f t="shared" si="5"/>
        <v>0</v>
      </c>
      <c r="I45" s="67">
        <f t="shared" si="1"/>
        <v>9.2344739188225251</v>
      </c>
      <c r="J45" s="67">
        <f t="shared" si="2"/>
        <v>2.9743285596890687</v>
      </c>
      <c r="K45" s="100">
        <f t="shared" si="6"/>
        <v>1.982885706459379</v>
      </c>
      <c r="O45" s="96">
        <f>Amnt_Deposited!B40</f>
        <v>2026</v>
      </c>
      <c r="P45" s="99">
        <f>Amnt_Deposited!C40</f>
        <v>28.429401389069998</v>
      </c>
      <c r="Q45" s="284">
        <f>MCF!R44</f>
        <v>1</v>
      </c>
      <c r="R45" s="67">
        <f t="shared" si="3"/>
        <v>2.1322051041802497</v>
      </c>
      <c r="S45" s="67">
        <f t="shared" si="7"/>
        <v>2.1322051041802497</v>
      </c>
      <c r="T45" s="67">
        <f t="shared" si="8"/>
        <v>0</v>
      </c>
      <c r="U45" s="67">
        <f t="shared" si="9"/>
        <v>6.1782831749481666</v>
      </c>
      <c r="V45" s="67">
        <f t="shared" si="10"/>
        <v>1.989961123788405</v>
      </c>
      <c r="W45" s="100">
        <f t="shared" si="11"/>
        <v>1.3266407491922698</v>
      </c>
    </row>
    <row r="46" spans="2:23">
      <c r="B46" s="96">
        <f>Amnt_Deposited!B41</f>
        <v>2027</v>
      </c>
      <c r="C46" s="99">
        <f>Amnt_Deposited!C41</f>
        <v>29.056015838849998</v>
      </c>
      <c r="D46" s="418">
        <f>Dry_Matter_Content!C33</f>
        <v>0.59</v>
      </c>
      <c r="E46" s="284">
        <f>MCF!R45</f>
        <v>1</v>
      </c>
      <c r="F46" s="67">
        <f t="shared" si="4"/>
        <v>3.2571793755350846</v>
      </c>
      <c r="G46" s="67">
        <f t="shared" si="0"/>
        <v>3.2571793755350846</v>
      </c>
      <c r="H46" s="67">
        <f t="shared" si="5"/>
        <v>0</v>
      </c>
      <c r="I46" s="67">
        <f t="shared" si="1"/>
        <v>9.4472323579151105</v>
      </c>
      <c r="J46" s="67">
        <f t="shared" si="2"/>
        <v>3.0444209364424992</v>
      </c>
      <c r="K46" s="100">
        <f t="shared" si="6"/>
        <v>2.0296139576283325</v>
      </c>
      <c r="O46" s="96">
        <f>Amnt_Deposited!B41</f>
        <v>2027</v>
      </c>
      <c r="P46" s="99">
        <f>Amnt_Deposited!C41</f>
        <v>29.056015838849998</v>
      </c>
      <c r="Q46" s="284">
        <f>MCF!R45</f>
        <v>1</v>
      </c>
      <c r="R46" s="67">
        <f t="shared" si="3"/>
        <v>2.1792011879137498</v>
      </c>
      <c r="S46" s="67">
        <f t="shared" si="7"/>
        <v>2.1792011879137498</v>
      </c>
      <c r="T46" s="67">
        <f t="shared" si="8"/>
        <v>0</v>
      </c>
      <c r="U46" s="67">
        <f t="shared" si="9"/>
        <v>6.3206282501662212</v>
      </c>
      <c r="V46" s="67">
        <f t="shared" si="10"/>
        <v>2.0368561126956957</v>
      </c>
      <c r="W46" s="100">
        <f t="shared" si="11"/>
        <v>1.3579040751304636</v>
      </c>
    </row>
    <row r="47" spans="2:23">
      <c r="B47" s="96">
        <f>Amnt_Deposited!B42</f>
        <v>2028</v>
      </c>
      <c r="C47" s="99">
        <f>Amnt_Deposited!C42</f>
        <v>29.682630288630001</v>
      </c>
      <c r="D47" s="418">
        <f>Dry_Matter_Content!C34</f>
        <v>0.59</v>
      </c>
      <c r="E47" s="284">
        <f>MCF!R46</f>
        <v>1</v>
      </c>
      <c r="F47" s="67">
        <f t="shared" si="4"/>
        <v>3.3274228553554233</v>
      </c>
      <c r="G47" s="67">
        <f t="shared" si="0"/>
        <v>3.3274228553554233</v>
      </c>
      <c r="H47" s="67">
        <f t="shared" si="5"/>
        <v>0</v>
      </c>
      <c r="I47" s="67">
        <f t="shared" si="1"/>
        <v>9.6600920844224625</v>
      </c>
      <c r="J47" s="67">
        <f t="shared" si="2"/>
        <v>3.1145631288480722</v>
      </c>
      <c r="K47" s="100">
        <f t="shared" si="6"/>
        <v>2.0763754192320478</v>
      </c>
      <c r="O47" s="96">
        <f>Amnt_Deposited!B42</f>
        <v>2028</v>
      </c>
      <c r="P47" s="99">
        <f>Amnt_Deposited!C42</f>
        <v>29.682630288630001</v>
      </c>
      <c r="Q47" s="284">
        <f>MCF!R46</f>
        <v>1</v>
      </c>
      <c r="R47" s="67">
        <f t="shared" si="3"/>
        <v>2.22619727164725</v>
      </c>
      <c r="S47" s="67">
        <f t="shared" si="7"/>
        <v>2.22619727164725</v>
      </c>
      <c r="T47" s="67">
        <f t="shared" si="8"/>
        <v>0</v>
      </c>
      <c r="U47" s="67">
        <f t="shared" si="9"/>
        <v>6.4630410912728333</v>
      </c>
      <c r="V47" s="67">
        <f t="shared" si="10"/>
        <v>2.0837844305406374</v>
      </c>
      <c r="W47" s="100">
        <f t="shared" si="11"/>
        <v>1.3891896203604248</v>
      </c>
    </row>
    <row r="48" spans="2:23">
      <c r="B48" s="96">
        <f>Amnt_Deposited!B43</f>
        <v>2029</v>
      </c>
      <c r="C48" s="99">
        <f>Amnt_Deposited!C43</f>
        <v>30.309244738410001</v>
      </c>
      <c r="D48" s="418">
        <f>Dry_Matter_Content!C35</f>
        <v>0.59</v>
      </c>
      <c r="E48" s="284">
        <f>MCF!R47</f>
        <v>1</v>
      </c>
      <c r="F48" s="67">
        <f t="shared" si="4"/>
        <v>3.397666335175761</v>
      </c>
      <c r="G48" s="67">
        <f t="shared" si="0"/>
        <v>3.397666335175761</v>
      </c>
      <c r="H48" s="67">
        <f t="shared" si="5"/>
        <v>0</v>
      </c>
      <c r="I48" s="67">
        <f t="shared" si="1"/>
        <v>9.8730197059143414</v>
      </c>
      <c r="J48" s="67">
        <f t="shared" si="2"/>
        <v>3.1847387136838825</v>
      </c>
      <c r="K48" s="100">
        <f t="shared" si="6"/>
        <v>2.1231591424559215</v>
      </c>
      <c r="O48" s="96">
        <f>Amnt_Deposited!B43</f>
        <v>2029</v>
      </c>
      <c r="P48" s="99">
        <f>Amnt_Deposited!C43</f>
        <v>30.309244738410001</v>
      </c>
      <c r="Q48" s="284">
        <f>MCF!R47</f>
        <v>1</v>
      </c>
      <c r="R48" s="67">
        <f t="shared" si="3"/>
        <v>2.2731933553807502</v>
      </c>
      <c r="S48" s="67">
        <f t="shared" si="7"/>
        <v>2.2731933553807502</v>
      </c>
      <c r="T48" s="67">
        <f t="shared" si="8"/>
        <v>0</v>
      </c>
      <c r="U48" s="67">
        <f t="shared" si="9"/>
        <v>6.6054993572129845</v>
      </c>
      <c r="V48" s="67">
        <f t="shared" si="10"/>
        <v>2.130735089440599</v>
      </c>
      <c r="W48" s="100">
        <f t="shared" si="11"/>
        <v>1.420490059627066</v>
      </c>
    </row>
    <row r="49" spans="2:23">
      <c r="B49" s="96">
        <f>Amnt_Deposited!B44</f>
        <v>2030</v>
      </c>
      <c r="C49" s="99">
        <f>Amnt_Deposited!C44</f>
        <v>30.935859188189998</v>
      </c>
      <c r="D49" s="418">
        <f>Dry_Matter_Content!C36</f>
        <v>0.59</v>
      </c>
      <c r="E49" s="284">
        <f>MCF!R48</f>
        <v>1</v>
      </c>
      <c r="F49" s="67">
        <f t="shared" si="4"/>
        <v>3.4679098149960983</v>
      </c>
      <c r="G49" s="67">
        <f t="shared" si="0"/>
        <v>3.4679098149960983</v>
      </c>
      <c r="H49" s="67">
        <f t="shared" si="5"/>
        <v>0</v>
      </c>
      <c r="I49" s="67">
        <f t="shared" si="1"/>
        <v>10.085992838775374</v>
      </c>
      <c r="J49" s="67">
        <f t="shared" si="2"/>
        <v>3.254936682135066</v>
      </c>
      <c r="K49" s="100">
        <f t="shared" si="6"/>
        <v>2.169957788090044</v>
      </c>
      <c r="O49" s="96">
        <f>Amnt_Deposited!B44</f>
        <v>2030</v>
      </c>
      <c r="P49" s="99">
        <f>Amnt_Deposited!C44</f>
        <v>30.935859188189998</v>
      </c>
      <c r="Q49" s="284">
        <f>MCF!R48</f>
        <v>1</v>
      </c>
      <c r="R49" s="67">
        <f t="shared" si="3"/>
        <v>2.3201894391142499</v>
      </c>
      <c r="S49" s="67">
        <f t="shared" si="7"/>
        <v>2.3201894391142499</v>
      </c>
      <c r="T49" s="67">
        <f t="shared" si="8"/>
        <v>0</v>
      </c>
      <c r="U49" s="67">
        <f t="shared" si="9"/>
        <v>6.7479880723296439</v>
      </c>
      <c r="V49" s="67">
        <f t="shared" si="10"/>
        <v>2.177700723997591</v>
      </c>
      <c r="W49" s="100">
        <f t="shared" si="11"/>
        <v>1.4518004826650606</v>
      </c>
    </row>
    <row r="50" spans="2:23">
      <c r="B50" s="96">
        <f>Amnt_Deposited!B45</f>
        <v>2031</v>
      </c>
      <c r="C50" s="99">
        <f>Amnt_Deposited!C45</f>
        <v>0</v>
      </c>
      <c r="D50" s="418">
        <f>Dry_Matter_Content!C37</f>
        <v>0.59</v>
      </c>
      <c r="E50" s="284">
        <f>MCF!R49</f>
        <v>1</v>
      </c>
      <c r="F50" s="67">
        <f t="shared" si="4"/>
        <v>0</v>
      </c>
      <c r="G50" s="67">
        <f t="shared" si="0"/>
        <v>0</v>
      </c>
      <c r="H50" s="67">
        <f t="shared" si="5"/>
        <v>0</v>
      </c>
      <c r="I50" s="67">
        <f t="shared" si="1"/>
        <v>6.7608431840030372</v>
      </c>
      <c r="J50" s="67">
        <f t="shared" si="2"/>
        <v>3.3251496547723365</v>
      </c>
      <c r="K50" s="100">
        <f t="shared" si="6"/>
        <v>2.2167664365148907</v>
      </c>
      <c r="O50" s="96">
        <f>Amnt_Deposited!B45</f>
        <v>2031</v>
      </c>
      <c r="P50" s="99">
        <f>Amnt_Deposited!C45</f>
        <v>0</v>
      </c>
      <c r="Q50" s="284">
        <f>MCF!R49</f>
        <v>1</v>
      </c>
      <c r="R50" s="67">
        <f t="shared" si="3"/>
        <v>0</v>
      </c>
      <c r="S50" s="67">
        <f t="shared" si="7"/>
        <v>0</v>
      </c>
      <c r="T50" s="67">
        <f t="shared" si="8"/>
        <v>0</v>
      </c>
      <c r="U50" s="67">
        <f t="shared" si="9"/>
        <v>4.5233116752919518</v>
      </c>
      <c r="V50" s="67">
        <f t="shared" si="10"/>
        <v>2.2246763970376917</v>
      </c>
      <c r="W50" s="100">
        <f t="shared" si="11"/>
        <v>1.4831175980251277</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4.5319287143406539</v>
      </c>
      <c r="J51" s="67">
        <f t="shared" ref="J51:J82" si="16">I50*(1-$K$10)+H51</f>
        <v>2.2289144696623828</v>
      </c>
      <c r="K51" s="100">
        <f t="shared" si="6"/>
        <v>1.4859429797749217</v>
      </c>
      <c r="O51" s="96">
        <f>Amnt_Deposited!B46</f>
        <v>2032</v>
      </c>
      <c r="P51" s="99">
        <f>Amnt_Deposited!C46</f>
        <v>0</v>
      </c>
      <c r="Q51" s="284">
        <f>MCF!R50</f>
        <v>1</v>
      </c>
      <c r="R51" s="67">
        <f t="shared" ref="R51:R82" si="17">P51*$W$6*DOCF*Q51</f>
        <v>0</v>
      </c>
      <c r="S51" s="67">
        <f t="shared" si="7"/>
        <v>0</v>
      </c>
      <c r="T51" s="67">
        <f t="shared" si="8"/>
        <v>0</v>
      </c>
      <c r="U51" s="67">
        <f t="shared" si="9"/>
        <v>3.0320664904152461</v>
      </c>
      <c r="V51" s="67">
        <f t="shared" si="10"/>
        <v>1.4912451848767059</v>
      </c>
      <c r="W51" s="100">
        <f t="shared" si="11"/>
        <v>0.99416345658447058</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3.0378426644270631</v>
      </c>
      <c r="J52" s="67">
        <f t="shared" si="16"/>
        <v>1.4940860499135911</v>
      </c>
      <c r="K52" s="100">
        <f t="shared" si="6"/>
        <v>0.99605736660906063</v>
      </c>
      <c r="O52" s="96">
        <f>Amnt_Deposited!B47</f>
        <v>2033</v>
      </c>
      <c r="P52" s="99">
        <f>Amnt_Deposited!C47</f>
        <v>0</v>
      </c>
      <c r="Q52" s="284">
        <f>MCF!R51</f>
        <v>1</v>
      </c>
      <c r="R52" s="67">
        <f t="shared" si="17"/>
        <v>0</v>
      </c>
      <c r="S52" s="67">
        <f t="shared" si="7"/>
        <v>0</v>
      </c>
      <c r="T52" s="67">
        <f t="shared" si="8"/>
        <v>0</v>
      </c>
      <c r="U52" s="67">
        <f t="shared" si="9"/>
        <v>2.0324549494382671</v>
      </c>
      <c r="V52" s="67">
        <f t="shared" si="10"/>
        <v>0.99961154097697902</v>
      </c>
      <c r="W52" s="100">
        <f t="shared" si="11"/>
        <v>0.6664076939846526</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2.0363268346677783</v>
      </c>
      <c r="J53" s="67">
        <f t="shared" si="16"/>
        <v>1.001515829759285</v>
      </c>
      <c r="K53" s="100">
        <f t="shared" si="6"/>
        <v>0.66767721983952333</v>
      </c>
      <c r="O53" s="96">
        <f>Amnt_Deposited!B48</f>
        <v>2034</v>
      </c>
      <c r="P53" s="99">
        <f>Amnt_Deposited!C48</f>
        <v>0</v>
      </c>
      <c r="Q53" s="284">
        <f>MCF!R52</f>
        <v>1</v>
      </c>
      <c r="R53" s="67">
        <f t="shared" si="17"/>
        <v>0</v>
      </c>
      <c r="S53" s="67">
        <f t="shared" si="7"/>
        <v>0</v>
      </c>
      <c r="T53" s="67">
        <f t="shared" si="8"/>
        <v>0</v>
      </c>
      <c r="U53" s="67">
        <f t="shared" si="9"/>
        <v>1.3623952952728222</v>
      </c>
      <c r="V53" s="67">
        <f t="shared" si="10"/>
        <v>0.67005965416544488</v>
      </c>
      <c r="W53" s="100">
        <f t="shared" si="11"/>
        <v>0.44670643611029659</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1.364990697558113</v>
      </c>
      <c r="J54" s="67">
        <f t="shared" si="16"/>
        <v>0.67133613710966544</v>
      </c>
      <c r="K54" s="100">
        <f t="shared" si="6"/>
        <v>0.44755742473977694</v>
      </c>
      <c r="O54" s="96">
        <f>Amnt_Deposited!B49</f>
        <v>2035</v>
      </c>
      <c r="P54" s="99">
        <f>Amnt_Deposited!C49</f>
        <v>0</v>
      </c>
      <c r="Q54" s="284">
        <f>MCF!R53</f>
        <v>1</v>
      </c>
      <c r="R54" s="67">
        <f t="shared" si="17"/>
        <v>0</v>
      </c>
      <c r="S54" s="67">
        <f t="shared" si="7"/>
        <v>0</v>
      </c>
      <c r="T54" s="67">
        <f t="shared" si="8"/>
        <v>0</v>
      </c>
      <c r="U54" s="67">
        <f t="shared" si="9"/>
        <v>0.91324087704601664</v>
      </c>
      <c r="V54" s="67">
        <f t="shared" si="10"/>
        <v>0.44915441822680557</v>
      </c>
      <c r="W54" s="100">
        <f t="shared" si="11"/>
        <v>0.29943627881787038</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0.91498062722537377</v>
      </c>
      <c r="J55" s="67">
        <f t="shared" si="16"/>
        <v>0.45001007033273926</v>
      </c>
      <c r="K55" s="100">
        <f t="shared" si="6"/>
        <v>0.30000671355515951</v>
      </c>
      <c r="O55" s="96">
        <f>Amnt_Deposited!B50</f>
        <v>2036</v>
      </c>
      <c r="P55" s="99">
        <f>Amnt_Deposited!C50</f>
        <v>0</v>
      </c>
      <c r="Q55" s="284">
        <f>MCF!R54</f>
        <v>1</v>
      </c>
      <c r="R55" s="67">
        <f t="shared" si="17"/>
        <v>0</v>
      </c>
      <c r="S55" s="67">
        <f t="shared" si="7"/>
        <v>0</v>
      </c>
      <c r="T55" s="67">
        <f t="shared" si="8"/>
        <v>0</v>
      </c>
      <c r="U55" s="67">
        <f t="shared" si="9"/>
        <v>0.61216366674311351</v>
      </c>
      <c r="V55" s="67">
        <f t="shared" si="10"/>
        <v>0.30107721030290313</v>
      </c>
      <c r="W55" s="100">
        <f t="shared" si="11"/>
        <v>0.2007181402019354</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0.61332985616343072</v>
      </c>
      <c r="J56" s="67">
        <f t="shared" si="16"/>
        <v>0.3016507710619431</v>
      </c>
      <c r="K56" s="100">
        <f t="shared" si="6"/>
        <v>0.20110051404129539</v>
      </c>
      <c r="O56" s="96">
        <f>Amnt_Deposited!B51</f>
        <v>2037</v>
      </c>
      <c r="P56" s="99">
        <f>Amnt_Deposited!C51</f>
        <v>0</v>
      </c>
      <c r="Q56" s="284">
        <f>MCF!R55</f>
        <v>1</v>
      </c>
      <c r="R56" s="67">
        <f t="shared" si="17"/>
        <v>0</v>
      </c>
      <c r="S56" s="67">
        <f t="shared" si="7"/>
        <v>0</v>
      </c>
      <c r="T56" s="67">
        <f t="shared" si="8"/>
        <v>0</v>
      </c>
      <c r="U56" s="67">
        <f t="shared" si="9"/>
        <v>0.41034557727258963</v>
      </c>
      <c r="V56" s="67">
        <f t="shared" si="10"/>
        <v>0.2018180894705239</v>
      </c>
      <c r="W56" s="100">
        <f t="shared" si="11"/>
        <v>0.13454539298034926</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0.4111272974185029</v>
      </c>
      <c r="J57" s="67">
        <f t="shared" si="16"/>
        <v>0.20220255874492779</v>
      </c>
      <c r="K57" s="100">
        <f t="shared" si="6"/>
        <v>0.13480170582995185</v>
      </c>
      <c r="O57" s="96">
        <f>Amnt_Deposited!B52</f>
        <v>2038</v>
      </c>
      <c r="P57" s="99">
        <f>Amnt_Deposited!C52</f>
        <v>0</v>
      </c>
      <c r="Q57" s="284">
        <f>MCF!R56</f>
        <v>1</v>
      </c>
      <c r="R57" s="67">
        <f t="shared" si="17"/>
        <v>0</v>
      </c>
      <c r="S57" s="67">
        <f t="shared" si="7"/>
        <v>0</v>
      </c>
      <c r="T57" s="67">
        <f t="shared" si="8"/>
        <v>0</v>
      </c>
      <c r="U57" s="67">
        <f t="shared" si="9"/>
        <v>0.27506286624788329</v>
      </c>
      <c r="V57" s="67">
        <f t="shared" si="10"/>
        <v>0.13528271102470635</v>
      </c>
      <c r="W57" s="100">
        <f t="shared" si="11"/>
        <v>9.0188474016470899E-2</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0.27558686893207884</v>
      </c>
      <c r="J58" s="67">
        <f t="shared" si="16"/>
        <v>0.13554042848642406</v>
      </c>
      <c r="K58" s="100">
        <f t="shared" si="6"/>
        <v>9.036028565761603E-2</v>
      </c>
      <c r="O58" s="96">
        <f>Amnt_Deposited!B53</f>
        <v>2039</v>
      </c>
      <c r="P58" s="99">
        <f>Amnt_Deposited!C53</f>
        <v>0</v>
      </c>
      <c r="Q58" s="284">
        <f>MCF!R57</f>
        <v>1</v>
      </c>
      <c r="R58" s="67">
        <f t="shared" si="17"/>
        <v>0</v>
      </c>
      <c r="S58" s="67">
        <f t="shared" si="7"/>
        <v>0</v>
      </c>
      <c r="T58" s="67">
        <f t="shared" si="8"/>
        <v>0</v>
      </c>
      <c r="U58" s="67">
        <f t="shared" si="9"/>
        <v>0.18438015316597603</v>
      </c>
      <c r="V58" s="67">
        <f t="shared" si="10"/>
        <v>9.0682713081907257E-2</v>
      </c>
      <c r="W58" s="100">
        <f t="shared" si="11"/>
        <v>6.0455142054604838E-2</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0.1847314026693688</v>
      </c>
      <c r="J59" s="67">
        <f t="shared" si="16"/>
        <v>9.0855466262710058E-2</v>
      </c>
      <c r="K59" s="100">
        <f t="shared" si="6"/>
        <v>6.0570310841806703E-2</v>
      </c>
      <c r="O59" s="96">
        <f>Amnt_Deposited!B54</f>
        <v>2040</v>
      </c>
      <c r="P59" s="99">
        <f>Amnt_Deposited!C54</f>
        <v>0</v>
      </c>
      <c r="Q59" s="284">
        <f>MCF!R58</f>
        <v>1</v>
      </c>
      <c r="R59" s="67">
        <f t="shared" si="17"/>
        <v>0</v>
      </c>
      <c r="S59" s="67">
        <f t="shared" si="7"/>
        <v>0</v>
      </c>
      <c r="T59" s="67">
        <f t="shared" si="8"/>
        <v>0</v>
      </c>
      <c r="U59" s="67">
        <f t="shared" si="9"/>
        <v>0.12359371275827528</v>
      </c>
      <c r="V59" s="67">
        <f t="shared" si="10"/>
        <v>6.0786440407700745E-2</v>
      </c>
      <c r="W59" s="100">
        <f t="shared" si="11"/>
        <v>4.0524293605133828E-2</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0.12382916234155952</v>
      </c>
      <c r="J60" s="67">
        <f t="shared" si="16"/>
        <v>6.0902240327809283E-2</v>
      </c>
      <c r="K60" s="100">
        <f t="shared" si="6"/>
        <v>4.0601493551872855E-2</v>
      </c>
      <c r="O60" s="96">
        <f>Amnt_Deposited!B55</f>
        <v>2041</v>
      </c>
      <c r="P60" s="99">
        <f>Amnt_Deposited!C55</f>
        <v>0</v>
      </c>
      <c r="Q60" s="284">
        <f>MCF!R59</f>
        <v>1</v>
      </c>
      <c r="R60" s="67">
        <f t="shared" si="17"/>
        <v>0</v>
      </c>
      <c r="S60" s="67">
        <f t="shared" si="7"/>
        <v>0</v>
      </c>
      <c r="T60" s="67">
        <f t="shared" si="8"/>
        <v>0</v>
      </c>
      <c r="U60" s="67">
        <f t="shared" si="9"/>
        <v>8.2847343225842668E-2</v>
      </c>
      <c r="V60" s="67">
        <f t="shared" si="10"/>
        <v>4.0746369532432609E-2</v>
      </c>
      <c r="W60" s="100">
        <f t="shared" si="11"/>
        <v>2.7164246354955072E-2</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8.3005169801348838E-2</v>
      </c>
      <c r="J61" s="67">
        <f t="shared" si="16"/>
        <v>4.0823992540210685E-2</v>
      </c>
      <c r="K61" s="100">
        <f t="shared" si="6"/>
        <v>2.7215995026807122E-2</v>
      </c>
      <c r="O61" s="96">
        <f>Amnt_Deposited!B56</f>
        <v>2042</v>
      </c>
      <c r="P61" s="99">
        <f>Amnt_Deposited!C56</f>
        <v>0</v>
      </c>
      <c r="Q61" s="284">
        <f>MCF!R60</f>
        <v>1</v>
      </c>
      <c r="R61" s="67">
        <f t="shared" si="17"/>
        <v>0</v>
      </c>
      <c r="S61" s="67">
        <f t="shared" si="7"/>
        <v>0</v>
      </c>
      <c r="T61" s="67">
        <f t="shared" si="8"/>
        <v>0</v>
      </c>
      <c r="U61" s="67">
        <f t="shared" si="9"/>
        <v>5.5534234925077267E-2</v>
      </c>
      <c r="V61" s="67">
        <f t="shared" si="10"/>
        <v>2.7313108300765398E-2</v>
      </c>
      <c r="W61" s="100">
        <f t="shared" si="11"/>
        <v>1.820873886717693E-2</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5.5640029242436211E-2</v>
      </c>
      <c r="J62" s="67">
        <f t="shared" si="16"/>
        <v>2.7365140558912624E-2</v>
      </c>
      <c r="K62" s="100">
        <f t="shared" si="6"/>
        <v>1.8243427039275083E-2</v>
      </c>
      <c r="O62" s="96">
        <f>Amnt_Deposited!B57</f>
        <v>2043</v>
      </c>
      <c r="P62" s="99">
        <f>Amnt_Deposited!C57</f>
        <v>0</v>
      </c>
      <c r="Q62" s="284">
        <f>MCF!R61</f>
        <v>1</v>
      </c>
      <c r="R62" s="67">
        <f t="shared" si="17"/>
        <v>0</v>
      </c>
      <c r="S62" s="67">
        <f t="shared" si="7"/>
        <v>0</v>
      </c>
      <c r="T62" s="67">
        <f t="shared" si="8"/>
        <v>0</v>
      </c>
      <c r="U62" s="67">
        <f t="shared" si="9"/>
        <v>3.7225710911531804E-2</v>
      </c>
      <c r="V62" s="67">
        <f t="shared" si="10"/>
        <v>1.8308524013545463E-2</v>
      </c>
      <c r="W62" s="100">
        <f t="shared" si="11"/>
        <v>1.2205682675696975E-2</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3.7296626963214161E-2</v>
      </c>
      <c r="J63" s="67">
        <f t="shared" si="16"/>
        <v>1.834340227922205E-2</v>
      </c>
      <c r="K63" s="100">
        <f t="shared" si="6"/>
        <v>1.2228934852814699E-2</v>
      </c>
      <c r="O63" s="96">
        <f>Amnt_Deposited!B58</f>
        <v>2044</v>
      </c>
      <c r="P63" s="99">
        <f>Amnt_Deposited!C58</f>
        <v>0</v>
      </c>
      <c r="Q63" s="284">
        <f>MCF!R62</f>
        <v>1</v>
      </c>
      <c r="R63" s="67">
        <f t="shared" si="17"/>
        <v>0</v>
      </c>
      <c r="S63" s="67">
        <f t="shared" si="7"/>
        <v>0</v>
      </c>
      <c r="T63" s="67">
        <f t="shared" si="8"/>
        <v>0</v>
      </c>
      <c r="U63" s="67">
        <f t="shared" si="9"/>
        <v>2.4953140251927401E-2</v>
      </c>
      <c r="V63" s="67">
        <f t="shared" si="10"/>
        <v>1.2272570659604404E-2</v>
      </c>
      <c r="W63" s="100">
        <f t="shared" si="11"/>
        <v>8.1817137730696016E-3</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2.5000676702955783E-2</v>
      </c>
      <c r="J64" s="67">
        <f t="shared" si="16"/>
        <v>1.2295950260258377E-2</v>
      </c>
      <c r="K64" s="100">
        <f t="shared" si="6"/>
        <v>8.1973001735055843E-3</v>
      </c>
      <c r="O64" s="96">
        <f>Amnt_Deposited!B59</f>
        <v>2045</v>
      </c>
      <c r="P64" s="99">
        <f>Amnt_Deposited!C59</f>
        <v>0</v>
      </c>
      <c r="Q64" s="284">
        <f>MCF!R63</f>
        <v>1</v>
      </c>
      <c r="R64" s="67">
        <f t="shared" si="17"/>
        <v>0</v>
      </c>
      <c r="S64" s="67">
        <f t="shared" si="7"/>
        <v>0</v>
      </c>
      <c r="T64" s="67">
        <f t="shared" si="8"/>
        <v>0</v>
      </c>
      <c r="U64" s="67">
        <f t="shared" si="9"/>
        <v>1.6726590122405741E-2</v>
      </c>
      <c r="V64" s="67">
        <f t="shared" si="10"/>
        <v>8.2265501295216616E-3</v>
      </c>
      <c r="W64" s="100">
        <f t="shared" si="11"/>
        <v>5.4843667530144408E-3</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1.6758454758447457E-2</v>
      </c>
      <c r="J65" s="67">
        <f t="shared" si="16"/>
        <v>8.2422219445083267E-3</v>
      </c>
      <c r="K65" s="100">
        <f t="shared" si="6"/>
        <v>5.4948146296722178E-3</v>
      </c>
      <c r="O65" s="96">
        <f>Amnt_Deposited!B60</f>
        <v>2046</v>
      </c>
      <c r="P65" s="99">
        <f>Amnt_Deposited!C60</f>
        <v>0</v>
      </c>
      <c r="Q65" s="284">
        <f>MCF!R64</f>
        <v>1</v>
      </c>
      <c r="R65" s="67">
        <f t="shared" si="17"/>
        <v>0</v>
      </c>
      <c r="S65" s="67">
        <f t="shared" si="7"/>
        <v>0</v>
      </c>
      <c r="T65" s="67">
        <f t="shared" si="8"/>
        <v>0</v>
      </c>
      <c r="U65" s="67">
        <f t="shared" si="9"/>
        <v>1.1212168660870287E-2</v>
      </c>
      <c r="V65" s="67">
        <f t="shared" si="10"/>
        <v>5.5144214615354551E-3</v>
      </c>
      <c r="W65" s="100">
        <f t="shared" si="11"/>
        <v>3.6762809743569698E-3</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1.1233528165168679E-2</v>
      </c>
      <c r="J66" s="67">
        <f t="shared" si="16"/>
        <v>5.5249265932787789E-3</v>
      </c>
      <c r="K66" s="100">
        <f t="shared" si="6"/>
        <v>3.6832843955191858E-3</v>
      </c>
      <c r="O66" s="96">
        <f>Amnt_Deposited!B61</f>
        <v>2047</v>
      </c>
      <c r="P66" s="99">
        <f>Amnt_Deposited!C61</f>
        <v>0</v>
      </c>
      <c r="Q66" s="284">
        <f>MCF!R65</f>
        <v>1</v>
      </c>
      <c r="R66" s="67">
        <f t="shared" si="17"/>
        <v>0</v>
      </c>
      <c r="S66" s="67">
        <f t="shared" si="7"/>
        <v>0</v>
      </c>
      <c r="T66" s="67">
        <f t="shared" si="8"/>
        <v>0</v>
      </c>
      <c r="U66" s="67">
        <f t="shared" si="9"/>
        <v>7.5157414129139238E-3</v>
      </c>
      <c r="V66" s="67">
        <f t="shared" si="10"/>
        <v>3.6964272479563637E-3</v>
      </c>
      <c r="W66" s="100">
        <f t="shared" si="11"/>
        <v>2.464284831970909E-3</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7.5300591168185197E-3</v>
      </c>
      <c r="J67" s="67">
        <f t="shared" si="16"/>
        <v>3.703469048350159E-3</v>
      </c>
      <c r="K67" s="100">
        <f t="shared" si="6"/>
        <v>2.4689793655667727E-3</v>
      </c>
      <c r="O67" s="96">
        <f>Amnt_Deposited!B62</f>
        <v>2048</v>
      </c>
      <c r="P67" s="99">
        <f>Amnt_Deposited!C62</f>
        <v>0</v>
      </c>
      <c r="Q67" s="284">
        <f>MCF!R66</f>
        <v>1</v>
      </c>
      <c r="R67" s="67">
        <f t="shared" si="17"/>
        <v>0</v>
      </c>
      <c r="S67" s="67">
        <f t="shared" si="7"/>
        <v>0</v>
      </c>
      <c r="T67" s="67">
        <f t="shared" si="8"/>
        <v>0</v>
      </c>
      <c r="U67" s="67">
        <f t="shared" si="9"/>
        <v>5.0379521298964227E-3</v>
      </c>
      <c r="V67" s="67">
        <f t="shared" si="10"/>
        <v>2.4777892830175016E-3</v>
      </c>
      <c r="W67" s="100">
        <f t="shared" si="11"/>
        <v>1.6518595220116677E-3</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5.0475495738368757E-3</v>
      </c>
      <c r="J68" s="67">
        <f t="shared" si="16"/>
        <v>2.482509542981644E-3</v>
      </c>
      <c r="K68" s="100">
        <f t="shared" si="6"/>
        <v>1.6550063619877626E-3</v>
      </c>
      <c r="O68" s="96">
        <f>Amnt_Deposited!B63</f>
        <v>2049</v>
      </c>
      <c r="P68" s="99">
        <f>Amnt_Deposited!C63</f>
        <v>0</v>
      </c>
      <c r="Q68" s="284">
        <f>MCF!R67</f>
        <v>1</v>
      </c>
      <c r="R68" s="67">
        <f t="shared" si="17"/>
        <v>0</v>
      </c>
      <c r="S68" s="67">
        <f t="shared" si="7"/>
        <v>0</v>
      </c>
      <c r="T68" s="67">
        <f t="shared" si="8"/>
        <v>0</v>
      </c>
      <c r="U68" s="67">
        <f t="shared" si="9"/>
        <v>3.377040303637517E-3</v>
      </c>
      <c r="V68" s="67">
        <f t="shared" si="10"/>
        <v>1.6609118262589054E-3</v>
      </c>
      <c r="W68" s="100">
        <f t="shared" si="11"/>
        <v>1.1072745508392701E-3</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3.3834736627015062E-3</v>
      </c>
      <c r="J69" s="67">
        <f t="shared" si="16"/>
        <v>1.6640759111353695E-3</v>
      </c>
      <c r="K69" s="100">
        <f t="shared" si="6"/>
        <v>1.1093839407569129E-3</v>
      </c>
      <c r="O69" s="96">
        <f>Amnt_Deposited!B64</f>
        <v>2050</v>
      </c>
      <c r="P69" s="99">
        <f>Amnt_Deposited!C64</f>
        <v>0</v>
      </c>
      <c r="Q69" s="284">
        <f>MCF!R68</f>
        <v>1</v>
      </c>
      <c r="R69" s="67">
        <f t="shared" si="17"/>
        <v>0</v>
      </c>
      <c r="S69" s="67">
        <f t="shared" si="7"/>
        <v>0</v>
      </c>
      <c r="T69" s="67">
        <f t="shared" si="8"/>
        <v>0</v>
      </c>
      <c r="U69" s="67">
        <f t="shared" si="9"/>
        <v>2.2636978117985098E-3</v>
      </c>
      <c r="V69" s="67">
        <f t="shared" si="10"/>
        <v>1.1133424918390073E-3</v>
      </c>
      <c r="W69" s="100">
        <f t="shared" si="11"/>
        <v>7.4222832789267151E-4</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2.268010221342447E-3</v>
      </c>
      <c r="J70" s="67">
        <f t="shared" si="16"/>
        <v>1.1154634413590595E-3</v>
      </c>
      <c r="K70" s="100">
        <f t="shared" si="6"/>
        <v>7.4364229423937297E-4</v>
      </c>
      <c r="O70" s="96">
        <f>Amnt_Deposited!B65</f>
        <v>2051</v>
      </c>
      <c r="P70" s="99">
        <f>Amnt_Deposited!C65</f>
        <v>0</v>
      </c>
      <c r="Q70" s="284">
        <f>MCF!R69</f>
        <v>1</v>
      </c>
      <c r="R70" s="67">
        <f t="shared" si="17"/>
        <v>0</v>
      </c>
      <c r="S70" s="67">
        <f t="shared" si="7"/>
        <v>0</v>
      </c>
      <c r="T70" s="67">
        <f t="shared" si="8"/>
        <v>0</v>
      </c>
      <c r="U70" s="67">
        <f t="shared" si="9"/>
        <v>1.5174020214155531E-3</v>
      </c>
      <c r="V70" s="67">
        <f t="shared" si="10"/>
        <v>7.4629579038295668E-4</v>
      </c>
      <c r="W70" s="100">
        <f t="shared" si="11"/>
        <v>4.9753052692197105E-4</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1.5202927159795696E-3</v>
      </c>
      <c r="J71" s="67">
        <f t="shared" si="16"/>
        <v>7.4771750536287737E-4</v>
      </c>
      <c r="K71" s="100">
        <f t="shared" si="6"/>
        <v>4.9847833690858491E-4</v>
      </c>
      <c r="O71" s="96">
        <f>Amnt_Deposited!B66</f>
        <v>2052</v>
      </c>
      <c r="P71" s="99">
        <f>Amnt_Deposited!C66</f>
        <v>0</v>
      </c>
      <c r="Q71" s="284">
        <f>MCF!R70</f>
        <v>1</v>
      </c>
      <c r="R71" s="67">
        <f t="shared" si="17"/>
        <v>0</v>
      </c>
      <c r="S71" s="67">
        <f t="shared" si="7"/>
        <v>0</v>
      </c>
      <c r="T71" s="67">
        <f t="shared" si="8"/>
        <v>0</v>
      </c>
      <c r="U71" s="67">
        <f t="shared" si="9"/>
        <v>1.0171449928498457E-3</v>
      </c>
      <c r="V71" s="67">
        <f t="shared" si="10"/>
        <v>5.0025702856570735E-4</v>
      </c>
      <c r="W71" s="100">
        <f t="shared" si="11"/>
        <v>3.3350468571047157E-4</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1.0190826833630722E-3</v>
      </c>
      <c r="J72" s="67">
        <f t="shared" si="16"/>
        <v>5.0121003261649737E-4</v>
      </c>
      <c r="K72" s="100">
        <f t="shared" si="6"/>
        <v>3.3414002174433156E-4</v>
      </c>
      <c r="O72" s="96">
        <f>Amnt_Deposited!B67</f>
        <v>2053</v>
      </c>
      <c r="P72" s="99">
        <f>Amnt_Deposited!C67</f>
        <v>0</v>
      </c>
      <c r="Q72" s="284">
        <f>MCF!R71</f>
        <v>1</v>
      </c>
      <c r="R72" s="67">
        <f t="shared" si="17"/>
        <v>0</v>
      </c>
      <c r="S72" s="67">
        <f t="shared" si="7"/>
        <v>0</v>
      </c>
      <c r="T72" s="67">
        <f t="shared" si="8"/>
        <v>0</v>
      </c>
      <c r="U72" s="67">
        <f t="shared" si="9"/>
        <v>6.8181267843202861E-4</v>
      </c>
      <c r="V72" s="67">
        <f t="shared" si="10"/>
        <v>3.3533231441781712E-4</v>
      </c>
      <c r="W72" s="100">
        <f t="shared" si="11"/>
        <v>2.2355487627854473E-4</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6.8311155122605745E-4</v>
      </c>
      <c r="J73" s="67">
        <f t="shared" si="16"/>
        <v>3.3597113213701478E-4</v>
      </c>
      <c r="K73" s="100">
        <f t="shared" si="6"/>
        <v>2.2398075475800984E-4</v>
      </c>
      <c r="O73" s="96">
        <f>Amnt_Deposited!B68</f>
        <v>2054</v>
      </c>
      <c r="P73" s="99">
        <f>Amnt_Deposited!C68</f>
        <v>0</v>
      </c>
      <c r="Q73" s="284">
        <f>MCF!R72</f>
        <v>1</v>
      </c>
      <c r="R73" s="67">
        <f t="shared" si="17"/>
        <v>0</v>
      </c>
      <c r="S73" s="67">
        <f t="shared" si="7"/>
        <v>0</v>
      </c>
      <c r="T73" s="67">
        <f t="shared" si="8"/>
        <v>0</v>
      </c>
      <c r="U73" s="67">
        <f t="shared" si="9"/>
        <v>4.5703270599423997E-4</v>
      </c>
      <c r="V73" s="67">
        <f t="shared" si="10"/>
        <v>2.2477997243778864E-4</v>
      </c>
      <c r="W73" s="100">
        <f t="shared" si="11"/>
        <v>1.4985331495852576E-4</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4.5790336646532782E-4</v>
      </c>
      <c r="J74" s="67">
        <f t="shared" si="16"/>
        <v>2.2520818476072963E-4</v>
      </c>
      <c r="K74" s="100">
        <f t="shared" si="6"/>
        <v>1.5013878984048641E-4</v>
      </c>
      <c r="O74" s="96">
        <f>Amnt_Deposited!B69</f>
        <v>2055</v>
      </c>
      <c r="P74" s="99">
        <f>Amnt_Deposited!C69</f>
        <v>0</v>
      </c>
      <c r="Q74" s="284">
        <f>MCF!R73</f>
        <v>1</v>
      </c>
      <c r="R74" s="67">
        <f t="shared" si="17"/>
        <v>0</v>
      </c>
      <c r="S74" s="67">
        <f t="shared" si="7"/>
        <v>0</v>
      </c>
      <c r="T74" s="67">
        <f t="shared" si="8"/>
        <v>0</v>
      </c>
      <c r="U74" s="67">
        <f t="shared" si="9"/>
        <v>3.0635818452185175E-4</v>
      </c>
      <c r="V74" s="67">
        <f t="shared" si="10"/>
        <v>1.5067452147238822E-4</v>
      </c>
      <c r="W74" s="100">
        <f t="shared" si="11"/>
        <v>1.0044968098159215E-4</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3.0694180568891275E-4</v>
      </c>
      <c r="J75" s="67">
        <f t="shared" si="16"/>
        <v>1.5096156077641504E-4</v>
      </c>
      <c r="K75" s="100">
        <f t="shared" si="6"/>
        <v>1.0064104051761002E-4</v>
      </c>
      <c r="O75" s="96">
        <f>Amnt_Deposited!B70</f>
        <v>2056</v>
      </c>
      <c r="P75" s="99">
        <f>Amnt_Deposited!C70</f>
        <v>0</v>
      </c>
      <c r="Q75" s="284">
        <f>MCF!R74</f>
        <v>1</v>
      </c>
      <c r="R75" s="67">
        <f t="shared" si="17"/>
        <v>0</v>
      </c>
      <c r="S75" s="67">
        <f t="shared" si="7"/>
        <v>0</v>
      </c>
      <c r="T75" s="67">
        <f t="shared" si="8"/>
        <v>0</v>
      </c>
      <c r="U75" s="67">
        <f t="shared" si="9"/>
        <v>2.0535803235208254E-4</v>
      </c>
      <c r="V75" s="67">
        <f t="shared" si="10"/>
        <v>1.0100015216976919E-4</v>
      </c>
      <c r="W75" s="100">
        <f t="shared" si="11"/>
        <v>6.7333434779846119E-5</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2.0574924531965426E-4</v>
      </c>
      <c r="J76" s="67">
        <f t="shared" si="16"/>
        <v>1.011925603692585E-4</v>
      </c>
      <c r="K76" s="100">
        <f t="shared" si="6"/>
        <v>6.7461706912838999E-5</v>
      </c>
      <c r="O76" s="96">
        <f>Amnt_Deposited!B71</f>
        <v>2057</v>
      </c>
      <c r="P76" s="99">
        <f>Amnt_Deposited!C71</f>
        <v>0</v>
      </c>
      <c r="Q76" s="284">
        <f>MCF!R75</f>
        <v>1</v>
      </c>
      <c r="R76" s="67">
        <f t="shared" si="17"/>
        <v>0</v>
      </c>
      <c r="S76" s="67">
        <f t="shared" si="7"/>
        <v>0</v>
      </c>
      <c r="T76" s="67">
        <f t="shared" si="8"/>
        <v>0</v>
      </c>
      <c r="U76" s="67">
        <f t="shared" si="9"/>
        <v>1.3765560570003628E-4</v>
      </c>
      <c r="V76" s="67">
        <f t="shared" si="10"/>
        <v>6.7702426652046263E-5</v>
      </c>
      <c r="W76" s="100">
        <f t="shared" si="11"/>
        <v>4.5134951101364175E-5</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1.3791784359446871E-4</v>
      </c>
      <c r="J77" s="67">
        <f t="shared" si="16"/>
        <v>6.7831401725185569E-5</v>
      </c>
      <c r="K77" s="100">
        <f t="shared" si="6"/>
        <v>4.5220934483457044E-5</v>
      </c>
      <c r="O77" s="96">
        <f>Amnt_Deposited!B72</f>
        <v>2058</v>
      </c>
      <c r="P77" s="99">
        <f>Amnt_Deposited!C72</f>
        <v>0</v>
      </c>
      <c r="Q77" s="284">
        <f>MCF!R76</f>
        <v>1</v>
      </c>
      <c r="R77" s="67">
        <f t="shared" si="17"/>
        <v>0</v>
      </c>
      <c r="S77" s="67">
        <f t="shared" si="7"/>
        <v>0</v>
      </c>
      <c r="T77" s="67">
        <f t="shared" si="8"/>
        <v>0</v>
      </c>
      <c r="U77" s="67">
        <f t="shared" si="9"/>
        <v>9.2273311949912139E-5</v>
      </c>
      <c r="V77" s="67">
        <f t="shared" si="10"/>
        <v>4.5382293750124147E-5</v>
      </c>
      <c r="W77" s="100">
        <f t="shared" si="11"/>
        <v>3.0254862500082763E-5</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9.2449095267380365E-5</v>
      </c>
      <c r="J78" s="67">
        <f t="shared" si="16"/>
        <v>4.5468748327088337E-5</v>
      </c>
      <c r="K78" s="100">
        <f t="shared" si="6"/>
        <v>3.0312498884725557E-5</v>
      </c>
      <c r="O78" s="96">
        <f>Amnt_Deposited!B73</f>
        <v>2059</v>
      </c>
      <c r="P78" s="99">
        <f>Amnt_Deposited!C73</f>
        <v>0</v>
      </c>
      <c r="Q78" s="284">
        <f>MCF!R77</f>
        <v>1</v>
      </c>
      <c r="R78" s="67">
        <f t="shared" si="17"/>
        <v>0</v>
      </c>
      <c r="S78" s="67">
        <f t="shared" si="7"/>
        <v>0</v>
      </c>
      <c r="T78" s="67">
        <f t="shared" si="8"/>
        <v>0</v>
      </c>
      <c r="U78" s="67">
        <f t="shared" si="9"/>
        <v>6.1852650714126019E-5</v>
      </c>
      <c r="V78" s="67">
        <f t="shared" si="10"/>
        <v>3.0420661235786127E-5</v>
      </c>
      <c r="W78" s="100">
        <f t="shared" si="11"/>
        <v>2.0280440823857417E-5</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6.1970481795583618E-5</v>
      </c>
      <c r="J79" s="67">
        <f t="shared" si="16"/>
        <v>3.0478613471796754E-5</v>
      </c>
      <c r="K79" s="100">
        <f t="shared" si="6"/>
        <v>2.0319075647864502E-5</v>
      </c>
      <c r="O79" s="96">
        <f>Amnt_Deposited!B74</f>
        <v>2060</v>
      </c>
      <c r="P79" s="99">
        <f>Amnt_Deposited!C74</f>
        <v>0</v>
      </c>
      <c r="Q79" s="284">
        <f>MCF!R78</f>
        <v>1</v>
      </c>
      <c r="R79" s="67">
        <f t="shared" si="17"/>
        <v>0</v>
      </c>
      <c r="S79" s="67">
        <f t="shared" si="7"/>
        <v>0</v>
      </c>
      <c r="T79" s="67">
        <f t="shared" si="8"/>
        <v>0</v>
      </c>
      <c r="U79" s="67">
        <f t="shared" si="9"/>
        <v>4.1461071674119271E-5</v>
      </c>
      <c r="V79" s="67">
        <f t="shared" si="10"/>
        <v>2.0391579040006747E-5</v>
      </c>
      <c r="W79" s="100">
        <f t="shared" si="11"/>
        <v>1.3594386026671165E-5</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4.1540056210066358E-5</v>
      </c>
      <c r="J80" s="67">
        <f t="shared" si="16"/>
        <v>2.0430425585517259E-5</v>
      </c>
      <c r="K80" s="100">
        <f t="shared" si="6"/>
        <v>1.3620283723678173E-5</v>
      </c>
      <c r="O80" s="96">
        <f>Amnt_Deposited!B75</f>
        <v>2061</v>
      </c>
      <c r="P80" s="99">
        <f>Amnt_Deposited!C75</f>
        <v>0</v>
      </c>
      <c r="Q80" s="284">
        <f>MCF!R79</f>
        <v>1</v>
      </c>
      <c r="R80" s="67">
        <f t="shared" si="17"/>
        <v>0</v>
      </c>
      <c r="S80" s="67">
        <f t="shared" si="7"/>
        <v>0</v>
      </c>
      <c r="T80" s="67">
        <f t="shared" si="8"/>
        <v>0</v>
      </c>
      <c r="U80" s="67">
        <f t="shared" si="9"/>
        <v>2.7792187473282572E-5</v>
      </c>
      <c r="V80" s="67">
        <f t="shared" si="10"/>
        <v>1.3668884200836699E-5</v>
      </c>
      <c r="W80" s="100">
        <f t="shared" si="11"/>
        <v>9.1125894672244661E-6</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2.7845132391054725E-5</v>
      </c>
      <c r="J81" s="67">
        <f t="shared" si="16"/>
        <v>1.3694923819011632E-5</v>
      </c>
      <c r="K81" s="100">
        <f t="shared" si="6"/>
        <v>9.129949212674421E-6</v>
      </c>
      <c r="O81" s="96">
        <f>Amnt_Deposited!B76</f>
        <v>2062</v>
      </c>
      <c r="P81" s="99">
        <f>Amnt_Deposited!C76</f>
        <v>0</v>
      </c>
      <c r="Q81" s="284">
        <f>MCF!R80</f>
        <v>1</v>
      </c>
      <c r="R81" s="67">
        <f t="shared" si="17"/>
        <v>0</v>
      </c>
      <c r="S81" s="67">
        <f t="shared" si="7"/>
        <v>0</v>
      </c>
      <c r="T81" s="67">
        <f t="shared" si="8"/>
        <v>0</v>
      </c>
      <c r="U81" s="67">
        <f t="shared" si="9"/>
        <v>1.8629660386521892E-5</v>
      </c>
      <c r="V81" s="67">
        <f t="shared" si="10"/>
        <v>9.1625270867606798E-6</v>
      </c>
      <c r="W81" s="100">
        <f t="shared" si="11"/>
        <v>6.108351391173786E-6</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1.8665150426240276E-5</v>
      </c>
      <c r="J82" s="67">
        <f t="shared" si="16"/>
        <v>9.1799819648144505E-6</v>
      </c>
      <c r="K82" s="100">
        <f t="shared" si="6"/>
        <v>6.119987976542967E-6</v>
      </c>
      <c r="O82" s="96">
        <f>Amnt_Deposited!B77</f>
        <v>2063</v>
      </c>
      <c r="P82" s="99">
        <f>Amnt_Deposited!C77</f>
        <v>0</v>
      </c>
      <c r="Q82" s="284">
        <f>MCF!R81</f>
        <v>1</v>
      </c>
      <c r="R82" s="67">
        <f t="shared" si="17"/>
        <v>0</v>
      </c>
      <c r="S82" s="67">
        <f t="shared" si="7"/>
        <v>0</v>
      </c>
      <c r="T82" s="67">
        <f t="shared" si="8"/>
        <v>0</v>
      </c>
      <c r="U82" s="67">
        <f t="shared" si="9"/>
        <v>1.2487834807921681E-5</v>
      </c>
      <c r="V82" s="67">
        <f t="shared" si="10"/>
        <v>6.1418255786002114E-6</v>
      </c>
      <c r="W82" s="100">
        <f t="shared" si="11"/>
        <v>4.0945503857334743E-6</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1.2511624492979514E-5</v>
      </c>
      <c r="J83" s="67">
        <f t="shared" ref="J83:J99" si="22">I82*(1-$K$10)+H83</f>
        <v>6.1535259332607612E-6</v>
      </c>
      <c r="K83" s="100">
        <f t="shared" si="6"/>
        <v>4.1023506221738405E-6</v>
      </c>
      <c r="O83" s="96">
        <f>Amnt_Deposited!B78</f>
        <v>2064</v>
      </c>
      <c r="P83" s="99">
        <f>Amnt_Deposited!C78</f>
        <v>0</v>
      </c>
      <c r="Q83" s="284">
        <f>MCF!R82</f>
        <v>1</v>
      </c>
      <c r="R83" s="67">
        <f t="shared" ref="R83:R99" si="23">P83*$W$6*DOCF*Q83</f>
        <v>0</v>
      </c>
      <c r="S83" s="67">
        <f t="shared" si="7"/>
        <v>0</v>
      </c>
      <c r="T83" s="67">
        <f t="shared" si="8"/>
        <v>0</v>
      </c>
      <c r="U83" s="67">
        <f t="shared" si="9"/>
        <v>8.3708460033315199E-6</v>
      </c>
      <c r="V83" s="67">
        <f t="shared" si="10"/>
        <v>4.1169888045901602E-6</v>
      </c>
      <c r="W83" s="100">
        <f t="shared" si="11"/>
        <v>2.7446592030601068E-6</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8.3867927061146598E-6</v>
      </c>
      <c r="J84" s="67">
        <f t="shared" si="22"/>
        <v>4.1248317868648534E-6</v>
      </c>
      <c r="K84" s="100">
        <f t="shared" si="6"/>
        <v>2.7498878579099023E-6</v>
      </c>
      <c r="O84" s="96">
        <f>Amnt_Deposited!B79</f>
        <v>2065</v>
      </c>
      <c r="P84" s="99">
        <f>Amnt_Deposited!C79</f>
        <v>0</v>
      </c>
      <c r="Q84" s="284">
        <f>MCF!R83</f>
        <v>1</v>
      </c>
      <c r="R84" s="67">
        <f t="shared" si="23"/>
        <v>0</v>
      </c>
      <c r="S84" s="67">
        <f t="shared" si="7"/>
        <v>0</v>
      </c>
      <c r="T84" s="67">
        <f t="shared" si="8"/>
        <v>0</v>
      </c>
      <c r="U84" s="67">
        <f t="shared" si="9"/>
        <v>5.6111458783104318E-6</v>
      </c>
      <c r="V84" s="67">
        <f t="shared" si="10"/>
        <v>2.7597001250210881E-6</v>
      </c>
      <c r="W84" s="100">
        <f t="shared" si="11"/>
        <v>1.8398000833473921E-6</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5.6218352728541431E-6</v>
      </c>
      <c r="J85" s="67">
        <f t="shared" si="22"/>
        <v>2.7649574332605171E-6</v>
      </c>
      <c r="K85" s="100">
        <f t="shared" ref="K85:K99" si="24">J85*CH4_fraction*conv</f>
        <v>1.8433049555070113E-6</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3.7612635634617367E-6</v>
      </c>
      <c r="V85" s="67">
        <f t="shared" ref="V85:V98" si="28">U84*(1-$W$10)+T85</f>
        <v>1.8498823148486953E-6</v>
      </c>
      <c r="W85" s="100">
        <f t="shared" ref="W85:W99" si="29">V85*CH4_fraction*conv</f>
        <v>1.2332548765657967E-6</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3.76842887890437E-6</v>
      </c>
      <c r="J86" s="67">
        <f t="shared" si="22"/>
        <v>1.8534063939497729E-6</v>
      </c>
      <c r="K86" s="100">
        <f t="shared" si="24"/>
        <v>1.2356042626331818E-6</v>
      </c>
      <c r="O86" s="96">
        <f>Amnt_Deposited!B81</f>
        <v>2067</v>
      </c>
      <c r="P86" s="99">
        <f>Amnt_Deposited!C81</f>
        <v>0</v>
      </c>
      <c r="Q86" s="284">
        <f>MCF!R85</f>
        <v>1</v>
      </c>
      <c r="R86" s="67">
        <f t="shared" si="23"/>
        <v>0</v>
      </c>
      <c r="S86" s="67">
        <f t="shared" si="25"/>
        <v>0</v>
      </c>
      <c r="T86" s="67">
        <f t="shared" si="26"/>
        <v>0</v>
      </c>
      <c r="U86" s="67">
        <f t="shared" si="27"/>
        <v>2.5212503650118442E-6</v>
      </c>
      <c r="V86" s="67">
        <f t="shared" si="28"/>
        <v>1.2400131984498924E-6</v>
      </c>
      <c r="W86" s="100">
        <f t="shared" si="29"/>
        <v>8.2667546563326163E-7</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2.52605341958921E-6</v>
      </c>
      <c r="J87" s="67">
        <f t="shared" si="22"/>
        <v>1.24237545931516E-6</v>
      </c>
      <c r="K87" s="100">
        <f t="shared" si="24"/>
        <v>8.2825030621010665E-7</v>
      </c>
      <c r="O87" s="96">
        <f>Amnt_Deposited!B82</f>
        <v>2068</v>
      </c>
      <c r="P87" s="99">
        <f>Amnt_Deposited!C82</f>
        <v>0</v>
      </c>
      <c r="Q87" s="284">
        <f>MCF!R86</f>
        <v>1</v>
      </c>
      <c r="R87" s="67">
        <f t="shared" si="23"/>
        <v>0</v>
      </c>
      <c r="S87" s="67">
        <f t="shared" si="25"/>
        <v>0</v>
      </c>
      <c r="T87" s="67">
        <f t="shared" si="26"/>
        <v>0</v>
      </c>
      <c r="U87" s="67">
        <f t="shared" si="27"/>
        <v>1.690044660742112E-6</v>
      </c>
      <c r="V87" s="67">
        <f t="shared" si="28"/>
        <v>8.3120570426973237E-7</v>
      </c>
      <c r="W87" s="100">
        <f t="shared" si="29"/>
        <v>5.5413713617982155E-7</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1.6932642445075233E-6</v>
      </c>
      <c r="J88" s="67">
        <f t="shared" si="22"/>
        <v>8.3278917508168659E-7</v>
      </c>
      <c r="K88" s="100">
        <f t="shared" si="24"/>
        <v>5.5519278338779103E-7</v>
      </c>
      <c r="O88" s="96">
        <f>Amnt_Deposited!B83</f>
        <v>2069</v>
      </c>
      <c r="P88" s="99">
        <f>Amnt_Deposited!C83</f>
        <v>0</v>
      </c>
      <c r="Q88" s="284">
        <f>MCF!R87</f>
        <v>1</v>
      </c>
      <c r="R88" s="67">
        <f t="shared" si="23"/>
        <v>0</v>
      </c>
      <c r="S88" s="67">
        <f t="shared" si="25"/>
        <v>0</v>
      </c>
      <c r="T88" s="67">
        <f t="shared" si="26"/>
        <v>0</v>
      </c>
      <c r="U88" s="67">
        <f t="shared" si="27"/>
        <v>1.132870814790939E-6</v>
      </c>
      <c r="V88" s="67">
        <f t="shared" si="28"/>
        <v>5.5717384595117303E-7</v>
      </c>
      <c r="W88" s="100">
        <f t="shared" si="29"/>
        <v>3.7144923063411535E-7</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1.1350289663287851E-6</v>
      </c>
      <c r="J89" s="67">
        <f t="shared" si="22"/>
        <v>5.5823527817873822E-7</v>
      </c>
      <c r="K89" s="100">
        <f t="shared" si="24"/>
        <v>3.7215685211915878E-7</v>
      </c>
      <c r="O89" s="96">
        <f>Amnt_Deposited!B84</f>
        <v>2070</v>
      </c>
      <c r="P89" s="99">
        <f>Amnt_Deposited!C84</f>
        <v>0</v>
      </c>
      <c r="Q89" s="284">
        <f>MCF!R88</f>
        <v>1</v>
      </c>
      <c r="R89" s="67">
        <f t="shared" si="23"/>
        <v>0</v>
      </c>
      <c r="S89" s="67">
        <f t="shared" si="25"/>
        <v>0</v>
      </c>
      <c r="T89" s="67">
        <f t="shared" si="26"/>
        <v>0</v>
      </c>
      <c r="U89" s="67">
        <f t="shared" si="27"/>
        <v>7.5938601672309453E-7</v>
      </c>
      <c r="V89" s="67">
        <f t="shared" si="28"/>
        <v>3.7348479806784455E-7</v>
      </c>
      <c r="W89" s="100">
        <f t="shared" si="29"/>
        <v>2.48989865378563E-7</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7.6083266896129537E-7</v>
      </c>
      <c r="J90" s="67">
        <f t="shared" si="22"/>
        <v>3.7419629736748976E-7</v>
      </c>
      <c r="K90" s="100">
        <f t="shared" si="24"/>
        <v>2.4946419824499316E-7</v>
      </c>
      <c r="O90" s="96">
        <f>Amnt_Deposited!B85</f>
        <v>2071</v>
      </c>
      <c r="P90" s="99">
        <f>Amnt_Deposited!C85</f>
        <v>0</v>
      </c>
      <c r="Q90" s="284">
        <f>MCF!R89</f>
        <v>1</v>
      </c>
      <c r="R90" s="67">
        <f t="shared" si="23"/>
        <v>0</v>
      </c>
      <c r="S90" s="67">
        <f t="shared" si="25"/>
        <v>0</v>
      </c>
      <c r="T90" s="67">
        <f t="shared" si="26"/>
        <v>0</v>
      </c>
      <c r="U90" s="67">
        <f t="shared" si="27"/>
        <v>5.0903166968864553E-7</v>
      </c>
      <c r="V90" s="67">
        <f t="shared" si="28"/>
        <v>2.5035434703444905E-7</v>
      </c>
      <c r="W90" s="100">
        <f t="shared" si="29"/>
        <v>1.6690289802296602E-7</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5.1000138968355384E-7</v>
      </c>
      <c r="J91" s="67">
        <f t="shared" si="22"/>
        <v>2.5083127927774153E-7</v>
      </c>
      <c r="K91" s="100">
        <f t="shared" si="24"/>
        <v>1.6722085285182769E-7</v>
      </c>
      <c r="O91" s="96">
        <f>Amnt_Deposited!B86</f>
        <v>2072</v>
      </c>
      <c r="P91" s="99">
        <f>Amnt_Deposited!C86</f>
        <v>0</v>
      </c>
      <c r="Q91" s="284">
        <f>MCF!R90</f>
        <v>1</v>
      </c>
      <c r="R91" s="67">
        <f t="shared" si="23"/>
        <v>0</v>
      </c>
      <c r="S91" s="67">
        <f t="shared" si="25"/>
        <v>0</v>
      </c>
      <c r="T91" s="67">
        <f t="shared" si="26"/>
        <v>0</v>
      </c>
      <c r="U91" s="67">
        <f t="shared" si="27"/>
        <v>3.4121413225929121E-7</v>
      </c>
      <c r="V91" s="67">
        <f t="shared" si="28"/>
        <v>1.6781753742935432E-7</v>
      </c>
      <c r="W91" s="100">
        <f t="shared" si="29"/>
        <v>1.1187835828623621E-7</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3.4186415501091985E-7</v>
      </c>
      <c r="J92" s="67">
        <f t="shared" si="22"/>
        <v>1.6813723467263399E-7</v>
      </c>
      <c r="K92" s="100">
        <f t="shared" si="24"/>
        <v>1.1209148978175599E-7</v>
      </c>
      <c r="O92" s="96">
        <f>Amnt_Deposited!B87</f>
        <v>2073</v>
      </c>
      <c r="P92" s="99">
        <f>Amnt_Deposited!C87</f>
        <v>0</v>
      </c>
      <c r="Q92" s="284">
        <f>MCF!R91</f>
        <v>1</v>
      </c>
      <c r="R92" s="67">
        <f t="shared" si="23"/>
        <v>0</v>
      </c>
      <c r="S92" s="67">
        <f t="shared" si="25"/>
        <v>0</v>
      </c>
      <c r="T92" s="67">
        <f t="shared" si="26"/>
        <v>0</v>
      </c>
      <c r="U92" s="67">
        <f t="shared" si="27"/>
        <v>2.2872267284405881E-7</v>
      </c>
      <c r="V92" s="67">
        <f t="shared" si="28"/>
        <v>1.1249145941523241E-7</v>
      </c>
      <c r="W92" s="100">
        <f t="shared" si="29"/>
        <v>7.4994306276821605E-8</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2.2915839612485472E-7</v>
      </c>
      <c r="J93" s="67">
        <f t="shared" si="22"/>
        <v>1.1270575888606511E-7</v>
      </c>
      <c r="K93" s="100">
        <f t="shared" si="24"/>
        <v>7.5137172590710065E-8</v>
      </c>
      <c r="O93" s="96">
        <f>Amnt_Deposited!B88</f>
        <v>2074</v>
      </c>
      <c r="P93" s="99">
        <f>Amnt_Deposited!C88</f>
        <v>0</v>
      </c>
      <c r="Q93" s="284">
        <f>MCF!R92</f>
        <v>1</v>
      </c>
      <c r="R93" s="67">
        <f t="shared" si="23"/>
        <v>0</v>
      </c>
      <c r="S93" s="67">
        <f t="shared" si="25"/>
        <v>0</v>
      </c>
      <c r="T93" s="67">
        <f t="shared" si="26"/>
        <v>0</v>
      </c>
      <c r="U93" s="67">
        <f t="shared" si="27"/>
        <v>1.5331739259022398E-7</v>
      </c>
      <c r="V93" s="67">
        <f t="shared" si="28"/>
        <v>7.5405280253834839E-8</v>
      </c>
      <c r="W93" s="100">
        <f t="shared" si="29"/>
        <v>5.0270186835889891E-8</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1.536094666398659E-7</v>
      </c>
      <c r="J94" s="67">
        <f t="shared" si="22"/>
        <v>7.5548929484988835E-8</v>
      </c>
      <c r="K94" s="100">
        <f t="shared" si="24"/>
        <v>5.0365952989992555E-8</v>
      </c>
      <c r="O94" s="96">
        <f>Amnt_Deposited!B89</f>
        <v>2075</v>
      </c>
      <c r="P94" s="99">
        <f>Amnt_Deposited!C89</f>
        <v>0</v>
      </c>
      <c r="Q94" s="284">
        <f>MCF!R93</f>
        <v>1</v>
      </c>
      <c r="R94" s="67">
        <f t="shared" si="23"/>
        <v>0</v>
      </c>
      <c r="S94" s="67">
        <f t="shared" si="25"/>
        <v>0</v>
      </c>
      <c r="T94" s="67">
        <f t="shared" si="26"/>
        <v>0</v>
      </c>
      <c r="U94" s="67">
        <f t="shared" si="27"/>
        <v>1.0277172165914313E-7</v>
      </c>
      <c r="V94" s="67">
        <f t="shared" si="28"/>
        <v>5.0545670931080852E-8</v>
      </c>
      <c r="W94" s="100">
        <f t="shared" si="29"/>
        <v>3.3697113954053899E-8</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1.0296750474954491E-7</v>
      </c>
      <c r="J95" s="67">
        <f t="shared" si="22"/>
        <v>5.0641961890320985E-8</v>
      </c>
      <c r="K95" s="100">
        <f t="shared" si="24"/>
        <v>3.3761307926880654E-8</v>
      </c>
      <c r="O95" s="96">
        <f>Amnt_Deposited!B90</f>
        <v>2076</v>
      </c>
      <c r="P95" s="99">
        <f>Amnt_Deposited!C90</f>
        <v>0</v>
      </c>
      <c r="Q95" s="284">
        <f>MCF!R94</f>
        <v>1</v>
      </c>
      <c r="R95" s="67">
        <f t="shared" si="23"/>
        <v>0</v>
      </c>
      <c r="S95" s="67">
        <f t="shared" si="25"/>
        <v>0</v>
      </c>
      <c r="T95" s="67">
        <f t="shared" si="26"/>
        <v>0</v>
      </c>
      <c r="U95" s="67">
        <f t="shared" si="27"/>
        <v>6.8889945193718727E-8</v>
      </c>
      <c r="V95" s="67">
        <f t="shared" si="28"/>
        <v>3.3881776465424395E-8</v>
      </c>
      <c r="W95" s="100">
        <f t="shared" si="29"/>
        <v>2.2587850976949595E-8</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6.9021182523889856E-8</v>
      </c>
      <c r="J96" s="67">
        <f t="shared" si="22"/>
        <v>3.3946322225655052E-8</v>
      </c>
      <c r="K96" s="100">
        <f t="shared" si="24"/>
        <v>2.2630881483770034E-8</v>
      </c>
      <c r="O96" s="96">
        <f>Amnt_Deposited!B91</f>
        <v>2077</v>
      </c>
      <c r="P96" s="99">
        <f>Amnt_Deposited!C91</f>
        <v>0</v>
      </c>
      <c r="Q96" s="284">
        <f>MCF!R95</f>
        <v>1</v>
      </c>
      <c r="R96" s="67">
        <f t="shared" si="23"/>
        <v>0</v>
      </c>
      <c r="S96" s="67">
        <f t="shared" si="25"/>
        <v>0</v>
      </c>
      <c r="T96" s="67">
        <f t="shared" si="26"/>
        <v>0</v>
      </c>
      <c r="U96" s="67">
        <f t="shared" si="27"/>
        <v>4.6178311233646205E-8</v>
      </c>
      <c r="V96" s="67">
        <f t="shared" si="28"/>
        <v>2.2711633960072519E-8</v>
      </c>
      <c r="W96" s="100">
        <f t="shared" si="29"/>
        <v>1.5141089306715013E-8</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4.6266282246848115E-8</v>
      </c>
      <c r="J97" s="67">
        <f t="shared" si="22"/>
        <v>2.2754900277041742E-8</v>
      </c>
      <c r="K97" s="100">
        <f t="shared" si="24"/>
        <v>1.5169933518027826E-8</v>
      </c>
      <c r="O97" s="96">
        <f>Amnt_Deposited!B92</f>
        <v>2078</v>
      </c>
      <c r="P97" s="99">
        <f>Amnt_Deposited!C92</f>
        <v>0</v>
      </c>
      <c r="Q97" s="284">
        <f>MCF!R96</f>
        <v>1</v>
      </c>
      <c r="R97" s="67">
        <f t="shared" si="23"/>
        <v>0</v>
      </c>
      <c r="S97" s="67">
        <f t="shared" si="25"/>
        <v>0</v>
      </c>
      <c r="T97" s="67">
        <f t="shared" si="26"/>
        <v>0</v>
      </c>
      <c r="U97" s="67">
        <f t="shared" si="27"/>
        <v>3.0954247711985802E-8</v>
      </c>
      <c r="V97" s="67">
        <f t="shared" si="28"/>
        <v>1.5224063521660399E-8</v>
      </c>
      <c r="W97" s="100">
        <f t="shared" si="29"/>
        <v>1.0149375681106933E-8</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3.1013216445605112E-8</v>
      </c>
      <c r="J98" s="67">
        <f t="shared" si="22"/>
        <v>1.5253065801243003E-8</v>
      </c>
      <c r="K98" s="100">
        <f t="shared" si="24"/>
        <v>1.0168710534162002E-8</v>
      </c>
      <c r="O98" s="96">
        <f>Amnt_Deposited!B93</f>
        <v>2079</v>
      </c>
      <c r="P98" s="99">
        <f>Amnt_Deposited!C93</f>
        <v>0</v>
      </c>
      <c r="Q98" s="284">
        <f>MCF!R97</f>
        <v>1</v>
      </c>
      <c r="R98" s="67">
        <f t="shared" si="23"/>
        <v>0</v>
      </c>
      <c r="S98" s="67">
        <f t="shared" si="25"/>
        <v>0</v>
      </c>
      <c r="T98" s="67">
        <f t="shared" si="26"/>
        <v>0</v>
      </c>
      <c r="U98" s="67">
        <f t="shared" si="27"/>
        <v>2.0749252751296906E-8</v>
      </c>
      <c r="V98" s="67">
        <f t="shared" si="28"/>
        <v>1.0204994960688896E-8</v>
      </c>
      <c r="W98" s="100">
        <f t="shared" si="29"/>
        <v>6.803329973792597E-9</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2.0788780675531266E-8</v>
      </c>
      <c r="J99" s="68">
        <f t="shared" si="22"/>
        <v>1.0224435770073847E-8</v>
      </c>
      <c r="K99" s="102">
        <f t="shared" si="24"/>
        <v>6.8162905133825643E-9</v>
      </c>
      <c r="O99" s="97">
        <f>Amnt_Deposited!B94</f>
        <v>2080</v>
      </c>
      <c r="P99" s="101">
        <f>Amnt_Deposited!C94</f>
        <v>0</v>
      </c>
      <c r="Q99" s="285">
        <f>MCF!R98</f>
        <v>1</v>
      </c>
      <c r="R99" s="68">
        <f t="shared" si="23"/>
        <v>0</v>
      </c>
      <c r="S99" s="68">
        <f>R99*$W$12</f>
        <v>0</v>
      </c>
      <c r="T99" s="68">
        <f>R99*(1-$W$12)</f>
        <v>0</v>
      </c>
      <c r="U99" s="68">
        <f>S99+U98*$W$10</f>
        <v>1.3908640059454459E-8</v>
      </c>
      <c r="V99" s="68">
        <f>U98*(1-$W$10)+T99</f>
        <v>6.8406126918424478E-9</v>
      </c>
      <c r="W99" s="102">
        <f t="shared" si="29"/>
        <v>4.560408461228298E-9</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3.8077240869360001</v>
      </c>
      <c r="D19" s="416">
        <f>Dry_Matter_Content!D6</f>
        <v>0.44</v>
      </c>
      <c r="E19" s="283">
        <f>MCF!R18</f>
        <v>1</v>
      </c>
      <c r="F19" s="130">
        <f t="shared" ref="F19:F50" si="0">C19*D19*$K$6*DOCF*E19</f>
        <v>0.36858769161540478</v>
      </c>
      <c r="G19" s="65">
        <f t="shared" ref="G19:G82" si="1">F19*$K$12</f>
        <v>0.36858769161540478</v>
      </c>
      <c r="H19" s="65">
        <f t="shared" ref="H19:H82" si="2">F19*(1-$K$12)</f>
        <v>0</v>
      </c>
      <c r="I19" s="65">
        <f t="shared" ref="I19:I82" si="3">G19+I18*$K$10</f>
        <v>0.36858769161540478</v>
      </c>
      <c r="J19" s="65">
        <f t="shared" ref="J19:J82" si="4">I18*(1-$K$10)+H19</f>
        <v>0</v>
      </c>
      <c r="K19" s="66">
        <f>J19*CH4_fraction*conv</f>
        <v>0</v>
      </c>
      <c r="O19" s="95">
        <f>Amnt_Deposited!B14</f>
        <v>2000</v>
      </c>
      <c r="P19" s="98">
        <f>Amnt_Deposited!D14</f>
        <v>3.8077240869360001</v>
      </c>
      <c r="Q19" s="283">
        <f>MCF!R18</f>
        <v>1</v>
      </c>
      <c r="R19" s="130">
        <f t="shared" ref="R19:R50" si="5">P19*$W$6*DOCF*Q19</f>
        <v>0.76154481738720003</v>
      </c>
      <c r="S19" s="65">
        <f>R19*$W$12</f>
        <v>0.76154481738720003</v>
      </c>
      <c r="T19" s="65">
        <f>R19*(1-$W$12)</f>
        <v>0</v>
      </c>
      <c r="U19" s="65">
        <f>S19+U18*$W$10</f>
        <v>0.76154481738720003</v>
      </c>
      <c r="V19" s="65">
        <f>U18*(1-$W$10)+T19</f>
        <v>0</v>
      </c>
      <c r="W19" s="66">
        <f>V19*CH4_fraction*conv</f>
        <v>0</v>
      </c>
    </row>
    <row r="20" spans="2:23">
      <c r="B20" s="96">
        <f>Amnt_Deposited!B15</f>
        <v>2001</v>
      </c>
      <c r="C20" s="99">
        <f>Amnt_Deposited!D15</f>
        <v>3.8785225717920007</v>
      </c>
      <c r="D20" s="418">
        <f>Dry_Matter_Content!D7</f>
        <v>0.44</v>
      </c>
      <c r="E20" s="284">
        <f>MCF!R19</f>
        <v>1</v>
      </c>
      <c r="F20" s="67">
        <f t="shared" si="0"/>
        <v>0.37544098494946565</v>
      </c>
      <c r="G20" s="67">
        <f t="shared" si="1"/>
        <v>0.37544098494946565</v>
      </c>
      <c r="H20" s="67">
        <f t="shared" si="2"/>
        <v>0</v>
      </c>
      <c r="I20" s="67">
        <f t="shared" si="3"/>
        <v>0.7191098707050686</v>
      </c>
      <c r="J20" s="67">
        <f t="shared" si="4"/>
        <v>2.4918805859801853E-2</v>
      </c>
      <c r="K20" s="100">
        <f>J20*CH4_fraction*conv</f>
        <v>1.66125372398679E-2</v>
      </c>
      <c r="M20" s="393"/>
      <c r="O20" s="96">
        <f>Amnt_Deposited!B15</f>
        <v>2001</v>
      </c>
      <c r="P20" s="99">
        <f>Amnt_Deposited!D15</f>
        <v>3.8785225717920007</v>
      </c>
      <c r="Q20" s="284">
        <f>MCF!R19</f>
        <v>1</v>
      </c>
      <c r="R20" s="67">
        <f t="shared" si="5"/>
        <v>0.77570451435840015</v>
      </c>
      <c r="S20" s="67">
        <f>R20*$W$12</f>
        <v>0.77570451435840015</v>
      </c>
      <c r="T20" s="67">
        <f>R20*(1-$W$12)</f>
        <v>0</v>
      </c>
      <c r="U20" s="67">
        <f>S20+U19*$W$10</f>
        <v>1.4857641956716294</v>
      </c>
      <c r="V20" s="67">
        <f>U19*(1-$W$10)+T20</f>
        <v>5.1485136073970782E-2</v>
      </c>
      <c r="W20" s="100">
        <f>V20*CH4_fraction*conv</f>
        <v>3.432342404931385E-2</v>
      </c>
    </row>
    <row r="21" spans="2:23">
      <c r="B21" s="96">
        <f>Amnt_Deposited!B16</f>
        <v>2002</v>
      </c>
      <c r="C21" s="99">
        <f>Amnt_Deposited!D16</f>
        <v>3.9953059823160002</v>
      </c>
      <c r="D21" s="418">
        <f>Dry_Matter_Content!D8</f>
        <v>0.44</v>
      </c>
      <c r="E21" s="284">
        <f>MCF!R20</f>
        <v>1</v>
      </c>
      <c r="F21" s="67">
        <f t="shared" si="0"/>
        <v>0.38674561908818883</v>
      </c>
      <c r="G21" s="67">
        <f t="shared" si="1"/>
        <v>0.38674561908818883</v>
      </c>
      <c r="H21" s="67">
        <f t="shared" si="2"/>
        <v>0</v>
      </c>
      <c r="I21" s="67">
        <f t="shared" si="3"/>
        <v>1.0572392183669603</v>
      </c>
      <c r="J21" s="67">
        <f t="shared" si="4"/>
        <v>4.8616271426297118E-2</v>
      </c>
      <c r="K21" s="100">
        <f t="shared" ref="K21:K84" si="6">J21*CH4_fraction*conv</f>
        <v>3.2410847617531408E-2</v>
      </c>
      <c r="O21" s="96">
        <f>Amnt_Deposited!B16</f>
        <v>2002</v>
      </c>
      <c r="P21" s="99">
        <f>Amnt_Deposited!D16</f>
        <v>3.9953059823160002</v>
      </c>
      <c r="Q21" s="284">
        <f>MCF!R20</f>
        <v>1</v>
      </c>
      <c r="R21" s="67">
        <f t="shared" si="5"/>
        <v>0.79906119646320006</v>
      </c>
      <c r="S21" s="67">
        <f t="shared" ref="S21:S84" si="7">R21*$W$12</f>
        <v>0.79906119646320006</v>
      </c>
      <c r="T21" s="67">
        <f t="shared" ref="T21:T84" si="8">R21*(1-$W$12)</f>
        <v>0</v>
      </c>
      <c r="U21" s="67">
        <f t="shared" ref="U21:U84" si="9">S21+U20*$W$10</f>
        <v>2.1843785503449595</v>
      </c>
      <c r="V21" s="67">
        <f t="shared" ref="V21:V84" si="10">U20*(1-$W$10)+T21</f>
        <v>0.10044684178987008</v>
      </c>
      <c r="W21" s="100">
        <f t="shared" ref="W21:W84" si="11">V21*CH4_fraction*conv</f>
        <v>6.6964561193246716E-2</v>
      </c>
    </row>
    <row r="22" spans="2:23">
      <c r="B22" s="96">
        <f>Amnt_Deposited!B17</f>
        <v>2003</v>
      </c>
      <c r="C22" s="99">
        <f>Amnt_Deposited!D17</f>
        <v>4.310517128082</v>
      </c>
      <c r="D22" s="418">
        <f>Dry_Matter_Content!D9</f>
        <v>0.44</v>
      </c>
      <c r="E22" s="284">
        <f>MCF!R21</f>
        <v>1</v>
      </c>
      <c r="F22" s="67">
        <f t="shared" si="0"/>
        <v>0.41725805799833759</v>
      </c>
      <c r="G22" s="67">
        <f t="shared" si="1"/>
        <v>0.41725805799833759</v>
      </c>
      <c r="H22" s="67">
        <f t="shared" si="2"/>
        <v>0</v>
      </c>
      <c r="I22" s="67">
        <f t="shared" si="3"/>
        <v>1.4030213713658868</v>
      </c>
      <c r="J22" s="67">
        <f t="shared" si="4"/>
        <v>7.1475904999411199E-2</v>
      </c>
      <c r="K22" s="100">
        <f t="shared" si="6"/>
        <v>4.76506033329408E-2</v>
      </c>
      <c r="N22" s="258"/>
      <c r="O22" s="96">
        <f>Amnt_Deposited!B17</f>
        <v>2003</v>
      </c>
      <c r="P22" s="99">
        <f>Amnt_Deposited!D17</f>
        <v>4.310517128082</v>
      </c>
      <c r="Q22" s="284">
        <f>MCF!R21</f>
        <v>1</v>
      </c>
      <c r="R22" s="67">
        <f t="shared" si="5"/>
        <v>0.86210342561640008</v>
      </c>
      <c r="S22" s="67">
        <f t="shared" si="7"/>
        <v>0.86210342561640008</v>
      </c>
      <c r="T22" s="67">
        <f t="shared" si="8"/>
        <v>0</v>
      </c>
      <c r="U22" s="67">
        <f t="shared" si="9"/>
        <v>2.8988044862931548</v>
      </c>
      <c r="V22" s="67">
        <f t="shared" si="10"/>
        <v>0.14767748966820496</v>
      </c>
      <c r="W22" s="100">
        <f t="shared" si="11"/>
        <v>9.8451659778803297E-2</v>
      </c>
    </row>
    <row r="23" spans="2:23">
      <c r="B23" s="96">
        <f>Amnt_Deposited!B18</f>
        <v>2004</v>
      </c>
      <c r="C23" s="99">
        <f>Amnt_Deposited!D18</f>
        <v>4.3542593242500001</v>
      </c>
      <c r="D23" s="418">
        <f>Dry_Matter_Content!D10</f>
        <v>0.44</v>
      </c>
      <c r="E23" s="284">
        <f>MCF!R22</f>
        <v>1</v>
      </c>
      <c r="F23" s="67">
        <f t="shared" si="0"/>
        <v>0.42149230258740006</v>
      </c>
      <c r="G23" s="67">
        <f t="shared" si="1"/>
        <v>0.42149230258740006</v>
      </c>
      <c r="H23" s="67">
        <f t="shared" si="2"/>
        <v>0</v>
      </c>
      <c r="I23" s="67">
        <f t="shared" si="3"/>
        <v>1.7296607584449213</v>
      </c>
      <c r="J23" s="67">
        <f t="shared" si="4"/>
        <v>9.4852915508365568E-2</v>
      </c>
      <c r="K23" s="100">
        <f t="shared" si="6"/>
        <v>6.3235277005577045E-2</v>
      </c>
      <c r="N23" s="258"/>
      <c r="O23" s="96">
        <f>Amnt_Deposited!B18</f>
        <v>2004</v>
      </c>
      <c r="P23" s="99">
        <f>Amnt_Deposited!D18</f>
        <v>4.3542593242500001</v>
      </c>
      <c r="Q23" s="284">
        <f>MCF!R22</f>
        <v>1</v>
      </c>
      <c r="R23" s="67">
        <f t="shared" si="5"/>
        <v>0.8708518648500001</v>
      </c>
      <c r="S23" s="67">
        <f t="shared" si="7"/>
        <v>0.8708518648500001</v>
      </c>
      <c r="T23" s="67">
        <f t="shared" si="8"/>
        <v>0</v>
      </c>
      <c r="U23" s="67">
        <f t="shared" si="9"/>
        <v>3.5736792529853747</v>
      </c>
      <c r="V23" s="67">
        <f t="shared" si="10"/>
        <v>0.19597709815778011</v>
      </c>
      <c r="W23" s="100">
        <f t="shared" si="11"/>
        <v>0.13065139877185339</v>
      </c>
    </row>
    <row r="24" spans="2:23">
      <c r="B24" s="96">
        <f>Amnt_Deposited!B19</f>
        <v>2005</v>
      </c>
      <c r="C24" s="99">
        <f>Amnt_Deposited!D19</f>
        <v>4.4728100056200004</v>
      </c>
      <c r="D24" s="418">
        <f>Dry_Matter_Content!D11</f>
        <v>0.44</v>
      </c>
      <c r="E24" s="284">
        <f>MCF!R23</f>
        <v>1</v>
      </c>
      <c r="F24" s="67">
        <f t="shared" si="0"/>
        <v>0.43296800854401601</v>
      </c>
      <c r="G24" s="67">
        <f t="shared" si="1"/>
        <v>0.43296800854401601</v>
      </c>
      <c r="H24" s="67">
        <f t="shared" si="2"/>
        <v>0</v>
      </c>
      <c r="I24" s="67">
        <f t="shared" si="3"/>
        <v>2.0456930102518958</v>
      </c>
      <c r="J24" s="67">
        <f t="shared" si="4"/>
        <v>0.11693575673704144</v>
      </c>
      <c r="K24" s="100">
        <f t="shared" si="6"/>
        <v>7.7957171158027624E-2</v>
      </c>
      <c r="N24" s="258"/>
      <c r="O24" s="96">
        <f>Amnt_Deposited!B19</f>
        <v>2005</v>
      </c>
      <c r="P24" s="99">
        <f>Amnt_Deposited!D19</f>
        <v>4.4728100056200004</v>
      </c>
      <c r="Q24" s="284">
        <f>MCF!R23</f>
        <v>1</v>
      </c>
      <c r="R24" s="67">
        <f t="shared" si="5"/>
        <v>0.89456200112400008</v>
      </c>
      <c r="S24" s="67">
        <f t="shared" si="7"/>
        <v>0.89456200112400008</v>
      </c>
      <c r="T24" s="67">
        <f t="shared" si="8"/>
        <v>0</v>
      </c>
      <c r="U24" s="67">
        <f t="shared" si="9"/>
        <v>4.2266384509336694</v>
      </c>
      <c r="V24" s="67">
        <f t="shared" si="10"/>
        <v>0.24160280317570548</v>
      </c>
      <c r="W24" s="100">
        <f t="shared" si="11"/>
        <v>0.16106853545047031</v>
      </c>
    </row>
    <row r="25" spans="2:23">
      <c r="B25" s="96">
        <f>Amnt_Deposited!B20</f>
        <v>2006</v>
      </c>
      <c r="C25" s="99">
        <f>Amnt_Deposited!D20</f>
        <v>4.5631830335520007</v>
      </c>
      <c r="D25" s="418">
        <f>Dry_Matter_Content!D12</f>
        <v>0.44</v>
      </c>
      <c r="E25" s="284">
        <f>MCF!R24</f>
        <v>1</v>
      </c>
      <c r="F25" s="67">
        <f t="shared" si="0"/>
        <v>0.44171611764783364</v>
      </c>
      <c r="G25" s="67">
        <f t="shared" si="1"/>
        <v>0.44171611764783364</v>
      </c>
      <c r="H25" s="67">
        <f t="shared" si="2"/>
        <v>0</v>
      </c>
      <c r="I25" s="67">
        <f t="shared" si="3"/>
        <v>2.349107637831497</v>
      </c>
      <c r="J25" s="67">
        <f t="shared" si="4"/>
        <v>0.13830149006823247</v>
      </c>
      <c r="K25" s="100">
        <f t="shared" si="6"/>
        <v>9.220099337882165E-2</v>
      </c>
      <c r="N25" s="258"/>
      <c r="O25" s="96">
        <f>Amnt_Deposited!B20</f>
        <v>2006</v>
      </c>
      <c r="P25" s="99">
        <f>Amnt_Deposited!D20</f>
        <v>4.5631830335520007</v>
      </c>
      <c r="Q25" s="284">
        <f>MCF!R24</f>
        <v>1</v>
      </c>
      <c r="R25" s="67">
        <f t="shared" si="5"/>
        <v>0.91263660671040014</v>
      </c>
      <c r="S25" s="67">
        <f t="shared" si="7"/>
        <v>0.91263660671040014</v>
      </c>
      <c r="T25" s="67">
        <f t="shared" si="8"/>
        <v>0</v>
      </c>
      <c r="U25" s="67">
        <f t="shared" si="9"/>
        <v>4.8535281773378038</v>
      </c>
      <c r="V25" s="67">
        <f t="shared" si="10"/>
        <v>0.28574688030626549</v>
      </c>
      <c r="W25" s="100">
        <f t="shared" si="11"/>
        <v>0.190497920204177</v>
      </c>
    </row>
    <row r="26" spans="2:23">
      <c r="B26" s="96">
        <f>Amnt_Deposited!B21</f>
        <v>2007</v>
      </c>
      <c r="C26" s="99">
        <f>Amnt_Deposited!D21</f>
        <v>4.6534125267959991</v>
      </c>
      <c r="D26" s="418">
        <f>Dry_Matter_Content!D13</f>
        <v>0.44</v>
      </c>
      <c r="E26" s="284">
        <f>MCF!R25</f>
        <v>1</v>
      </c>
      <c r="F26" s="67">
        <f t="shared" si="0"/>
        <v>0.4504503325938527</v>
      </c>
      <c r="G26" s="67">
        <f t="shared" si="1"/>
        <v>0.4504503325938527</v>
      </c>
      <c r="H26" s="67">
        <f t="shared" si="2"/>
        <v>0</v>
      </c>
      <c r="I26" s="67">
        <f t="shared" si="3"/>
        <v>2.6407437764018011</v>
      </c>
      <c r="J26" s="67">
        <f t="shared" si="4"/>
        <v>0.15881419402354863</v>
      </c>
      <c r="K26" s="100">
        <f t="shared" si="6"/>
        <v>0.10587612934903241</v>
      </c>
      <c r="N26" s="258"/>
      <c r="O26" s="96">
        <f>Amnt_Deposited!B21</f>
        <v>2007</v>
      </c>
      <c r="P26" s="99">
        <f>Amnt_Deposited!D21</f>
        <v>4.6534125267959991</v>
      </c>
      <c r="Q26" s="284">
        <f>MCF!R25</f>
        <v>1</v>
      </c>
      <c r="R26" s="67">
        <f t="shared" si="5"/>
        <v>0.93068250535919983</v>
      </c>
      <c r="S26" s="67">
        <f t="shared" si="7"/>
        <v>0.93068250535919983</v>
      </c>
      <c r="T26" s="67">
        <f t="shared" si="8"/>
        <v>0</v>
      </c>
      <c r="U26" s="67">
        <f t="shared" si="9"/>
        <v>5.4560821826483492</v>
      </c>
      <c r="V26" s="67">
        <f t="shared" si="10"/>
        <v>0.32812850004865418</v>
      </c>
      <c r="W26" s="100">
        <f t="shared" si="11"/>
        <v>0.21875233336576944</v>
      </c>
    </row>
    <row r="27" spans="2:23">
      <c r="B27" s="96">
        <f>Amnt_Deposited!B22</f>
        <v>2008</v>
      </c>
      <c r="C27" s="99">
        <f>Amnt_Deposited!D22</f>
        <v>4.7429422884360006</v>
      </c>
      <c r="D27" s="418">
        <f>Dry_Matter_Content!D14</f>
        <v>0.44</v>
      </c>
      <c r="E27" s="284">
        <f>MCF!R26</f>
        <v>1</v>
      </c>
      <c r="F27" s="67">
        <f t="shared" si="0"/>
        <v>0.45911681352060491</v>
      </c>
      <c r="G27" s="67">
        <f t="shared" si="1"/>
        <v>0.45911681352060491</v>
      </c>
      <c r="H27" s="67">
        <f t="shared" si="2"/>
        <v>0</v>
      </c>
      <c r="I27" s="67">
        <f t="shared" si="3"/>
        <v>2.9213299905927395</v>
      </c>
      <c r="J27" s="67">
        <f t="shared" si="4"/>
        <v>0.17853059932966645</v>
      </c>
      <c r="K27" s="100">
        <f t="shared" si="6"/>
        <v>0.11902039955311096</v>
      </c>
      <c r="N27" s="258"/>
      <c r="O27" s="96">
        <f>Amnt_Deposited!B22</f>
        <v>2008</v>
      </c>
      <c r="P27" s="99">
        <f>Amnt_Deposited!D22</f>
        <v>4.7429422884360006</v>
      </c>
      <c r="Q27" s="284">
        <f>MCF!R26</f>
        <v>1</v>
      </c>
      <c r="R27" s="67">
        <f t="shared" si="5"/>
        <v>0.94858845768720013</v>
      </c>
      <c r="S27" s="67">
        <f t="shared" si="7"/>
        <v>0.94858845768720013</v>
      </c>
      <c r="T27" s="67">
        <f t="shared" si="8"/>
        <v>0</v>
      </c>
      <c r="U27" s="67">
        <f t="shared" si="9"/>
        <v>6.0358057656874786</v>
      </c>
      <c r="V27" s="67">
        <f t="shared" si="10"/>
        <v>0.36886487464807111</v>
      </c>
      <c r="W27" s="100">
        <f t="shared" si="11"/>
        <v>0.2459099164320474</v>
      </c>
    </row>
    <row r="28" spans="2:23">
      <c r="B28" s="96">
        <f>Amnt_Deposited!B23</f>
        <v>2009</v>
      </c>
      <c r="C28" s="99">
        <f>Amnt_Deposited!D23</f>
        <v>4.8310994996219998</v>
      </c>
      <c r="D28" s="418">
        <f>Dry_Matter_Content!D15</f>
        <v>0.44</v>
      </c>
      <c r="E28" s="284">
        <f>MCF!R27</f>
        <v>1</v>
      </c>
      <c r="F28" s="67">
        <f t="shared" si="0"/>
        <v>0.46765043156340957</v>
      </c>
      <c r="G28" s="67">
        <f t="shared" si="1"/>
        <v>0.46765043156340957</v>
      </c>
      <c r="H28" s="67">
        <f t="shared" si="2"/>
        <v>0</v>
      </c>
      <c r="I28" s="67">
        <f t="shared" si="3"/>
        <v>3.1914804606979814</v>
      </c>
      <c r="J28" s="67">
        <f t="shared" si="4"/>
        <v>0.19749996145816717</v>
      </c>
      <c r="K28" s="100">
        <f t="shared" si="6"/>
        <v>0.13166664097211145</v>
      </c>
      <c r="N28" s="258"/>
      <c r="O28" s="96">
        <f>Amnt_Deposited!B23</f>
        <v>2009</v>
      </c>
      <c r="P28" s="99">
        <f>Amnt_Deposited!D23</f>
        <v>4.8310994996219998</v>
      </c>
      <c r="Q28" s="284">
        <f>MCF!R27</f>
        <v>1</v>
      </c>
      <c r="R28" s="67">
        <f t="shared" si="5"/>
        <v>0.96621989992440005</v>
      </c>
      <c r="S28" s="67">
        <f t="shared" si="7"/>
        <v>0.96621989992440005</v>
      </c>
      <c r="T28" s="67">
        <f t="shared" si="8"/>
        <v>0</v>
      </c>
      <c r="U28" s="67">
        <f t="shared" si="9"/>
        <v>6.5939678940040949</v>
      </c>
      <c r="V28" s="67">
        <f t="shared" si="10"/>
        <v>0.40805777160778345</v>
      </c>
      <c r="W28" s="100">
        <f t="shared" si="11"/>
        <v>0.27203851440518895</v>
      </c>
    </row>
    <row r="29" spans="2:23">
      <c r="B29" s="96">
        <f>Amnt_Deposited!B24</f>
        <v>2010</v>
      </c>
      <c r="C29" s="99">
        <f>Amnt_Deposited!D24</f>
        <v>5.6218948922400012</v>
      </c>
      <c r="D29" s="418">
        <f>Dry_Matter_Content!D16</f>
        <v>0.44</v>
      </c>
      <c r="E29" s="284">
        <f>MCF!R28</f>
        <v>1</v>
      </c>
      <c r="F29" s="67">
        <f t="shared" si="0"/>
        <v>0.54419942556883216</v>
      </c>
      <c r="G29" s="67">
        <f t="shared" si="1"/>
        <v>0.54419942556883216</v>
      </c>
      <c r="H29" s="67">
        <f t="shared" si="2"/>
        <v>0</v>
      </c>
      <c r="I29" s="67">
        <f t="shared" si="3"/>
        <v>3.5199160834742185</v>
      </c>
      <c r="J29" s="67">
        <f t="shared" si="4"/>
        <v>0.21576380279259491</v>
      </c>
      <c r="K29" s="100">
        <f t="shared" si="6"/>
        <v>0.14384253519506326</v>
      </c>
      <c r="O29" s="96">
        <f>Amnt_Deposited!B24</f>
        <v>2010</v>
      </c>
      <c r="P29" s="99">
        <f>Amnt_Deposited!D24</f>
        <v>5.6218948922400012</v>
      </c>
      <c r="Q29" s="284">
        <f>MCF!R28</f>
        <v>1</v>
      </c>
      <c r="R29" s="67">
        <f t="shared" si="5"/>
        <v>1.1243789784480003</v>
      </c>
      <c r="S29" s="67">
        <f t="shared" si="7"/>
        <v>1.1243789784480003</v>
      </c>
      <c r="T29" s="67">
        <f t="shared" si="8"/>
        <v>0</v>
      </c>
      <c r="U29" s="67">
        <f t="shared" si="9"/>
        <v>7.2725538914756589</v>
      </c>
      <c r="V29" s="67">
        <f t="shared" si="10"/>
        <v>0.44579298097643583</v>
      </c>
      <c r="W29" s="100">
        <f t="shared" si="11"/>
        <v>0.29719532065095722</v>
      </c>
    </row>
    <row r="30" spans="2:23">
      <c r="B30" s="96">
        <f>Amnt_Deposited!B25</f>
        <v>2011</v>
      </c>
      <c r="C30" s="99">
        <f>Amnt_Deposited!D25</f>
        <v>5.8150836113699995</v>
      </c>
      <c r="D30" s="418">
        <f>Dry_Matter_Content!D17</f>
        <v>0.44</v>
      </c>
      <c r="E30" s="284">
        <f>MCF!R29</f>
        <v>1</v>
      </c>
      <c r="F30" s="67">
        <f t="shared" si="0"/>
        <v>0.56290009358061599</v>
      </c>
      <c r="G30" s="67">
        <f t="shared" si="1"/>
        <v>0.56290009358061599</v>
      </c>
      <c r="H30" s="67">
        <f t="shared" si="2"/>
        <v>0</v>
      </c>
      <c r="I30" s="67">
        <f t="shared" si="3"/>
        <v>3.8448480963995273</v>
      </c>
      <c r="J30" s="67">
        <f t="shared" si="4"/>
        <v>0.23796808065530722</v>
      </c>
      <c r="K30" s="100">
        <f t="shared" si="6"/>
        <v>0.15864538710353815</v>
      </c>
      <c r="O30" s="96">
        <f>Amnt_Deposited!B25</f>
        <v>2011</v>
      </c>
      <c r="P30" s="99">
        <f>Amnt_Deposited!D25</f>
        <v>5.8150836113699995</v>
      </c>
      <c r="Q30" s="284">
        <f>MCF!R29</f>
        <v>1</v>
      </c>
      <c r="R30" s="67">
        <f t="shared" si="5"/>
        <v>1.163016722274</v>
      </c>
      <c r="S30" s="67">
        <f t="shared" si="7"/>
        <v>1.163016722274</v>
      </c>
      <c r="T30" s="67">
        <f t="shared" si="8"/>
        <v>0</v>
      </c>
      <c r="U30" s="67">
        <f t="shared" si="9"/>
        <v>7.9439010256188585</v>
      </c>
      <c r="V30" s="67">
        <f t="shared" si="10"/>
        <v>0.49166958813080008</v>
      </c>
      <c r="W30" s="100">
        <f t="shared" si="11"/>
        <v>0.32777972542053335</v>
      </c>
    </row>
    <row r="31" spans="2:23">
      <c r="B31" s="96">
        <f>Amnt_Deposited!B26</f>
        <v>2012</v>
      </c>
      <c r="C31" s="99">
        <f>Amnt_Deposited!D26</f>
        <v>5.9700472489020004</v>
      </c>
      <c r="D31" s="418">
        <f>Dry_Matter_Content!D18</f>
        <v>0.44</v>
      </c>
      <c r="E31" s="284">
        <f>MCF!R30</f>
        <v>1</v>
      </c>
      <c r="F31" s="67">
        <f t="shared" si="0"/>
        <v>0.57790057369371362</v>
      </c>
      <c r="G31" s="67">
        <f t="shared" si="1"/>
        <v>0.57790057369371362</v>
      </c>
      <c r="H31" s="67">
        <f t="shared" si="2"/>
        <v>0</v>
      </c>
      <c r="I31" s="67">
        <f t="shared" si="3"/>
        <v>4.1628131772537822</v>
      </c>
      <c r="J31" s="67">
        <f t="shared" si="4"/>
        <v>0.25993549283945838</v>
      </c>
      <c r="K31" s="100">
        <f t="shared" si="6"/>
        <v>0.17329032855963891</v>
      </c>
      <c r="O31" s="96">
        <f>Amnt_Deposited!B26</f>
        <v>2012</v>
      </c>
      <c r="P31" s="99">
        <f>Amnt_Deposited!D26</f>
        <v>5.9700472489020004</v>
      </c>
      <c r="Q31" s="284">
        <f>MCF!R30</f>
        <v>1</v>
      </c>
      <c r="R31" s="67">
        <f t="shared" si="5"/>
        <v>1.1940094497804001</v>
      </c>
      <c r="S31" s="67">
        <f t="shared" si="7"/>
        <v>1.1940094497804001</v>
      </c>
      <c r="T31" s="67">
        <f t="shared" si="8"/>
        <v>0</v>
      </c>
      <c r="U31" s="67">
        <f t="shared" si="9"/>
        <v>8.6008536720119473</v>
      </c>
      <c r="V31" s="67">
        <f t="shared" si="10"/>
        <v>0.53705680338731077</v>
      </c>
      <c r="W31" s="100">
        <f t="shared" si="11"/>
        <v>0.35803786892487383</v>
      </c>
    </row>
    <row r="32" spans="2:23">
      <c r="B32" s="96">
        <f>Amnt_Deposited!B27</f>
        <v>2013</v>
      </c>
      <c r="C32" s="99">
        <f>Amnt_Deposited!D27</f>
        <v>6.1283121842580011</v>
      </c>
      <c r="D32" s="418">
        <f>Dry_Matter_Content!D19</f>
        <v>0.44</v>
      </c>
      <c r="E32" s="284">
        <f>MCF!R31</f>
        <v>1</v>
      </c>
      <c r="F32" s="67">
        <f t="shared" si="0"/>
        <v>0.59322061943617455</v>
      </c>
      <c r="G32" s="67">
        <f t="shared" si="1"/>
        <v>0.59322061943617455</v>
      </c>
      <c r="H32" s="67">
        <f t="shared" si="2"/>
        <v>0</v>
      </c>
      <c r="I32" s="67">
        <f t="shared" si="3"/>
        <v>4.4746018993306462</v>
      </c>
      <c r="J32" s="67">
        <f t="shared" si="4"/>
        <v>0.28143189735931085</v>
      </c>
      <c r="K32" s="100">
        <f t="shared" si="6"/>
        <v>0.18762126490620723</v>
      </c>
      <c r="O32" s="96">
        <f>Amnt_Deposited!B27</f>
        <v>2013</v>
      </c>
      <c r="P32" s="99">
        <f>Amnt_Deposited!D27</f>
        <v>6.1283121842580011</v>
      </c>
      <c r="Q32" s="284">
        <f>MCF!R31</f>
        <v>1</v>
      </c>
      <c r="R32" s="67">
        <f t="shared" si="5"/>
        <v>1.2256624368516003</v>
      </c>
      <c r="S32" s="67">
        <f t="shared" si="7"/>
        <v>1.2256624368516003</v>
      </c>
      <c r="T32" s="67">
        <f t="shared" si="8"/>
        <v>0</v>
      </c>
      <c r="U32" s="67">
        <f t="shared" si="9"/>
        <v>9.2450452465509212</v>
      </c>
      <c r="V32" s="67">
        <f t="shared" si="10"/>
        <v>0.58147086231262579</v>
      </c>
      <c r="W32" s="100">
        <f t="shared" si="11"/>
        <v>0.38764724154175051</v>
      </c>
    </row>
    <row r="33" spans="2:23">
      <c r="B33" s="96">
        <f>Amnt_Deposited!B28</f>
        <v>2014</v>
      </c>
      <c r="C33" s="99">
        <f>Amnt_Deposited!D28</f>
        <v>6.2835808330019995</v>
      </c>
      <c r="D33" s="418">
        <f>Dry_Matter_Content!D20</f>
        <v>0.44</v>
      </c>
      <c r="E33" s="284">
        <f>MCF!R32</f>
        <v>1</v>
      </c>
      <c r="F33" s="67">
        <f t="shared" si="0"/>
        <v>0.60825062463459356</v>
      </c>
      <c r="G33" s="67">
        <f t="shared" si="1"/>
        <v>0.60825062463459356</v>
      </c>
      <c r="H33" s="67">
        <f t="shared" si="2"/>
        <v>0</v>
      </c>
      <c r="I33" s="67">
        <f t="shared" si="3"/>
        <v>4.7803417821099066</v>
      </c>
      <c r="J33" s="67">
        <f t="shared" si="4"/>
        <v>0.30251074185533361</v>
      </c>
      <c r="K33" s="100">
        <f t="shared" si="6"/>
        <v>0.20167382790355573</v>
      </c>
      <c r="O33" s="96">
        <f>Amnt_Deposited!B28</f>
        <v>2014</v>
      </c>
      <c r="P33" s="99">
        <f>Amnt_Deposited!D28</f>
        <v>6.2835808330019995</v>
      </c>
      <c r="Q33" s="284">
        <f>MCF!R32</f>
        <v>1</v>
      </c>
      <c r="R33" s="67">
        <f t="shared" si="5"/>
        <v>1.2567161666004001</v>
      </c>
      <c r="S33" s="67">
        <f t="shared" si="7"/>
        <v>1.2567161666004001</v>
      </c>
      <c r="T33" s="67">
        <f t="shared" si="8"/>
        <v>0</v>
      </c>
      <c r="U33" s="67">
        <f t="shared" si="9"/>
        <v>9.8767392192353434</v>
      </c>
      <c r="V33" s="67">
        <f t="shared" si="10"/>
        <v>0.62502219391597846</v>
      </c>
      <c r="W33" s="100">
        <f t="shared" si="11"/>
        <v>0.41668146261065231</v>
      </c>
    </row>
    <row r="34" spans="2:23">
      <c r="B34" s="96">
        <f>Amnt_Deposited!B29</f>
        <v>2015</v>
      </c>
      <c r="C34" s="99">
        <f>Amnt_Deposited!D29</f>
        <v>6.4392262603020001</v>
      </c>
      <c r="D34" s="418">
        <f>Dry_Matter_Content!D21</f>
        <v>0.44</v>
      </c>
      <c r="E34" s="284">
        <f>MCF!R33</f>
        <v>1</v>
      </c>
      <c r="F34" s="67">
        <f t="shared" si="0"/>
        <v>0.62331710199723356</v>
      </c>
      <c r="G34" s="67">
        <f t="shared" si="1"/>
        <v>0.62331710199723356</v>
      </c>
      <c r="H34" s="67">
        <f t="shared" si="2"/>
        <v>0</v>
      </c>
      <c r="I34" s="67">
        <f t="shared" si="3"/>
        <v>5.0804782366746979</v>
      </c>
      <c r="J34" s="67">
        <f t="shared" si="4"/>
        <v>0.32318064743244251</v>
      </c>
      <c r="K34" s="100">
        <f t="shared" si="6"/>
        <v>0.21545376495496166</v>
      </c>
      <c r="O34" s="96">
        <f>Amnt_Deposited!B29</f>
        <v>2015</v>
      </c>
      <c r="P34" s="99">
        <f>Amnt_Deposited!D29</f>
        <v>6.4392262603020001</v>
      </c>
      <c r="Q34" s="284">
        <f>MCF!R33</f>
        <v>1</v>
      </c>
      <c r="R34" s="67">
        <f t="shared" si="5"/>
        <v>1.2878452520604</v>
      </c>
      <c r="S34" s="67">
        <f t="shared" si="7"/>
        <v>1.2878452520604</v>
      </c>
      <c r="T34" s="67">
        <f t="shared" si="8"/>
        <v>0</v>
      </c>
      <c r="U34" s="67">
        <f t="shared" si="9"/>
        <v>10.496855860898135</v>
      </c>
      <c r="V34" s="67">
        <f t="shared" si="10"/>
        <v>0.66772861039760845</v>
      </c>
      <c r="W34" s="100">
        <f t="shared" si="11"/>
        <v>0.44515240693173896</v>
      </c>
    </row>
    <row r="35" spans="2:23">
      <c r="B35" s="96">
        <f>Amnt_Deposited!B30</f>
        <v>2016</v>
      </c>
      <c r="C35" s="99">
        <f>Amnt_Deposited!D30</f>
        <v>6.5937682646880003</v>
      </c>
      <c r="D35" s="418">
        <f>Dry_Matter_Content!D22</f>
        <v>0.44</v>
      </c>
      <c r="E35" s="284">
        <f>MCF!R34</f>
        <v>1</v>
      </c>
      <c r="F35" s="67">
        <f t="shared" si="0"/>
        <v>0.63827676802179845</v>
      </c>
      <c r="G35" s="67">
        <f t="shared" si="1"/>
        <v>0.63827676802179845</v>
      </c>
      <c r="H35" s="67">
        <f t="shared" si="2"/>
        <v>0</v>
      </c>
      <c r="I35" s="67">
        <f t="shared" si="3"/>
        <v>5.3752832780639563</v>
      </c>
      <c r="J35" s="67">
        <f t="shared" si="4"/>
        <v>0.34347172663254</v>
      </c>
      <c r="K35" s="100">
        <f t="shared" si="6"/>
        <v>0.22898115108835998</v>
      </c>
      <c r="O35" s="96">
        <f>Amnt_Deposited!B30</f>
        <v>2016</v>
      </c>
      <c r="P35" s="99">
        <f>Amnt_Deposited!D30</f>
        <v>6.5937682646880003</v>
      </c>
      <c r="Q35" s="284">
        <f>MCF!R34</f>
        <v>1</v>
      </c>
      <c r="R35" s="67">
        <f t="shared" si="5"/>
        <v>1.3187536529376001</v>
      </c>
      <c r="S35" s="67">
        <f t="shared" si="7"/>
        <v>1.3187536529376001</v>
      </c>
      <c r="T35" s="67">
        <f t="shared" si="8"/>
        <v>0</v>
      </c>
      <c r="U35" s="67">
        <f t="shared" si="9"/>
        <v>11.105957186082554</v>
      </c>
      <c r="V35" s="67">
        <f t="shared" si="10"/>
        <v>0.70965232775318166</v>
      </c>
      <c r="W35" s="100">
        <f t="shared" si="11"/>
        <v>0.47310155183545444</v>
      </c>
    </row>
    <row r="36" spans="2:23">
      <c r="B36" s="96">
        <f>Amnt_Deposited!B31</f>
        <v>2017</v>
      </c>
      <c r="C36" s="99">
        <f>Amnt_Deposited!D31</f>
        <v>6.7583756390699996</v>
      </c>
      <c r="D36" s="418">
        <f>Dry_Matter_Content!D23</f>
        <v>0.44</v>
      </c>
      <c r="E36" s="284">
        <f>MCF!R35</f>
        <v>1</v>
      </c>
      <c r="F36" s="67">
        <f t="shared" si="0"/>
        <v>0.65421076186197591</v>
      </c>
      <c r="G36" s="67">
        <f t="shared" si="1"/>
        <v>0.65421076186197591</v>
      </c>
      <c r="H36" s="67">
        <f t="shared" si="2"/>
        <v>0</v>
      </c>
      <c r="I36" s="67">
        <f t="shared" si="3"/>
        <v>5.6660916705725963</v>
      </c>
      <c r="J36" s="67">
        <f t="shared" si="4"/>
        <v>0.36340236935333653</v>
      </c>
      <c r="K36" s="100">
        <f t="shared" si="6"/>
        <v>0.24226824623555768</v>
      </c>
      <c r="O36" s="96">
        <f>Amnt_Deposited!B31</f>
        <v>2017</v>
      </c>
      <c r="P36" s="99">
        <f>Amnt_Deposited!D31</f>
        <v>6.7583756390699996</v>
      </c>
      <c r="Q36" s="284">
        <f>MCF!R35</f>
        <v>1</v>
      </c>
      <c r="R36" s="67">
        <f t="shared" si="5"/>
        <v>1.351675127814</v>
      </c>
      <c r="S36" s="67">
        <f t="shared" si="7"/>
        <v>1.351675127814</v>
      </c>
      <c r="T36" s="67">
        <f t="shared" si="8"/>
        <v>0</v>
      </c>
      <c r="U36" s="67">
        <f t="shared" si="9"/>
        <v>11.706800972257428</v>
      </c>
      <c r="V36" s="67">
        <f t="shared" si="10"/>
        <v>0.75083134163912513</v>
      </c>
      <c r="W36" s="100">
        <f t="shared" si="11"/>
        <v>0.50055422775941671</v>
      </c>
    </row>
    <row r="37" spans="2:23">
      <c r="B37" s="96">
        <f>Amnt_Deposited!B32</f>
        <v>2018</v>
      </c>
      <c r="C37" s="99">
        <f>Amnt_Deposited!D32</f>
        <v>6.9441992345219994</v>
      </c>
      <c r="D37" s="418">
        <f>Dry_Matter_Content!D24</f>
        <v>0.44</v>
      </c>
      <c r="E37" s="284">
        <f>MCF!R36</f>
        <v>1</v>
      </c>
      <c r="F37" s="67">
        <f t="shared" si="0"/>
        <v>0.67219848590172948</v>
      </c>
      <c r="G37" s="67">
        <f t="shared" si="1"/>
        <v>0.67219848590172948</v>
      </c>
      <c r="H37" s="67">
        <f t="shared" si="2"/>
        <v>0</v>
      </c>
      <c r="I37" s="67">
        <f t="shared" si="3"/>
        <v>5.9552273425641884</v>
      </c>
      <c r="J37" s="67">
        <f t="shared" si="4"/>
        <v>0.38306281391013736</v>
      </c>
      <c r="K37" s="100">
        <f t="shared" si="6"/>
        <v>0.25537520927342489</v>
      </c>
      <c r="O37" s="96">
        <f>Amnt_Deposited!B32</f>
        <v>2018</v>
      </c>
      <c r="P37" s="99">
        <f>Amnt_Deposited!D32</f>
        <v>6.9441992345219994</v>
      </c>
      <c r="Q37" s="284">
        <f>MCF!R36</f>
        <v>1</v>
      </c>
      <c r="R37" s="67">
        <f t="shared" si="5"/>
        <v>1.3888398469043999</v>
      </c>
      <c r="S37" s="67">
        <f t="shared" si="7"/>
        <v>1.3888398469043999</v>
      </c>
      <c r="T37" s="67">
        <f t="shared" si="8"/>
        <v>0</v>
      </c>
      <c r="U37" s="67">
        <f t="shared" si="9"/>
        <v>12.304188724306172</v>
      </c>
      <c r="V37" s="67">
        <f t="shared" si="10"/>
        <v>0.79145209485565549</v>
      </c>
      <c r="W37" s="100">
        <f t="shared" si="11"/>
        <v>0.52763472990377025</v>
      </c>
    </row>
    <row r="38" spans="2:23">
      <c r="B38" s="96">
        <f>Amnt_Deposited!B33</f>
        <v>2019</v>
      </c>
      <c r="C38" s="99">
        <f>Amnt_Deposited!D33</f>
        <v>7.1300228299739992</v>
      </c>
      <c r="D38" s="418">
        <f>Dry_Matter_Content!D25</f>
        <v>0.44</v>
      </c>
      <c r="E38" s="284">
        <f>MCF!R37</f>
        <v>1</v>
      </c>
      <c r="F38" s="67">
        <f t="shared" si="0"/>
        <v>0.69018620994148316</v>
      </c>
      <c r="G38" s="67">
        <f t="shared" si="1"/>
        <v>0.69018620994148316</v>
      </c>
      <c r="H38" s="67">
        <f t="shared" si="2"/>
        <v>0</v>
      </c>
      <c r="I38" s="67">
        <f t="shared" si="3"/>
        <v>6.2428033802832559</v>
      </c>
      <c r="J38" s="67">
        <f t="shared" si="4"/>
        <v>0.40261017222241557</v>
      </c>
      <c r="K38" s="100">
        <f t="shared" si="6"/>
        <v>0.26840678148161035</v>
      </c>
      <c r="O38" s="96">
        <f>Amnt_Deposited!B33</f>
        <v>2019</v>
      </c>
      <c r="P38" s="99">
        <f>Amnt_Deposited!D33</f>
        <v>7.1300228299739992</v>
      </c>
      <c r="Q38" s="284">
        <f>MCF!R37</f>
        <v>1</v>
      </c>
      <c r="R38" s="67">
        <f t="shared" si="5"/>
        <v>1.4260045659948</v>
      </c>
      <c r="S38" s="67">
        <f t="shared" si="7"/>
        <v>1.4260045659948</v>
      </c>
      <c r="T38" s="67">
        <f t="shared" si="8"/>
        <v>0</v>
      </c>
      <c r="U38" s="67">
        <f t="shared" si="9"/>
        <v>12.898354091494328</v>
      </c>
      <c r="V38" s="67">
        <f t="shared" si="10"/>
        <v>0.8318391988066437</v>
      </c>
      <c r="W38" s="100">
        <f t="shared" si="11"/>
        <v>0.55455946587109572</v>
      </c>
    </row>
    <row r="39" spans="2:23">
      <c r="B39" s="96">
        <f>Amnt_Deposited!B34</f>
        <v>2020</v>
      </c>
      <c r="C39" s="99">
        <f>Amnt_Deposited!D34</f>
        <v>7.3158464254260007</v>
      </c>
      <c r="D39" s="418">
        <f>Dry_Matter_Content!D26</f>
        <v>0.44</v>
      </c>
      <c r="E39" s="284">
        <f>MCF!R38</f>
        <v>1</v>
      </c>
      <c r="F39" s="67">
        <f t="shared" si="0"/>
        <v>0.70817393398123696</v>
      </c>
      <c r="G39" s="67">
        <f t="shared" si="1"/>
        <v>0.70817393398123696</v>
      </c>
      <c r="H39" s="67">
        <f t="shared" si="2"/>
        <v>0</v>
      </c>
      <c r="I39" s="67">
        <f t="shared" si="3"/>
        <v>6.5289252246453078</v>
      </c>
      <c r="J39" s="67">
        <f t="shared" si="4"/>
        <v>0.42205208961918467</v>
      </c>
      <c r="K39" s="100">
        <f t="shared" si="6"/>
        <v>0.28136805974612311</v>
      </c>
      <c r="O39" s="96">
        <f>Amnt_Deposited!B34</f>
        <v>2020</v>
      </c>
      <c r="P39" s="99">
        <f>Amnt_Deposited!D34</f>
        <v>7.3158464254260007</v>
      </c>
      <c r="Q39" s="284">
        <f>MCF!R38</f>
        <v>1</v>
      </c>
      <c r="R39" s="67">
        <f t="shared" si="5"/>
        <v>1.4631692850852003</v>
      </c>
      <c r="S39" s="67">
        <f t="shared" si="7"/>
        <v>1.4631692850852003</v>
      </c>
      <c r="T39" s="67">
        <f t="shared" si="8"/>
        <v>0</v>
      </c>
      <c r="U39" s="67">
        <f t="shared" si="9"/>
        <v>13.489514926953113</v>
      </c>
      <c r="V39" s="67">
        <f t="shared" si="10"/>
        <v>0.87200844962641444</v>
      </c>
      <c r="W39" s="100">
        <f t="shared" si="11"/>
        <v>0.58133896641760963</v>
      </c>
    </row>
    <row r="40" spans="2:23">
      <c r="B40" s="96">
        <f>Amnt_Deposited!B35</f>
        <v>2021</v>
      </c>
      <c r="C40" s="99">
        <f>Amnt_Deposited!D35</f>
        <v>7.5016700208779996</v>
      </c>
      <c r="D40" s="418">
        <f>Dry_Matter_Content!D27</f>
        <v>0.44</v>
      </c>
      <c r="E40" s="284">
        <f>MCF!R39</f>
        <v>1</v>
      </c>
      <c r="F40" s="67">
        <f t="shared" si="0"/>
        <v>0.72616165802099042</v>
      </c>
      <c r="G40" s="67">
        <f t="shared" si="1"/>
        <v>0.72616165802099042</v>
      </c>
      <c r="H40" s="67">
        <f t="shared" si="2"/>
        <v>0</v>
      </c>
      <c r="I40" s="67">
        <f t="shared" si="3"/>
        <v>6.8136911881083311</v>
      </c>
      <c r="J40" s="67">
        <f t="shared" si="4"/>
        <v>0.44139569455796779</v>
      </c>
      <c r="K40" s="100">
        <f t="shared" si="6"/>
        <v>0.29426379637197853</v>
      </c>
      <c r="O40" s="96">
        <f>Amnt_Deposited!B35</f>
        <v>2021</v>
      </c>
      <c r="P40" s="99">
        <f>Amnt_Deposited!D35</f>
        <v>7.5016700208779996</v>
      </c>
      <c r="Q40" s="284">
        <f>MCF!R39</f>
        <v>1</v>
      </c>
      <c r="R40" s="67">
        <f t="shared" si="5"/>
        <v>1.5003340041755999</v>
      </c>
      <c r="S40" s="67">
        <f t="shared" si="7"/>
        <v>1.5003340041755999</v>
      </c>
      <c r="T40" s="67">
        <f t="shared" si="8"/>
        <v>0</v>
      </c>
      <c r="U40" s="67">
        <f t="shared" si="9"/>
        <v>14.077874355595721</v>
      </c>
      <c r="V40" s="67">
        <f t="shared" si="10"/>
        <v>0.91197457553299122</v>
      </c>
      <c r="W40" s="100">
        <f t="shared" si="11"/>
        <v>0.6079830503553274</v>
      </c>
    </row>
    <row r="41" spans="2:23">
      <c r="B41" s="96">
        <f>Amnt_Deposited!B36</f>
        <v>2022</v>
      </c>
      <c r="C41" s="99">
        <f>Amnt_Deposited!D36</f>
        <v>7.6874936163300003</v>
      </c>
      <c r="D41" s="418">
        <f>Dry_Matter_Content!D28</f>
        <v>0.44</v>
      </c>
      <c r="E41" s="284">
        <f>MCF!R40</f>
        <v>1</v>
      </c>
      <c r="F41" s="67">
        <f t="shared" si="0"/>
        <v>0.74414938206074399</v>
      </c>
      <c r="G41" s="67">
        <f t="shared" si="1"/>
        <v>0.74414938206074399</v>
      </c>
      <c r="H41" s="67">
        <f t="shared" si="2"/>
        <v>0</v>
      </c>
      <c r="I41" s="67">
        <f t="shared" si="3"/>
        <v>7.0971929366005702</v>
      </c>
      <c r="J41" s="67">
        <f t="shared" si="4"/>
        <v>0.46064763356850513</v>
      </c>
      <c r="K41" s="100">
        <f t="shared" si="6"/>
        <v>0.30709842237900342</v>
      </c>
      <c r="O41" s="96">
        <f>Amnt_Deposited!B36</f>
        <v>2022</v>
      </c>
      <c r="P41" s="99">
        <f>Amnt_Deposited!D36</f>
        <v>7.6874936163300003</v>
      </c>
      <c r="Q41" s="284">
        <f>MCF!R40</f>
        <v>1</v>
      </c>
      <c r="R41" s="67">
        <f t="shared" si="5"/>
        <v>1.5374987232660002</v>
      </c>
      <c r="S41" s="67">
        <f t="shared" si="7"/>
        <v>1.5374987232660002</v>
      </c>
      <c r="T41" s="67">
        <f t="shared" si="8"/>
        <v>0</v>
      </c>
      <c r="U41" s="67">
        <f t="shared" si="9"/>
        <v>14.663621769835885</v>
      </c>
      <c r="V41" s="67">
        <f t="shared" si="10"/>
        <v>0.95175130902583671</v>
      </c>
      <c r="W41" s="100">
        <f t="shared" si="11"/>
        <v>0.6345008726838911</v>
      </c>
    </row>
    <row r="42" spans="2:23">
      <c r="B42" s="96">
        <f>Amnt_Deposited!B37</f>
        <v>2023</v>
      </c>
      <c r="C42" s="99">
        <f>Amnt_Deposited!D37</f>
        <v>7.8733172117820001</v>
      </c>
      <c r="D42" s="418">
        <f>Dry_Matter_Content!D29</f>
        <v>0.44</v>
      </c>
      <c r="E42" s="284">
        <f>MCF!R41</f>
        <v>1</v>
      </c>
      <c r="F42" s="67">
        <f t="shared" si="0"/>
        <v>0.76213710610049756</v>
      </c>
      <c r="G42" s="67">
        <f t="shared" si="1"/>
        <v>0.76213710610049756</v>
      </c>
      <c r="H42" s="67">
        <f t="shared" si="2"/>
        <v>0</v>
      </c>
      <c r="I42" s="67">
        <f t="shared" si="3"/>
        <v>7.3795159388670175</v>
      </c>
      <c r="J42" s="67">
        <f t="shared" si="4"/>
        <v>0.47981410383404999</v>
      </c>
      <c r="K42" s="100">
        <f t="shared" si="6"/>
        <v>0.31987606922269995</v>
      </c>
      <c r="O42" s="96">
        <f>Amnt_Deposited!B37</f>
        <v>2023</v>
      </c>
      <c r="P42" s="99">
        <f>Amnt_Deposited!D37</f>
        <v>7.8733172117820001</v>
      </c>
      <c r="Q42" s="284">
        <f>MCF!R41</f>
        <v>1</v>
      </c>
      <c r="R42" s="67">
        <f t="shared" si="5"/>
        <v>1.5746634423564001</v>
      </c>
      <c r="S42" s="67">
        <f t="shared" si="7"/>
        <v>1.5746634423564001</v>
      </c>
      <c r="T42" s="67">
        <f t="shared" si="8"/>
        <v>0</v>
      </c>
      <c r="U42" s="67">
        <f t="shared" si="9"/>
        <v>15.246933757989702</v>
      </c>
      <c r="V42" s="67">
        <f t="shared" si="10"/>
        <v>0.99135145420258231</v>
      </c>
      <c r="W42" s="100">
        <f t="shared" si="11"/>
        <v>0.66090096946838817</v>
      </c>
    </row>
    <row r="43" spans="2:23">
      <c r="B43" s="96">
        <f>Amnt_Deposited!B38</f>
        <v>2024</v>
      </c>
      <c r="C43" s="99">
        <f>Amnt_Deposited!D38</f>
        <v>8.0591408072340016</v>
      </c>
      <c r="D43" s="418">
        <f>Dry_Matter_Content!D30</f>
        <v>0.44</v>
      </c>
      <c r="E43" s="284">
        <f>MCF!R42</f>
        <v>1</v>
      </c>
      <c r="F43" s="67">
        <f t="shared" si="0"/>
        <v>0.78012483014025136</v>
      </c>
      <c r="G43" s="67">
        <f t="shared" si="1"/>
        <v>0.78012483014025136</v>
      </c>
      <c r="H43" s="67">
        <f t="shared" si="2"/>
        <v>0</v>
      </c>
      <c r="I43" s="67">
        <f t="shared" si="3"/>
        <v>7.6607398854372999</v>
      </c>
      <c r="J43" s="67">
        <f t="shared" si="4"/>
        <v>0.49890088356996881</v>
      </c>
      <c r="K43" s="100">
        <f t="shared" si="6"/>
        <v>0.33260058904664586</v>
      </c>
      <c r="O43" s="96">
        <f>Amnt_Deposited!B38</f>
        <v>2024</v>
      </c>
      <c r="P43" s="99">
        <f>Amnt_Deposited!D38</f>
        <v>8.0591408072340016</v>
      </c>
      <c r="Q43" s="284">
        <f>MCF!R42</f>
        <v>1</v>
      </c>
      <c r="R43" s="67">
        <f t="shared" si="5"/>
        <v>1.6118281614468004</v>
      </c>
      <c r="S43" s="67">
        <f t="shared" si="7"/>
        <v>1.6118281614468004</v>
      </c>
      <c r="T43" s="67">
        <f t="shared" si="8"/>
        <v>0</v>
      </c>
      <c r="U43" s="67">
        <f t="shared" si="9"/>
        <v>15.827974969911773</v>
      </c>
      <c r="V43" s="67">
        <f t="shared" si="10"/>
        <v>1.0307869495247286</v>
      </c>
      <c r="W43" s="100">
        <f t="shared" si="11"/>
        <v>0.6871912996831524</v>
      </c>
    </row>
    <row r="44" spans="2:23">
      <c r="B44" s="96">
        <f>Amnt_Deposited!B39</f>
        <v>2025</v>
      </c>
      <c r="C44" s="99">
        <f>Amnt_Deposited!D39</f>
        <v>8.2449644026859996</v>
      </c>
      <c r="D44" s="418">
        <f>Dry_Matter_Content!D31</f>
        <v>0.44</v>
      </c>
      <c r="E44" s="284">
        <f>MCF!R43</f>
        <v>1</v>
      </c>
      <c r="F44" s="67">
        <f t="shared" si="0"/>
        <v>0.79811255418000482</v>
      </c>
      <c r="G44" s="67">
        <f t="shared" si="1"/>
        <v>0.79811255418000482</v>
      </c>
      <c r="H44" s="67">
        <f t="shared" si="2"/>
        <v>0</v>
      </c>
      <c r="I44" s="67">
        <f t="shared" si="3"/>
        <v>7.9409390792687455</v>
      </c>
      <c r="J44" s="67">
        <f t="shared" si="4"/>
        <v>0.51791336034855928</v>
      </c>
      <c r="K44" s="100">
        <f t="shared" si="6"/>
        <v>0.34527557356570615</v>
      </c>
      <c r="O44" s="96">
        <f>Amnt_Deposited!B39</f>
        <v>2025</v>
      </c>
      <c r="P44" s="99">
        <f>Amnt_Deposited!D39</f>
        <v>8.2449644026859996</v>
      </c>
      <c r="Q44" s="284">
        <f>MCF!R43</f>
        <v>1</v>
      </c>
      <c r="R44" s="67">
        <f t="shared" si="5"/>
        <v>1.6489928805372001</v>
      </c>
      <c r="S44" s="67">
        <f t="shared" si="7"/>
        <v>1.6489928805372001</v>
      </c>
      <c r="T44" s="67">
        <f t="shared" si="8"/>
        <v>0</v>
      </c>
      <c r="U44" s="67">
        <f t="shared" si="9"/>
        <v>16.406898924108976</v>
      </c>
      <c r="V44" s="67">
        <f t="shared" si="10"/>
        <v>1.0700689263399983</v>
      </c>
      <c r="W44" s="100">
        <f t="shared" si="11"/>
        <v>0.71337928422666552</v>
      </c>
    </row>
    <row r="45" spans="2:23">
      <c r="B45" s="96">
        <f>Amnt_Deposited!B40</f>
        <v>2026</v>
      </c>
      <c r="C45" s="99">
        <f>Amnt_Deposited!D40</f>
        <v>8.4307879981379994</v>
      </c>
      <c r="D45" s="418">
        <f>Dry_Matter_Content!D32</f>
        <v>0.44</v>
      </c>
      <c r="E45" s="284">
        <f>MCF!R44</f>
        <v>1</v>
      </c>
      <c r="F45" s="67">
        <f t="shared" si="0"/>
        <v>0.81610027821975839</v>
      </c>
      <c r="G45" s="67">
        <f t="shared" si="1"/>
        <v>0.81610027821975839</v>
      </c>
      <c r="H45" s="67">
        <f t="shared" si="2"/>
        <v>0</v>
      </c>
      <c r="I45" s="67">
        <f t="shared" si="3"/>
        <v>8.2201827999795682</v>
      </c>
      <c r="J45" s="67">
        <f t="shared" si="4"/>
        <v>0.53685655750893613</v>
      </c>
      <c r="K45" s="100">
        <f t="shared" si="6"/>
        <v>0.35790437167262407</v>
      </c>
      <c r="O45" s="96">
        <f>Amnt_Deposited!B40</f>
        <v>2026</v>
      </c>
      <c r="P45" s="99">
        <f>Amnt_Deposited!D40</f>
        <v>8.4307879981379994</v>
      </c>
      <c r="Q45" s="284">
        <f>MCF!R44</f>
        <v>1</v>
      </c>
      <c r="R45" s="67">
        <f t="shared" si="5"/>
        <v>1.6861575996275999</v>
      </c>
      <c r="S45" s="67">
        <f t="shared" si="7"/>
        <v>1.6861575996275999</v>
      </c>
      <c r="T45" s="67">
        <f t="shared" si="8"/>
        <v>0</v>
      </c>
      <c r="U45" s="67">
        <f t="shared" si="9"/>
        <v>16.98384876028836</v>
      </c>
      <c r="V45" s="67">
        <f t="shared" si="10"/>
        <v>1.1092077634482149</v>
      </c>
      <c r="W45" s="100">
        <f t="shared" si="11"/>
        <v>0.73947184229880991</v>
      </c>
    </row>
    <row r="46" spans="2:23">
      <c r="B46" s="96">
        <f>Amnt_Deposited!B41</f>
        <v>2027</v>
      </c>
      <c r="C46" s="99">
        <f>Amnt_Deposited!D41</f>
        <v>8.616611593590001</v>
      </c>
      <c r="D46" s="418">
        <f>Dry_Matter_Content!D33</f>
        <v>0.44</v>
      </c>
      <c r="E46" s="284">
        <f>MCF!R45</f>
        <v>1</v>
      </c>
      <c r="F46" s="67">
        <f t="shared" si="0"/>
        <v>0.83408800225951207</v>
      </c>
      <c r="G46" s="67">
        <f t="shared" si="1"/>
        <v>0.83408800225951207</v>
      </c>
      <c r="H46" s="67">
        <f t="shared" si="2"/>
        <v>0</v>
      </c>
      <c r="I46" s="67">
        <f t="shared" si="3"/>
        <v>8.498535643457636</v>
      </c>
      <c r="J46" s="67">
        <f t="shared" si="4"/>
        <v>0.55573515878144508</v>
      </c>
      <c r="K46" s="100">
        <f t="shared" si="6"/>
        <v>0.3704901058542967</v>
      </c>
      <c r="O46" s="96">
        <f>Amnt_Deposited!B41</f>
        <v>2027</v>
      </c>
      <c r="P46" s="99">
        <f>Amnt_Deposited!D41</f>
        <v>8.616611593590001</v>
      </c>
      <c r="Q46" s="284">
        <f>MCF!R45</f>
        <v>1</v>
      </c>
      <c r="R46" s="67">
        <f t="shared" si="5"/>
        <v>1.7233223187180002</v>
      </c>
      <c r="S46" s="67">
        <f t="shared" si="7"/>
        <v>1.7233223187180002</v>
      </c>
      <c r="T46" s="67">
        <f t="shared" si="8"/>
        <v>0</v>
      </c>
      <c r="U46" s="67">
        <f t="shared" si="9"/>
        <v>17.558957941028169</v>
      </c>
      <c r="V46" s="67">
        <f t="shared" si="10"/>
        <v>1.1482131379781921</v>
      </c>
      <c r="W46" s="100">
        <f t="shared" si="11"/>
        <v>0.76547542531879476</v>
      </c>
    </row>
    <row r="47" spans="2:23">
      <c r="B47" s="96">
        <f>Amnt_Deposited!B42</f>
        <v>2028</v>
      </c>
      <c r="C47" s="99">
        <f>Amnt_Deposited!D42</f>
        <v>8.8024351890420007</v>
      </c>
      <c r="D47" s="418">
        <f>Dry_Matter_Content!D34</f>
        <v>0.44</v>
      </c>
      <c r="E47" s="284">
        <f>MCF!R46</f>
        <v>1</v>
      </c>
      <c r="F47" s="67">
        <f t="shared" si="0"/>
        <v>0.85207572629926565</v>
      </c>
      <c r="G47" s="67">
        <f t="shared" si="1"/>
        <v>0.85207572629926565</v>
      </c>
      <c r="H47" s="67">
        <f t="shared" si="2"/>
        <v>0</v>
      </c>
      <c r="I47" s="67">
        <f t="shared" si="3"/>
        <v>8.7760578385095869</v>
      </c>
      <c r="J47" s="67">
        <f t="shared" si="4"/>
        <v>0.57455353124731467</v>
      </c>
      <c r="K47" s="100">
        <f t="shared" si="6"/>
        <v>0.38303568749820976</v>
      </c>
      <c r="O47" s="96">
        <f>Amnt_Deposited!B42</f>
        <v>2028</v>
      </c>
      <c r="P47" s="99">
        <f>Amnt_Deposited!D42</f>
        <v>8.8024351890420007</v>
      </c>
      <c r="Q47" s="284">
        <f>MCF!R46</f>
        <v>1</v>
      </c>
      <c r="R47" s="67">
        <f t="shared" si="5"/>
        <v>1.7604870378084003</v>
      </c>
      <c r="S47" s="67">
        <f t="shared" si="7"/>
        <v>1.7604870378084003</v>
      </c>
      <c r="T47" s="67">
        <f t="shared" si="8"/>
        <v>0</v>
      </c>
      <c r="U47" s="67">
        <f t="shared" si="9"/>
        <v>18.132350906011538</v>
      </c>
      <c r="V47" s="67">
        <f t="shared" si="10"/>
        <v>1.1870940728250301</v>
      </c>
      <c r="W47" s="100">
        <f t="shared" si="11"/>
        <v>0.79139604855001999</v>
      </c>
    </row>
    <row r="48" spans="2:23">
      <c r="B48" s="96">
        <f>Amnt_Deposited!B43</f>
        <v>2029</v>
      </c>
      <c r="C48" s="99">
        <f>Amnt_Deposited!D43</f>
        <v>8.9882587844940005</v>
      </c>
      <c r="D48" s="418">
        <f>Dry_Matter_Content!D35</f>
        <v>0.44</v>
      </c>
      <c r="E48" s="284">
        <f>MCF!R47</f>
        <v>1</v>
      </c>
      <c r="F48" s="67">
        <f t="shared" si="0"/>
        <v>0.87006345033901922</v>
      </c>
      <c r="G48" s="67">
        <f t="shared" si="1"/>
        <v>0.87006345033901922</v>
      </c>
      <c r="H48" s="67">
        <f t="shared" si="2"/>
        <v>0</v>
      </c>
      <c r="I48" s="67">
        <f t="shared" si="3"/>
        <v>9.0528055421025133</v>
      </c>
      <c r="J48" s="67">
        <f t="shared" si="4"/>
        <v>0.59331574674609344</v>
      </c>
      <c r="K48" s="100">
        <f t="shared" si="6"/>
        <v>0.39554383116406228</v>
      </c>
      <c r="O48" s="96">
        <f>Amnt_Deposited!B43</f>
        <v>2029</v>
      </c>
      <c r="P48" s="99">
        <f>Amnt_Deposited!D43</f>
        <v>8.9882587844940005</v>
      </c>
      <c r="Q48" s="284">
        <f>MCF!R47</f>
        <v>1</v>
      </c>
      <c r="R48" s="67">
        <f t="shared" si="5"/>
        <v>1.7976517568988002</v>
      </c>
      <c r="S48" s="67">
        <f t="shared" si="7"/>
        <v>1.7976517568988002</v>
      </c>
      <c r="T48" s="67">
        <f t="shared" si="8"/>
        <v>0</v>
      </c>
      <c r="U48" s="67">
        <f t="shared" si="9"/>
        <v>18.704143682029983</v>
      </c>
      <c r="V48" s="67">
        <f t="shared" si="10"/>
        <v>1.2258589808803582</v>
      </c>
      <c r="W48" s="100">
        <f t="shared" si="11"/>
        <v>0.8172393205869054</v>
      </c>
    </row>
    <row r="49" spans="2:23">
      <c r="B49" s="96">
        <f>Amnt_Deposited!B44</f>
        <v>2030</v>
      </c>
      <c r="C49" s="99">
        <f>Amnt_Deposited!D44</f>
        <v>9.1740823799459985</v>
      </c>
      <c r="D49" s="418">
        <f>Dry_Matter_Content!D36</f>
        <v>0.44</v>
      </c>
      <c r="E49" s="284">
        <f>MCF!R48</f>
        <v>1</v>
      </c>
      <c r="F49" s="67">
        <f t="shared" si="0"/>
        <v>0.88805117437877279</v>
      </c>
      <c r="G49" s="67">
        <f t="shared" si="1"/>
        <v>0.88805117437877279</v>
      </c>
      <c r="H49" s="67">
        <f t="shared" si="2"/>
        <v>0</v>
      </c>
      <c r="I49" s="67">
        <f t="shared" si="3"/>
        <v>9.3288311146454745</v>
      </c>
      <c r="J49" s="67">
        <f t="shared" si="4"/>
        <v>0.61202560183581212</v>
      </c>
      <c r="K49" s="100">
        <f t="shared" si="6"/>
        <v>0.40801706789054137</v>
      </c>
      <c r="O49" s="96">
        <f>Amnt_Deposited!B44</f>
        <v>2030</v>
      </c>
      <c r="P49" s="99">
        <f>Amnt_Deposited!D44</f>
        <v>9.1740823799459985</v>
      </c>
      <c r="Q49" s="284">
        <f>MCF!R48</f>
        <v>1</v>
      </c>
      <c r="R49" s="67">
        <f t="shared" si="5"/>
        <v>1.8348164759891998</v>
      </c>
      <c r="S49" s="67">
        <f t="shared" si="7"/>
        <v>1.8348164759891998</v>
      </c>
      <c r="T49" s="67">
        <f t="shared" si="8"/>
        <v>0</v>
      </c>
      <c r="U49" s="67">
        <f t="shared" si="9"/>
        <v>19.274444451746845</v>
      </c>
      <c r="V49" s="67">
        <f t="shared" si="10"/>
        <v>1.2645157062723389</v>
      </c>
      <c r="W49" s="100">
        <f t="shared" si="11"/>
        <v>0.84301047084822589</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8.6981444782417601</v>
      </c>
      <c r="J50" s="67">
        <f t="shared" si="4"/>
        <v>0.63068663640371525</v>
      </c>
      <c r="K50" s="100">
        <f t="shared" si="6"/>
        <v>0.42045775760247683</v>
      </c>
      <c r="O50" s="96">
        <f>Amnt_Deposited!B45</f>
        <v>2031</v>
      </c>
      <c r="P50" s="99">
        <f>Amnt_Deposited!D45</f>
        <v>0</v>
      </c>
      <c r="Q50" s="284">
        <f>MCF!R49</f>
        <v>1</v>
      </c>
      <c r="R50" s="67">
        <f t="shared" si="5"/>
        <v>0</v>
      </c>
      <c r="S50" s="67">
        <f t="shared" si="7"/>
        <v>0</v>
      </c>
      <c r="T50" s="67">
        <f t="shared" si="8"/>
        <v>0</v>
      </c>
      <c r="U50" s="67">
        <f t="shared" si="9"/>
        <v>17.971372888929253</v>
      </c>
      <c r="V50" s="67">
        <f t="shared" si="10"/>
        <v>1.3030715628175933</v>
      </c>
      <c r="W50" s="100">
        <f t="shared" si="11"/>
        <v>0.86871437521172878</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8.1100961561616653</v>
      </c>
      <c r="J51" s="67">
        <f t="shared" si="4"/>
        <v>0.58804832208009405</v>
      </c>
      <c r="K51" s="100">
        <f t="shared" si="6"/>
        <v>0.39203221472006267</v>
      </c>
      <c r="O51" s="96">
        <f>Amnt_Deposited!B46</f>
        <v>2032</v>
      </c>
      <c r="P51" s="99">
        <f>Amnt_Deposited!D46</f>
        <v>0</v>
      </c>
      <c r="Q51" s="284">
        <f>MCF!R50</f>
        <v>1</v>
      </c>
      <c r="R51" s="67">
        <f t="shared" ref="R51:R82" si="13">P51*$W$6*DOCF*Q51</f>
        <v>0</v>
      </c>
      <c r="S51" s="67">
        <f t="shared" si="7"/>
        <v>0</v>
      </c>
      <c r="T51" s="67">
        <f t="shared" si="8"/>
        <v>0</v>
      </c>
      <c r="U51" s="67">
        <f t="shared" si="9"/>
        <v>16.756397016862945</v>
      </c>
      <c r="V51" s="67">
        <f t="shared" si="10"/>
        <v>1.2149758720663097</v>
      </c>
      <c r="W51" s="100">
        <f t="shared" si="11"/>
        <v>0.80998391471087317</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7.5618035348481234</v>
      </c>
      <c r="J52" s="67">
        <f t="shared" si="4"/>
        <v>0.54829262131354217</v>
      </c>
      <c r="K52" s="100">
        <f t="shared" si="6"/>
        <v>0.3655284142090281</v>
      </c>
      <c r="O52" s="96">
        <f>Amnt_Deposited!B47</f>
        <v>2033</v>
      </c>
      <c r="P52" s="99">
        <f>Amnt_Deposited!D47</f>
        <v>0</v>
      </c>
      <c r="Q52" s="284">
        <f>MCF!R51</f>
        <v>1</v>
      </c>
      <c r="R52" s="67">
        <f t="shared" si="13"/>
        <v>0</v>
      </c>
      <c r="S52" s="67">
        <f t="shared" si="7"/>
        <v>0</v>
      </c>
      <c r="T52" s="67">
        <f t="shared" si="8"/>
        <v>0</v>
      </c>
      <c r="U52" s="67">
        <f t="shared" si="9"/>
        <v>15.623561022413478</v>
      </c>
      <c r="V52" s="67">
        <f t="shared" si="10"/>
        <v>1.1328359944494673</v>
      </c>
      <c r="W52" s="100">
        <f t="shared" si="11"/>
        <v>0.75522399629964476</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7.0505788832353442</v>
      </c>
      <c r="J53" s="67">
        <f t="shared" si="4"/>
        <v>0.51122465161277919</v>
      </c>
      <c r="K53" s="100">
        <f t="shared" si="6"/>
        <v>0.34081643440851944</v>
      </c>
      <c r="O53" s="96">
        <f>Amnt_Deposited!B48</f>
        <v>2034</v>
      </c>
      <c r="P53" s="99">
        <f>Amnt_Deposited!D48</f>
        <v>0</v>
      </c>
      <c r="Q53" s="284">
        <f>MCF!R52</f>
        <v>1</v>
      </c>
      <c r="R53" s="67">
        <f t="shared" si="13"/>
        <v>0</v>
      </c>
      <c r="S53" s="67">
        <f t="shared" si="7"/>
        <v>0</v>
      </c>
      <c r="T53" s="67">
        <f t="shared" si="8"/>
        <v>0</v>
      </c>
      <c r="U53" s="67">
        <f t="shared" si="9"/>
        <v>14.567311742221785</v>
      </c>
      <c r="V53" s="67">
        <f t="shared" si="10"/>
        <v>1.0562492801916925</v>
      </c>
      <c r="W53" s="100">
        <f t="shared" si="11"/>
        <v>0.70416618679446163</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6.5739161774880177</v>
      </c>
      <c r="J54" s="67">
        <f t="shared" si="4"/>
        <v>0.47666270574732678</v>
      </c>
      <c r="K54" s="100">
        <f t="shared" si="6"/>
        <v>0.31777513716488448</v>
      </c>
      <c r="O54" s="96">
        <f>Amnt_Deposited!B49</f>
        <v>2035</v>
      </c>
      <c r="P54" s="99">
        <f>Amnt_Deposited!D49</f>
        <v>0</v>
      </c>
      <c r="Q54" s="284">
        <f>MCF!R53</f>
        <v>1</v>
      </c>
      <c r="R54" s="67">
        <f t="shared" si="13"/>
        <v>0</v>
      </c>
      <c r="S54" s="67">
        <f t="shared" si="7"/>
        <v>0</v>
      </c>
      <c r="T54" s="67">
        <f t="shared" si="8"/>
        <v>0</v>
      </c>
      <c r="U54" s="67">
        <f t="shared" si="9"/>
        <v>13.582471441090945</v>
      </c>
      <c r="V54" s="67">
        <f t="shared" si="10"/>
        <v>0.98484030113084042</v>
      </c>
      <c r="W54" s="100">
        <f t="shared" si="11"/>
        <v>0.65656020075389354</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6.1294788164695628</v>
      </c>
      <c r="J55" s="67">
        <f t="shared" si="4"/>
        <v>0.44443736101845505</v>
      </c>
      <c r="K55" s="100">
        <f t="shared" si="6"/>
        <v>0.29629157401230333</v>
      </c>
      <c r="O55" s="96">
        <f>Amnt_Deposited!B50</f>
        <v>2036</v>
      </c>
      <c r="P55" s="99">
        <f>Amnt_Deposited!D50</f>
        <v>0</v>
      </c>
      <c r="Q55" s="284">
        <f>MCF!R54</f>
        <v>1</v>
      </c>
      <c r="R55" s="67">
        <f t="shared" si="13"/>
        <v>0</v>
      </c>
      <c r="S55" s="67">
        <f t="shared" si="7"/>
        <v>0</v>
      </c>
      <c r="T55" s="67">
        <f t="shared" si="8"/>
        <v>0</v>
      </c>
      <c r="U55" s="67">
        <f t="shared" si="9"/>
        <v>12.664212430722236</v>
      </c>
      <c r="V55" s="67">
        <f t="shared" si="10"/>
        <v>0.91825901036870872</v>
      </c>
      <c r="W55" s="100">
        <f t="shared" si="11"/>
        <v>0.61217267357913907</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5.7150881677206469</v>
      </c>
      <c r="J56" s="67">
        <f t="shared" si="4"/>
        <v>0.41439064874891629</v>
      </c>
      <c r="K56" s="100">
        <f t="shared" si="6"/>
        <v>0.27626043249927751</v>
      </c>
      <c r="O56" s="96">
        <f>Amnt_Deposited!B51</f>
        <v>2037</v>
      </c>
      <c r="P56" s="99">
        <f>Amnt_Deposited!D51</f>
        <v>0</v>
      </c>
      <c r="Q56" s="284">
        <f>MCF!R55</f>
        <v>1</v>
      </c>
      <c r="R56" s="67">
        <f t="shared" si="13"/>
        <v>0</v>
      </c>
      <c r="S56" s="67">
        <f t="shared" si="7"/>
        <v>0</v>
      </c>
      <c r="T56" s="67">
        <f t="shared" si="8"/>
        <v>0</v>
      </c>
      <c r="U56" s="67">
        <f t="shared" si="9"/>
        <v>11.808033404381499</v>
      </c>
      <c r="V56" s="67">
        <f t="shared" si="10"/>
        <v>0.85617902634073606</v>
      </c>
      <c r="W56" s="100">
        <f t="shared" si="11"/>
        <v>0.57078601756049063</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5.3287128878003411</v>
      </c>
      <c r="J57" s="67">
        <f t="shared" si="4"/>
        <v>0.38637527992030613</v>
      </c>
      <c r="K57" s="100">
        <f t="shared" si="6"/>
        <v>0.25758351994687073</v>
      </c>
      <c r="O57" s="96">
        <f>Amnt_Deposited!B52</f>
        <v>2038</v>
      </c>
      <c r="P57" s="99">
        <f>Amnt_Deposited!D52</f>
        <v>0</v>
      </c>
      <c r="Q57" s="284">
        <f>MCF!R56</f>
        <v>1</v>
      </c>
      <c r="R57" s="67">
        <f t="shared" si="13"/>
        <v>0</v>
      </c>
      <c r="S57" s="67">
        <f t="shared" si="7"/>
        <v>0</v>
      </c>
      <c r="T57" s="67">
        <f t="shared" si="8"/>
        <v>0</v>
      </c>
      <c r="U57" s="67">
        <f t="shared" si="9"/>
        <v>11.009737371488304</v>
      </c>
      <c r="V57" s="67">
        <f t="shared" si="10"/>
        <v>0.79829603289319429</v>
      </c>
      <c r="W57" s="100">
        <f t="shared" si="11"/>
        <v>0.53219735526212952</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4.9684589646382165</v>
      </c>
      <c r="J58" s="67">
        <f t="shared" si="4"/>
        <v>0.36025392316212429</v>
      </c>
      <c r="K58" s="100">
        <f t="shared" si="6"/>
        <v>0.24016928210808286</v>
      </c>
      <c r="O58" s="96">
        <f>Amnt_Deposited!B53</f>
        <v>2039</v>
      </c>
      <c r="P58" s="99">
        <f>Amnt_Deposited!D53</f>
        <v>0</v>
      </c>
      <c r="Q58" s="284">
        <f>MCF!R57</f>
        <v>1</v>
      </c>
      <c r="R58" s="67">
        <f t="shared" si="13"/>
        <v>0</v>
      </c>
      <c r="S58" s="67">
        <f t="shared" si="7"/>
        <v>0</v>
      </c>
      <c r="T58" s="67">
        <f t="shared" si="8"/>
        <v>0</v>
      </c>
      <c r="U58" s="67">
        <f t="shared" si="9"/>
        <v>10.265411083963254</v>
      </c>
      <c r="V58" s="67">
        <f t="shared" si="10"/>
        <v>0.74432628752505003</v>
      </c>
      <c r="W58" s="100">
        <f t="shared" si="11"/>
        <v>0.49621752501670002</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4.6325604330849792</v>
      </c>
      <c r="J59" s="67">
        <f t="shared" si="4"/>
        <v>0.33589853155323707</v>
      </c>
      <c r="K59" s="100">
        <f t="shared" si="6"/>
        <v>0.22393235436882469</v>
      </c>
      <c r="O59" s="96">
        <f>Amnt_Deposited!B54</f>
        <v>2040</v>
      </c>
      <c r="P59" s="99">
        <f>Amnt_Deposited!D54</f>
        <v>0</v>
      </c>
      <c r="Q59" s="284">
        <f>MCF!R58</f>
        <v>1</v>
      </c>
      <c r="R59" s="67">
        <f t="shared" si="13"/>
        <v>0</v>
      </c>
      <c r="S59" s="67">
        <f t="shared" si="7"/>
        <v>0</v>
      </c>
      <c r="T59" s="67">
        <f t="shared" si="8"/>
        <v>0</v>
      </c>
      <c r="U59" s="67">
        <f t="shared" si="9"/>
        <v>9.5714058534813606</v>
      </c>
      <c r="V59" s="67">
        <f t="shared" si="10"/>
        <v>0.69400523048189455</v>
      </c>
      <c r="W59" s="100">
        <f t="shared" si="11"/>
        <v>0.46267015365459635</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4.3193707181492575</v>
      </c>
      <c r="J60" s="67">
        <f t="shared" si="4"/>
        <v>0.31318971493572134</v>
      </c>
      <c r="K60" s="100">
        <f t="shared" si="6"/>
        <v>0.20879314329048088</v>
      </c>
      <c r="O60" s="96">
        <f>Amnt_Deposited!B55</f>
        <v>2041</v>
      </c>
      <c r="P60" s="99">
        <f>Amnt_Deposited!D55</f>
        <v>0</v>
      </c>
      <c r="Q60" s="284">
        <f>MCF!R59</f>
        <v>1</v>
      </c>
      <c r="R60" s="67">
        <f t="shared" si="13"/>
        <v>0</v>
      </c>
      <c r="S60" s="67">
        <f t="shared" si="7"/>
        <v>0</v>
      </c>
      <c r="T60" s="67">
        <f t="shared" si="8"/>
        <v>0</v>
      </c>
      <c r="U60" s="67">
        <f t="shared" si="9"/>
        <v>8.9243196655976398</v>
      </c>
      <c r="V60" s="67">
        <f t="shared" si="10"/>
        <v>0.64708618788372174</v>
      </c>
      <c r="W60" s="100">
        <f t="shared" si="11"/>
        <v>0.43139079192248114</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4.0273545634850851</v>
      </c>
      <c r="J61" s="67">
        <f t="shared" si="4"/>
        <v>0.29201615466417224</v>
      </c>
      <c r="K61" s="100">
        <f t="shared" si="6"/>
        <v>0.19467743644278149</v>
      </c>
      <c r="O61" s="96">
        <f>Amnt_Deposited!B56</f>
        <v>2042</v>
      </c>
      <c r="P61" s="99">
        <f>Amnt_Deposited!D56</f>
        <v>0</v>
      </c>
      <c r="Q61" s="284">
        <f>MCF!R60</f>
        <v>1</v>
      </c>
      <c r="R61" s="67">
        <f t="shared" si="13"/>
        <v>0</v>
      </c>
      <c r="S61" s="67">
        <f t="shared" si="7"/>
        <v>0</v>
      </c>
      <c r="T61" s="67">
        <f t="shared" si="8"/>
        <v>0</v>
      </c>
      <c r="U61" s="67">
        <f t="shared" si="9"/>
        <v>8.320980503068359</v>
      </c>
      <c r="V61" s="67">
        <f t="shared" si="10"/>
        <v>0.60333916252928155</v>
      </c>
      <c r="W61" s="100">
        <f t="shared" si="11"/>
        <v>0.40222610835285433</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3.7550805055635115</v>
      </c>
      <c r="J62" s="67">
        <f t="shared" si="4"/>
        <v>0.27227405792157372</v>
      </c>
      <c r="K62" s="100">
        <f t="shared" si="6"/>
        <v>0.18151603861438248</v>
      </c>
      <c r="O62" s="96">
        <f>Amnt_Deposited!B57</f>
        <v>2043</v>
      </c>
      <c r="P62" s="99">
        <f>Amnt_Deposited!D57</f>
        <v>0</v>
      </c>
      <c r="Q62" s="284">
        <f>MCF!R61</f>
        <v>1</v>
      </c>
      <c r="R62" s="67">
        <f t="shared" si="13"/>
        <v>0</v>
      </c>
      <c r="S62" s="67">
        <f t="shared" si="7"/>
        <v>0</v>
      </c>
      <c r="T62" s="67">
        <f t="shared" si="8"/>
        <v>0</v>
      </c>
      <c r="U62" s="67">
        <f t="shared" si="9"/>
        <v>7.7584307966188266</v>
      </c>
      <c r="V62" s="67">
        <f t="shared" si="10"/>
        <v>0.56254970644953262</v>
      </c>
      <c r="W62" s="100">
        <f t="shared" si="11"/>
        <v>0.37503313763302171</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3.5012138566367219</v>
      </c>
      <c r="J63" s="67">
        <f t="shared" si="4"/>
        <v>0.25386664892678956</v>
      </c>
      <c r="K63" s="100">
        <f t="shared" si="6"/>
        <v>0.16924443261785971</v>
      </c>
      <c r="O63" s="96">
        <f>Amnt_Deposited!B58</f>
        <v>2044</v>
      </c>
      <c r="P63" s="99">
        <f>Amnt_Deposited!D58</f>
        <v>0</v>
      </c>
      <c r="Q63" s="284">
        <f>MCF!R62</f>
        <v>1</v>
      </c>
      <c r="R63" s="67">
        <f t="shared" si="13"/>
        <v>0</v>
      </c>
      <c r="S63" s="67">
        <f t="shared" si="7"/>
        <v>0</v>
      </c>
      <c r="T63" s="67">
        <f t="shared" si="8"/>
        <v>0</v>
      </c>
      <c r="U63" s="67">
        <f t="shared" si="9"/>
        <v>7.2339129269353775</v>
      </c>
      <c r="V63" s="67">
        <f t="shared" si="10"/>
        <v>0.5245178696834496</v>
      </c>
      <c r="W63" s="100">
        <f t="shared" si="11"/>
        <v>0.34967857978896638</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3.2645101620971504</v>
      </c>
      <c r="J64" s="67">
        <f t="shared" si="4"/>
        <v>0.23670369453957163</v>
      </c>
      <c r="K64" s="100">
        <f t="shared" si="6"/>
        <v>0.15780246302638107</v>
      </c>
      <c r="O64" s="96">
        <f>Amnt_Deposited!B59</f>
        <v>2045</v>
      </c>
      <c r="P64" s="99">
        <f>Amnt_Deposited!D59</f>
        <v>0</v>
      </c>
      <c r="Q64" s="284">
        <f>MCF!R63</f>
        <v>1</v>
      </c>
      <c r="R64" s="67">
        <f t="shared" si="13"/>
        <v>0</v>
      </c>
      <c r="S64" s="67">
        <f t="shared" si="7"/>
        <v>0</v>
      </c>
      <c r="T64" s="67">
        <f t="shared" si="8"/>
        <v>0</v>
      </c>
      <c r="U64" s="67">
        <f t="shared" si="9"/>
        <v>6.7448557068122952</v>
      </c>
      <c r="V64" s="67">
        <f t="shared" si="10"/>
        <v>0.489057220123082</v>
      </c>
      <c r="W64" s="100">
        <f t="shared" si="11"/>
        <v>0.32603814674872134</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3.0438091001595486</v>
      </c>
      <c r="J65" s="67">
        <f t="shared" si="4"/>
        <v>0.22070106193760194</v>
      </c>
      <c r="K65" s="100">
        <f t="shared" si="6"/>
        <v>0.14713404129173463</v>
      </c>
      <c r="O65" s="96">
        <f>Amnt_Deposited!B60</f>
        <v>2046</v>
      </c>
      <c r="P65" s="99">
        <f>Amnt_Deposited!D60</f>
        <v>0</v>
      </c>
      <c r="Q65" s="284">
        <f>MCF!R64</f>
        <v>1</v>
      </c>
      <c r="R65" s="67">
        <f t="shared" si="13"/>
        <v>0</v>
      </c>
      <c r="S65" s="67">
        <f t="shared" si="7"/>
        <v>0</v>
      </c>
      <c r="T65" s="67">
        <f t="shared" si="8"/>
        <v>0</v>
      </c>
      <c r="U65" s="67">
        <f t="shared" si="9"/>
        <v>6.2888617771891502</v>
      </c>
      <c r="V65" s="67">
        <f t="shared" si="10"/>
        <v>0.45599392962314456</v>
      </c>
      <c r="W65" s="100">
        <f t="shared" si="11"/>
        <v>0.30399595308209637</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2.8380287939622488</v>
      </c>
      <c r="J66" s="67">
        <f t="shared" si="4"/>
        <v>0.20578030619729998</v>
      </c>
      <c r="K66" s="100">
        <f t="shared" si="6"/>
        <v>0.13718687079819997</v>
      </c>
      <c r="O66" s="96">
        <f>Amnt_Deposited!B61</f>
        <v>2047</v>
      </c>
      <c r="P66" s="99">
        <f>Amnt_Deposited!D61</f>
        <v>0</v>
      </c>
      <c r="Q66" s="284">
        <f>MCF!R65</f>
        <v>1</v>
      </c>
      <c r="R66" s="67">
        <f t="shared" si="13"/>
        <v>0</v>
      </c>
      <c r="S66" s="67">
        <f t="shared" si="7"/>
        <v>0</v>
      </c>
      <c r="T66" s="67">
        <f t="shared" si="8"/>
        <v>0</v>
      </c>
      <c r="U66" s="67">
        <f t="shared" si="9"/>
        <v>5.8636958552939022</v>
      </c>
      <c r="V66" s="67">
        <f t="shared" si="10"/>
        <v>0.42516592189524788</v>
      </c>
      <c r="W66" s="100">
        <f t="shared" si="11"/>
        <v>0.28344394793016525</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2.6461605082055328</v>
      </c>
      <c r="J67" s="67">
        <f t="shared" si="4"/>
        <v>0.19186828575671622</v>
      </c>
      <c r="K67" s="100">
        <f t="shared" si="6"/>
        <v>0.12791219050447747</v>
      </c>
      <c r="O67" s="96">
        <f>Amnt_Deposited!B62</f>
        <v>2048</v>
      </c>
      <c r="P67" s="99">
        <f>Amnt_Deposited!D62</f>
        <v>0</v>
      </c>
      <c r="Q67" s="284">
        <f>MCF!R66</f>
        <v>1</v>
      </c>
      <c r="R67" s="67">
        <f t="shared" si="13"/>
        <v>0</v>
      </c>
      <c r="S67" s="67">
        <f t="shared" si="7"/>
        <v>0</v>
      </c>
      <c r="T67" s="67">
        <f t="shared" si="8"/>
        <v>0</v>
      </c>
      <c r="U67" s="67">
        <f t="shared" si="9"/>
        <v>5.4672737772841584</v>
      </c>
      <c r="V67" s="67">
        <f t="shared" si="10"/>
        <v>0.39642207800974422</v>
      </c>
      <c r="W67" s="100">
        <f t="shared" si="11"/>
        <v>0.26428138533982948</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2.4672637043300223</v>
      </c>
      <c r="J68" s="67">
        <f t="shared" si="4"/>
        <v>0.17889680387551068</v>
      </c>
      <c r="K68" s="100">
        <f t="shared" si="6"/>
        <v>0.11926453591700711</v>
      </c>
      <c r="O68" s="96">
        <f>Amnt_Deposited!B63</f>
        <v>2049</v>
      </c>
      <c r="P68" s="99">
        <f>Amnt_Deposited!D63</f>
        <v>0</v>
      </c>
      <c r="Q68" s="284">
        <f>MCF!R67</f>
        <v>1</v>
      </c>
      <c r="R68" s="67">
        <f t="shared" si="13"/>
        <v>0</v>
      </c>
      <c r="S68" s="67">
        <f t="shared" si="7"/>
        <v>0</v>
      </c>
      <c r="T68" s="67">
        <f t="shared" si="8"/>
        <v>0</v>
      </c>
      <c r="U68" s="67">
        <f t="shared" si="9"/>
        <v>5.0976522816735992</v>
      </c>
      <c r="V68" s="67">
        <f t="shared" si="10"/>
        <v>0.36962149561055924</v>
      </c>
      <c r="W68" s="100">
        <f t="shared" si="11"/>
        <v>0.24641433040703947</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2.3004614299955697</v>
      </c>
      <c r="J69" s="67">
        <f t="shared" si="4"/>
        <v>0.16680227433445269</v>
      </c>
      <c r="K69" s="100">
        <f t="shared" si="6"/>
        <v>0.11120151622296845</v>
      </c>
      <c r="O69" s="96">
        <f>Amnt_Deposited!B64</f>
        <v>2050</v>
      </c>
      <c r="P69" s="99">
        <f>Amnt_Deposited!D64</f>
        <v>0</v>
      </c>
      <c r="Q69" s="284">
        <f>MCF!R68</f>
        <v>1</v>
      </c>
      <c r="R69" s="67">
        <f t="shared" si="13"/>
        <v>0</v>
      </c>
      <c r="S69" s="67">
        <f t="shared" si="7"/>
        <v>0</v>
      </c>
      <c r="T69" s="67">
        <f t="shared" si="8"/>
        <v>0</v>
      </c>
      <c r="U69" s="67">
        <f t="shared" si="9"/>
        <v>4.7530194834619204</v>
      </c>
      <c r="V69" s="67">
        <f t="shared" si="10"/>
        <v>0.34463279821167903</v>
      </c>
      <c r="W69" s="100">
        <f t="shared" si="11"/>
        <v>0.229755198807786</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2.1449360202598693</v>
      </c>
      <c r="J70" s="67">
        <f t="shared" si="4"/>
        <v>0.15552540973570025</v>
      </c>
      <c r="K70" s="100">
        <f t="shared" si="6"/>
        <v>0.10368360649046683</v>
      </c>
      <c r="O70" s="96">
        <f>Amnt_Deposited!B65</f>
        <v>2051</v>
      </c>
      <c r="P70" s="99">
        <f>Amnt_Deposited!D65</f>
        <v>0</v>
      </c>
      <c r="Q70" s="284">
        <f>MCF!R69</f>
        <v>1</v>
      </c>
      <c r="R70" s="67">
        <f t="shared" si="13"/>
        <v>0</v>
      </c>
      <c r="S70" s="67">
        <f t="shared" si="7"/>
        <v>0</v>
      </c>
      <c r="T70" s="67">
        <f t="shared" si="8"/>
        <v>0</v>
      </c>
      <c r="U70" s="67">
        <f t="shared" si="9"/>
        <v>4.431685992272457</v>
      </c>
      <c r="V70" s="67">
        <f t="shared" si="10"/>
        <v>0.32133349118946331</v>
      </c>
      <c r="W70" s="100">
        <f t="shared" si="11"/>
        <v>0.2142223274596422</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1.999925089383962</v>
      </c>
      <c r="J71" s="67">
        <f t="shared" si="4"/>
        <v>0.1450109308759073</v>
      </c>
      <c r="K71" s="100">
        <f t="shared" si="6"/>
        <v>9.667395391727153E-2</v>
      </c>
      <c r="O71" s="96">
        <f>Amnt_Deposited!B66</f>
        <v>2052</v>
      </c>
      <c r="P71" s="99">
        <f>Amnt_Deposited!D66</f>
        <v>0</v>
      </c>
      <c r="Q71" s="284">
        <f>MCF!R70</f>
        <v>1</v>
      </c>
      <c r="R71" s="67">
        <f t="shared" si="13"/>
        <v>0</v>
      </c>
      <c r="S71" s="67">
        <f t="shared" si="7"/>
        <v>0</v>
      </c>
      <c r="T71" s="67">
        <f t="shared" si="8"/>
        <v>0</v>
      </c>
      <c r="U71" s="67">
        <f t="shared" si="9"/>
        <v>4.1320766309585988</v>
      </c>
      <c r="V71" s="67">
        <f t="shared" si="10"/>
        <v>0.29960936131385807</v>
      </c>
      <c r="W71" s="100">
        <f t="shared" si="11"/>
        <v>0.19973957420923871</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1.8647177936164574</v>
      </c>
      <c r="J72" s="67">
        <f t="shared" si="4"/>
        <v>0.13520729576750462</v>
      </c>
      <c r="K72" s="100">
        <f t="shared" si="6"/>
        <v>9.0138197178336404E-2</v>
      </c>
      <c r="O72" s="96">
        <f>Amnt_Deposited!B67</f>
        <v>2053</v>
      </c>
      <c r="P72" s="99">
        <f>Amnt_Deposited!D67</f>
        <v>0</v>
      </c>
      <c r="Q72" s="284">
        <f>MCF!R71</f>
        <v>1</v>
      </c>
      <c r="R72" s="67">
        <f t="shared" si="13"/>
        <v>0</v>
      </c>
      <c r="S72" s="67">
        <f t="shared" si="7"/>
        <v>0</v>
      </c>
      <c r="T72" s="67">
        <f t="shared" si="8"/>
        <v>0</v>
      </c>
      <c r="U72" s="67">
        <f t="shared" si="9"/>
        <v>3.8527227140835891</v>
      </c>
      <c r="V72" s="67">
        <f t="shared" si="10"/>
        <v>0.27935391687500954</v>
      </c>
      <c r="W72" s="100">
        <f t="shared" si="11"/>
        <v>0.1862359445833397</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1.7386513466366404</v>
      </c>
      <c r="J73" s="67">
        <f t="shared" si="4"/>
        <v>0.126066446979817</v>
      </c>
      <c r="K73" s="100">
        <f t="shared" si="6"/>
        <v>8.4044297986544669E-2</v>
      </c>
      <c r="O73" s="96">
        <f>Amnt_Deposited!B68</f>
        <v>2054</v>
      </c>
      <c r="P73" s="99">
        <f>Amnt_Deposited!D68</f>
        <v>0</v>
      </c>
      <c r="Q73" s="284">
        <f>MCF!R72</f>
        <v>1</v>
      </c>
      <c r="R73" s="67">
        <f t="shared" si="13"/>
        <v>0</v>
      </c>
      <c r="S73" s="67">
        <f t="shared" si="7"/>
        <v>0</v>
      </c>
      <c r="T73" s="67">
        <f t="shared" si="8"/>
        <v>0</v>
      </c>
      <c r="U73" s="67">
        <f t="shared" si="9"/>
        <v>3.5922548484228103</v>
      </c>
      <c r="V73" s="67">
        <f t="shared" si="10"/>
        <v>0.2604678656607789</v>
      </c>
      <c r="W73" s="100">
        <f t="shared" si="11"/>
        <v>0.1736452437738526</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1.6211077705751582</v>
      </c>
      <c r="J74" s="67">
        <f t="shared" si="4"/>
        <v>0.11754357606148227</v>
      </c>
      <c r="K74" s="100">
        <f t="shared" si="6"/>
        <v>7.8362384040988178E-2</v>
      </c>
      <c r="O74" s="96">
        <f>Amnt_Deposited!B69</f>
        <v>2055</v>
      </c>
      <c r="P74" s="99">
        <f>Amnt_Deposited!D69</f>
        <v>0</v>
      </c>
      <c r="Q74" s="284">
        <f>MCF!R73</f>
        <v>1</v>
      </c>
      <c r="R74" s="67">
        <f t="shared" si="13"/>
        <v>0</v>
      </c>
      <c r="S74" s="67">
        <f t="shared" si="7"/>
        <v>0</v>
      </c>
      <c r="T74" s="67">
        <f t="shared" si="8"/>
        <v>0</v>
      </c>
      <c r="U74" s="67">
        <f t="shared" si="9"/>
        <v>3.3493962201966072</v>
      </c>
      <c r="V74" s="67">
        <f t="shared" si="10"/>
        <v>0.24285862822620299</v>
      </c>
      <c r="W74" s="100">
        <f t="shared" si="11"/>
        <v>0.161905752150802</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1.5115108666857873</v>
      </c>
      <c r="J75" s="67">
        <f t="shared" si="4"/>
        <v>0.10959690388937084</v>
      </c>
      <c r="K75" s="100">
        <f t="shared" si="6"/>
        <v>7.3064602592913891E-2</v>
      </c>
      <c r="O75" s="96">
        <f>Amnt_Deposited!B70</f>
        <v>2056</v>
      </c>
      <c r="P75" s="99">
        <f>Amnt_Deposited!D70</f>
        <v>0</v>
      </c>
      <c r="Q75" s="284">
        <f>MCF!R74</f>
        <v>1</v>
      </c>
      <c r="R75" s="67">
        <f t="shared" si="13"/>
        <v>0</v>
      </c>
      <c r="S75" s="67">
        <f t="shared" si="7"/>
        <v>0</v>
      </c>
      <c r="T75" s="67">
        <f t="shared" si="8"/>
        <v>0</v>
      </c>
      <c r="U75" s="67">
        <f t="shared" si="9"/>
        <v>3.1229563361276593</v>
      </c>
      <c r="V75" s="67">
        <f t="shared" si="10"/>
        <v>0.22643988406894797</v>
      </c>
      <c r="W75" s="100">
        <f t="shared" si="11"/>
        <v>0.15095992271263198</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1.4093233908185117</v>
      </c>
      <c r="J76" s="67">
        <f t="shared" si="4"/>
        <v>0.10218747586727554</v>
      </c>
      <c r="K76" s="100">
        <f t="shared" si="6"/>
        <v>6.8124983911517029E-2</v>
      </c>
      <c r="O76" s="96">
        <f>Amnt_Deposited!B71</f>
        <v>2057</v>
      </c>
      <c r="P76" s="99">
        <f>Amnt_Deposited!D71</f>
        <v>0</v>
      </c>
      <c r="Q76" s="284">
        <f>MCF!R75</f>
        <v>1</v>
      </c>
      <c r="R76" s="67">
        <f t="shared" si="13"/>
        <v>0</v>
      </c>
      <c r="S76" s="67">
        <f t="shared" si="7"/>
        <v>0</v>
      </c>
      <c r="T76" s="67">
        <f t="shared" si="8"/>
        <v>0</v>
      </c>
      <c r="U76" s="67">
        <f t="shared" si="9"/>
        <v>2.9118251876415528</v>
      </c>
      <c r="V76" s="67">
        <f t="shared" si="10"/>
        <v>0.21113114848610648</v>
      </c>
      <c r="W76" s="100">
        <f t="shared" si="11"/>
        <v>0.14075409899073765</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1.3140444198480756</v>
      </c>
      <c r="J77" s="67">
        <f t="shared" si="4"/>
        <v>9.5278970970435944E-2</v>
      </c>
      <c r="K77" s="100">
        <f t="shared" si="6"/>
        <v>6.351931398029062E-2</v>
      </c>
      <c r="O77" s="96">
        <f>Amnt_Deposited!B72</f>
        <v>2058</v>
      </c>
      <c r="P77" s="99">
        <f>Amnt_Deposited!D72</f>
        <v>0</v>
      </c>
      <c r="Q77" s="284">
        <f>MCF!R76</f>
        <v>1</v>
      </c>
      <c r="R77" s="67">
        <f t="shared" si="13"/>
        <v>0</v>
      </c>
      <c r="S77" s="67">
        <f t="shared" si="7"/>
        <v>0</v>
      </c>
      <c r="T77" s="67">
        <f t="shared" si="8"/>
        <v>0</v>
      </c>
      <c r="U77" s="67">
        <f t="shared" si="9"/>
        <v>2.7149678096034622</v>
      </c>
      <c r="V77" s="67">
        <f t="shared" si="10"/>
        <v>0.19685737803809078</v>
      </c>
      <c r="W77" s="100">
        <f t="shared" si="11"/>
        <v>0.13123825202539385</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1.225206896148243</v>
      </c>
      <c r="J78" s="67">
        <f t="shared" si="4"/>
        <v>8.8837523699832721E-2</v>
      </c>
      <c r="K78" s="100">
        <f t="shared" si="6"/>
        <v>5.9225015799888481E-2</v>
      </c>
      <c r="O78" s="96">
        <f>Amnt_Deposited!B73</f>
        <v>2059</v>
      </c>
      <c r="P78" s="99">
        <f>Amnt_Deposited!D73</f>
        <v>0</v>
      </c>
      <c r="Q78" s="284">
        <f>MCF!R77</f>
        <v>1</v>
      </c>
      <c r="R78" s="67">
        <f t="shared" si="13"/>
        <v>0</v>
      </c>
      <c r="S78" s="67">
        <f t="shared" si="7"/>
        <v>0</v>
      </c>
      <c r="T78" s="67">
        <f t="shared" si="8"/>
        <v>0</v>
      </c>
      <c r="U78" s="67">
        <f t="shared" si="9"/>
        <v>2.5314192069178572</v>
      </c>
      <c r="V78" s="67">
        <f t="shared" si="10"/>
        <v>0.1835486026856048</v>
      </c>
      <c r="W78" s="100">
        <f t="shared" si="11"/>
        <v>0.12236573512373652</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1.1423753380747708</v>
      </c>
      <c r="J79" s="67">
        <f t="shared" si="4"/>
        <v>8.2831558073472242E-2</v>
      </c>
      <c r="K79" s="100">
        <f t="shared" si="6"/>
        <v>5.5221038715648159E-2</v>
      </c>
      <c r="O79" s="96">
        <f>Amnt_Deposited!B74</f>
        <v>2060</v>
      </c>
      <c r="P79" s="99">
        <f>Amnt_Deposited!D74</f>
        <v>0</v>
      </c>
      <c r="Q79" s="284">
        <f>MCF!R78</f>
        <v>1</v>
      </c>
      <c r="R79" s="67">
        <f t="shared" si="13"/>
        <v>0</v>
      </c>
      <c r="S79" s="67">
        <f t="shared" si="7"/>
        <v>0</v>
      </c>
      <c r="T79" s="67">
        <f t="shared" si="8"/>
        <v>0</v>
      </c>
      <c r="U79" s="67">
        <f t="shared" si="9"/>
        <v>2.3602796241214268</v>
      </c>
      <c r="V79" s="67">
        <f t="shared" si="10"/>
        <v>0.17113958279643024</v>
      </c>
      <c r="W79" s="100">
        <f t="shared" si="11"/>
        <v>0.11409305519762016</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1.0651437052338846</v>
      </c>
      <c r="J80" s="67">
        <f t="shared" si="4"/>
        <v>7.7231632840886175E-2</v>
      </c>
      <c r="K80" s="100">
        <f t="shared" si="6"/>
        <v>5.1487755227257445E-2</v>
      </c>
      <c r="O80" s="96">
        <f>Amnt_Deposited!B75</f>
        <v>2061</v>
      </c>
      <c r="P80" s="99">
        <f>Amnt_Deposited!D75</f>
        <v>0</v>
      </c>
      <c r="Q80" s="284">
        <f>MCF!R79</f>
        <v>1</v>
      </c>
      <c r="R80" s="67">
        <f t="shared" si="13"/>
        <v>0</v>
      </c>
      <c r="S80" s="67">
        <f t="shared" si="7"/>
        <v>0</v>
      </c>
      <c r="T80" s="67">
        <f t="shared" si="8"/>
        <v>0</v>
      </c>
      <c r="U80" s="67">
        <f t="shared" si="9"/>
        <v>2.2007101347807527</v>
      </c>
      <c r="V80" s="67">
        <f t="shared" si="10"/>
        <v>0.15956948934067389</v>
      </c>
      <c r="W80" s="100">
        <f t="shared" si="11"/>
        <v>0.10637965956044926</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0.99313340807179706</v>
      </c>
      <c r="J81" s="67">
        <f t="shared" si="4"/>
        <v>7.2010297162087553E-2</v>
      </c>
      <c r="K81" s="100">
        <f t="shared" si="6"/>
        <v>4.800686477472503E-2</v>
      </c>
      <c r="O81" s="96">
        <f>Amnt_Deposited!B76</f>
        <v>2062</v>
      </c>
      <c r="P81" s="99">
        <f>Amnt_Deposited!D76</f>
        <v>0</v>
      </c>
      <c r="Q81" s="284">
        <f>MCF!R80</f>
        <v>1</v>
      </c>
      <c r="R81" s="67">
        <f t="shared" si="13"/>
        <v>0</v>
      </c>
      <c r="S81" s="67">
        <f t="shared" si="7"/>
        <v>0</v>
      </c>
      <c r="T81" s="67">
        <f t="shared" si="8"/>
        <v>0</v>
      </c>
      <c r="U81" s="67">
        <f t="shared" si="9"/>
        <v>2.0519285290739604</v>
      </c>
      <c r="V81" s="67">
        <f t="shared" si="10"/>
        <v>0.14878160570679241</v>
      </c>
      <c r="W81" s="100">
        <f t="shared" si="11"/>
        <v>9.9187737137861609E-2</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0.92599145202827582</v>
      </c>
      <c r="J82" s="67">
        <f t="shared" si="4"/>
        <v>6.7141956043521273E-2</v>
      </c>
      <c r="K82" s="100">
        <f t="shared" si="6"/>
        <v>4.4761304029014182E-2</v>
      </c>
      <c r="O82" s="96">
        <f>Amnt_Deposited!B77</f>
        <v>2063</v>
      </c>
      <c r="P82" s="99">
        <f>Amnt_Deposited!D77</f>
        <v>0</v>
      </c>
      <c r="Q82" s="284">
        <f>MCF!R81</f>
        <v>1</v>
      </c>
      <c r="R82" s="67">
        <f t="shared" si="13"/>
        <v>0</v>
      </c>
      <c r="S82" s="67">
        <f t="shared" si="7"/>
        <v>0</v>
      </c>
      <c r="T82" s="67">
        <f t="shared" si="8"/>
        <v>0</v>
      </c>
      <c r="U82" s="67">
        <f t="shared" si="9"/>
        <v>1.9132054793972635</v>
      </c>
      <c r="V82" s="67">
        <f t="shared" si="10"/>
        <v>0.13872304967669682</v>
      </c>
      <c r="W82" s="100">
        <f t="shared" si="11"/>
        <v>9.2482033117797874E-2</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0.86338870715689975</v>
      </c>
      <c r="J83" s="67">
        <f t="shared" ref="J83:J99" si="18">I82*(1-$K$10)+H83</f>
        <v>6.260274487137607E-2</v>
      </c>
      <c r="K83" s="100">
        <f t="shared" si="6"/>
        <v>4.1735163247584042E-2</v>
      </c>
      <c r="O83" s="96">
        <f>Amnt_Deposited!B78</f>
        <v>2064</v>
      </c>
      <c r="P83" s="99">
        <f>Amnt_Deposited!D78</f>
        <v>0</v>
      </c>
      <c r="Q83" s="284">
        <f>MCF!R82</f>
        <v>1</v>
      </c>
      <c r="R83" s="67">
        <f t="shared" ref="R83:R99" si="19">P83*$W$6*DOCF*Q83</f>
        <v>0</v>
      </c>
      <c r="S83" s="67">
        <f t="shared" si="7"/>
        <v>0</v>
      </c>
      <c r="T83" s="67">
        <f t="shared" si="8"/>
        <v>0</v>
      </c>
      <c r="U83" s="67">
        <f t="shared" si="9"/>
        <v>1.7838609652002055</v>
      </c>
      <c r="V83" s="67">
        <f t="shared" si="10"/>
        <v>0.12934451419705797</v>
      </c>
      <c r="W83" s="100">
        <f t="shared" si="11"/>
        <v>8.6229676131371974E-2</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0.8050182947296799</v>
      </c>
      <c r="J84" s="67">
        <f t="shared" si="18"/>
        <v>5.8370412427219853E-2</v>
      </c>
      <c r="K84" s="100">
        <f t="shared" si="6"/>
        <v>3.8913608284813231E-2</v>
      </c>
      <c r="O84" s="96">
        <f>Amnt_Deposited!B79</f>
        <v>2065</v>
      </c>
      <c r="P84" s="99">
        <f>Amnt_Deposited!D79</f>
        <v>0</v>
      </c>
      <c r="Q84" s="284">
        <f>MCF!R83</f>
        <v>1</v>
      </c>
      <c r="R84" s="67">
        <f t="shared" si="19"/>
        <v>0</v>
      </c>
      <c r="S84" s="67">
        <f t="shared" si="7"/>
        <v>0</v>
      </c>
      <c r="T84" s="67">
        <f t="shared" si="8"/>
        <v>0</v>
      </c>
      <c r="U84" s="67">
        <f t="shared" si="9"/>
        <v>1.6632609395241316</v>
      </c>
      <c r="V84" s="67">
        <f t="shared" si="10"/>
        <v>0.12060002567607403</v>
      </c>
      <c r="W84" s="100">
        <f t="shared" si="11"/>
        <v>8.0400017117382677E-2</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0.75059408291717877</v>
      </c>
      <c r="J85" s="67">
        <f t="shared" si="18"/>
        <v>5.442421181250115E-2</v>
      </c>
      <c r="K85" s="100">
        <f t="shared" ref="K85:K99" si="20">J85*CH4_fraction*conv</f>
        <v>3.6282807875000767E-2</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1.5508142209032614</v>
      </c>
      <c r="V85" s="67">
        <f t="shared" ref="V85:V98" si="24">U84*(1-$W$10)+T85</f>
        <v>0.11244671862087012</v>
      </c>
      <c r="W85" s="100">
        <f t="shared" ref="W85:W99" si="25">V85*CH4_fraction*conv</f>
        <v>7.4964479080580071E-2</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0.6998492841699504</v>
      </c>
      <c r="J86" s="67">
        <f t="shared" si="18"/>
        <v>5.0744798747228384E-2</v>
      </c>
      <c r="K86" s="100">
        <f t="shared" si="20"/>
        <v>3.3829865831485589E-2</v>
      </c>
      <c r="O86" s="96">
        <f>Amnt_Deposited!B81</f>
        <v>2067</v>
      </c>
      <c r="P86" s="99">
        <f>Amnt_Deposited!D81</f>
        <v>0</v>
      </c>
      <c r="Q86" s="284">
        <f>MCF!R85</f>
        <v>1</v>
      </c>
      <c r="R86" s="67">
        <f t="shared" si="19"/>
        <v>0</v>
      </c>
      <c r="S86" s="67">
        <f t="shared" si="21"/>
        <v>0</v>
      </c>
      <c r="T86" s="67">
        <f t="shared" si="22"/>
        <v>0</v>
      </c>
      <c r="U86" s="67">
        <f t="shared" si="23"/>
        <v>1.445969595392459</v>
      </c>
      <c r="V86" s="67">
        <f t="shared" si="24"/>
        <v>0.10484462551080241</v>
      </c>
      <c r="W86" s="100">
        <f t="shared" si="25"/>
        <v>6.9896417007201603E-2</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0.65253514742566354</v>
      </c>
      <c r="J87" s="67">
        <f t="shared" si="18"/>
        <v>4.7314136744286854E-2</v>
      </c>
      <c r="K87" s="100">
        <f t="shared" si="20"/>
        <v>3.1542757829524565E-2</v>
      </c>
      <c r="O87" s="96">
        <f>Amnt_Deposited!B82</f>
        <v>2068</v>
      </c>
      <c r="P87" s="99">
        <f>Amnt_Deposited!D82</f>
        <v>0</v>
      </c>
      <c r="Q87" s="284">
        <f>MCF!R86</f>
        <v>1</v>
      </c>
      <c r="R87" s="67">
        <f t="shared" si="19"/>
        <v>0</v>
      </c>
      <c r="S87" s="67">
        <f t="shared" si="21"/>
        <v>0</v>
      </c>
      <c r="T87" s="67">
        <f t="shared" si="22"/>
        <v>0</v>
      </c>
      <c r="U87" s="67">
        <f t="shared" si="23"/>
        <v>1.3482131145158334</v>
      </c>
      <c r="V87" s="67">
        <f t="shared" si="24"/>
        <v>9.7756480876625682E-2</v>
      </c>
      <c r="W87" s="100">
        <f t="shared" si="25"/>
        <v>6.5170987251083778E-2</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0.60841973873110555</v>
      </c>
      <c r="J88" s="67">
        <f t="shared" si="18"/>
        <v>4.4115408694558003E-2</v>
      </c>
      <c r="K88" s="100">
        <f t="shared" si="20"/>
        <v>2.9410272463038668E-2</v>
      </c>
      <c r="O88" s="96">
        <f>Amnt_Deposited!B83</f>
        <v>2069</v>
      </c>
      <c r="P88" s="99">
        <f>Amnt_Deposited!D83</f>
        <v>0</v>
      </c>
      <c r="Q88" s="284">
        <f>MCF!R87</f>
        <v>1</v>
      </c>
      <c r="R88" s="67">
        <f t="shared" si="19"/>
        <v>0</v>
      </c>
      <c r="S88" s="67">
        <f t="shared" si="21"/>
        <v>0</v>
      </c>
      <c r="T88" s="67">
        <f t="shared" si="22"/>
        <v>0</v>
      </c>
      <c r="U88" s="67">
        <f t="shared" si="23"/>
        <v>1.2570655758907137</v>
      </c>
      <c r="V88" s="67">
        <f t="shared" si="24"/>
        <v>9.1147538625119817E-2</v>
      </c>
      <c r="W88" s="100">
        <f t="shared" si="25"/>
        <v>6.0765025750079874E-2</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0.56728680430167455</v>
      </c>
      <c r="J89" s="67">
        <f t="shared" si="18"/>
        <v>4.1132934429431021E-2</v>
      </c>
      <c r="K89" s="100">
        <f t="shared" si="20"/>
        <v>2.7421956286287345E-2</v>
      </c>
      <c r="O89" s="96">
        <f>Amnt_Deposited!B84</f>
        <v>2070</v>
      </c>
      <c r="P89" s="99">
        <f>Amnt_Deposited!D84</f>
        <v>0</v>
      </c>
      <c r="Q89" s="284">
        <f>MCF!R88</f>
        <v>1</v>
      </c>
      <c r="R89" s="67">
        <f t="shared" si="19"/>
        <v>0</v>
      </c>
      <c r="S89" s="67">
        <f t="shared" si="21"/>
        <v>0</v>
      </c>
      <c r="T89" s="67">
        <f t="shared" si="22"/>
        <v>0</v>
      </c>
      <c r="U89" s="67">
        <f t="shared" si="23"/>
        <v>1.1720801741770133</v>
      </c>
      <c r="V89" s="67">
        <f t="shared" si="24"/>
        <v>8.4985401713700434E-2</v>
      </c>
      <c r="W89" s="100">
        <f t="shared" si="25"/>
        <v>5.6656934475800287E-2</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0.52893471044507645</v>
      </c>
      <c r="J90" s="67">
        <f t="shared" si="18"/>
        <v>3.8352093856598088E-2</v>
      </c>
      <c r="K90" s="100">
        <f t="shared" si="20"/>
        <v>2.5568062571065392E-2</v>
      </c>
      <c r="O90" s="96">
        <f>Amnt_Deposited!B85</f>
        <v>2071</v>
      </c>
      <c r="P90" s="99">
        <f>Amnt_Deposited!D85</f>
        <v>0</v>
      </c>
      <c r="Q90" s="284">
        <f>MCF!R89</f>
        <v>1</v>
      </c>
      <c r="R90" s="67">
        <f t="shared" si="19"/>
        <v>0</v>
      </c>
      <c r="S90" s="67">
        <f t="shared" si="21"/>
        <v>0</v>
      </c>
      <c r="T90" s="67">
        <f t="shared" si="22"/>
        <v>0</v>
      </c>
      <c r="U90" s="67">
        <f t="shared" si="23"/>
        <v>1.0928403108369347</v>
      </c>
      <c r="V90" s="67">
        <f t="shared" si="24"/>
        <v>7.9239863340078681E-2</v>
      </c>
      <c r="W90" s="100">
        <f t="shared" si="25"/>
        <v>5.2826575560052449E-2</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0.49317545515273153</v>
      </c>
      <c r="J91" s="67">
        <f t="shared" si="18"/>
        <v>3.5759255292344944E-2</v>
      </c>
      <c r="K91" s="100">
        <f t="shared" si="20"/>
        <v>2.3839503528229961E-2</v>
      </c>
      <c r="O91" s="96">
        <f>Amnt_Deposited!B86</f>
        <v>2072</v>
      </c>
      <c r="P91" s="99">
        <f>Amnt_Deposited!D86</f>
        <v>0</v>
      </c>
      <c r="Q91" s="284">
        <f>MCF!R90</f>
        <v>1</v>
      </c>
      <c r="R91" s="67">
        <f t="shared" si="19"/>
        <v>0</v>
      </c>
      <c r="S91" s="67">
        <f t="shared" si="21"/>
        <v>0</v>
      </c>
      <c r="T91" s="67">
        <f t="shared" si="22"/>
        <v>0</v>
      </c>
      <c r="U91" s="67">
        <f t="shared" si="23"/>
        <v>1.0189575519684535</v>
      </c>
      <c r="V91" s="67">
        <f t="shared" si="24"/>
        <v>7.388275886848128E-2</v>
      </c>
      <c r="W91" s="100">
        <f t="shared" si="25"/>
        <v>4.9255172578987517E-2</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0.45983374651371006</v>
      </c>
      <c r="J92" s="67">
        <f t="shared" si="18"/>
        <v>3.33417086390215E-2</v>
      </c>
      <c r="K92" s="100">
        <f t="shared" si="20"/>
        <v>2.2227805759347664E-2</v>
      </c>
      <c r="O92" s="96">
        <f>Amnt_Deposited!B87</f>
        <v>2073</v>
      </c>
      <c r="P92" s="99">
        <f>Amnt_Deposited!D87</f>
        <v>0</v>
      </c>
      <c r="Q92" s="284">
        <f>MCF!R91</f>
        <v>1</v>
      </c>
      <c r="R92" s="67">
        <f t="shared" si="19"/>
        <v>0</v>
      </c>
      <c r="S92" s="67">
        <f t="shared" si="21"/>
        <v>0</v>
      </c>
      <c r="T92" s="67">
        <f t="shared" si="22"/>
        <v>0</v>
      </c>
      <c r="U92" s="67">
        <f t="shared" si="23"/>
        <v>0.95006972420188018</v>
      </c>
      <c r="V92" s="67">
        <f t="shared" si="24"/>
        <v>6.8887827766573345E-2</v>
      </c>
      <c r="W92" s="100">
        <f t="shared" si="25"/>
        <v>4.5925218511048894E-2</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0.42874614343358164</v>
      </c>
      <c r="J93" s="67">
        <f t="shared" si="18"/>
        <v>3.1087603080128413E-2</v>
      </c>
      <c r="K93" s="100">
        <f t="shared" si="20"/>
        <v>2.0725068720085608E-2</v>
      </c>
      <c r="O93" s="96">
        <f>Amnt_Deposited!B88</f>
        <v>2074</v>
      </c>
      <c r="P93" s="99">
        <f>Amnt_Deposited!D88</f>
        <v>0</v>
      </c>
      <c r="Q93" s="284">
        <f>MCF!R92</f>
        <v>1</v>
      </c>
      <c r="R93" s="67">
        <f t="shared" si="19"/>
        <v>0</v>
      </c>
      <c r="S93" s="67">
        <f t="shared" si="21"/>
        <v>0</v>
      </c>
      <c r="T93" s="67">
        <f t="shared" si="22"/>
        <v>0</v>
      </c>
      <c r="U93" s="67">
        <f t="shared" si="23"/>
        <v>0.88583913932558178</v>
      </c>
      <c r="V93" s="67">
        <f t="shared" si="24"/>
        <v>6.4230584876298361E-2</v>
      </c>
      <c r="W93" s="100">
        <f t="shared" si="25"/>
        <v>4.2820389917532238E-2</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0.39976025444598079</v>
      </c>
      <c r="J94" s="67">
        <f t="shared" si="18"/>
        <v>2.8985888987600853E-2</v>
      </c>
      <c r="K94" s="100">
        <f t="shared" si="20"/>
        <v>1.9323925991733902E-2</v>
      </c>
      <c r="O94" s="96">
        <f>Amnt_Deposited!B89</f>
        <v>2075</v>
      </c>
      <c r="P94" s="99">
        <f>Amnt_Deposited!D89</f>
        <v>0</v>
      </c>
      <c r="Q94" s="284">
        <f>MCF!R93</f>
        <v>1</v>
      </c>
      <c r="R94" s="67">
        <f t="shared" si="19"/>
        <v>0</v>
      </c>
      <c r="S94" s="67">
        <f t="shared" si="21"/>
        <v>0</v>
      </c>
      <c r="T94" s="67">
        <f t="shared" si="22"/>
        <v>0</v>
      </c>
      <c r="U94" s="67">
        <f t="shared" si="23"/>
        <v>0.82595093893797678</v>
      </c>
      <c r="V94" s="67">
        <f t="shared" si="24"/>
        <v>5.9888200387605062E-2</v>
      </c>
      <c r="W94" s="100">
        <f t="shared" si="25"/>
        <v>3.9925466925070041E-2</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0.37273399068946189</v>
      </c>
      <c r="J95" s="67">
        <f t="shared" si="18"/>
        <v>2.7026263756518919E-2</v>
      </c>
      <c r="K95" s="100">
        <f t="shared" si="20"/>
        <v>1.8017509171012611E-2</v>
      </c>
      <c r="O95" s="96">
        <f>Amnt_Deposited!B90</f>
        <v>2076</v>
      </c>
      <c r="P95" s="99">
        <f>Amnt_Deposited!D90</f>
        <v>0</v>
      </c>
      <c r="Q95" s="284">
        <f>MCF!R94</f>
        <v>1</v>
      </c>
      <c r="R95" s="67">
        <f t="shared" si="19"/>
        <v>0</v>
      </c>
      <c r="S95" s="67">
        <f t="shared" si="21"/>
        <v>0</v>
      </c>
      <c r="T95" s="67">
        <f t="shared" si="22"/>
        <v>0</v>
      </c>
      <c r="U95" s="67">
        <f t="shared" si="23"/>
        <v>0.77011155101128481</v>
      </c>
      <c r="V95" s="67">
        <f t="shared" si="24"/>
        <v>5.5839387926691977E-2</v>
      </c>
      <c r="W95" s="100">
        <f t="shared" si="25"/>
        <v>3.7226258617794647E-2</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0.34753486938773553</v>
      </c>
      <c r="J96" s="67">
        <f t="shared" si="18"/>
        <v>2.5199121301726361E-2</v>
      </c>
      <c r="K96" s="100">
        <f t="shared" si="20"/>
        <v>1.6799414201150907E-2</v>
      </c>
      <c r="O96" s="96">
        <f>Amnt_Deposited!B91</f>
        <v>2077</v>
      </c>
      <c r="P96" s="99">
        <f>Amnt_Deposited!D91</f>
        <v>0</v>
      </c>
      <c r="Q96" s="284">
        <f>MCF!R95</f>
        <v>1</v>
      </c>
      <c r="R96" s="67">
        <f t="shared" si="19"/>
        <v>0</v>
      </c>
      <c r="S96" s="67">
        <f t="shared" si="21"/>
        <v>0</v>
      </c>
      <c r="T96" s="67">
        <f t="shared" si="22"/>
        <v>0</v>
      </c>
      <c r="U96" s="67">
        <f t="shared" si="23"/>
        <v>0.71804725080110643</v>
      </c>
      <c r="V96" s="67">
        <f t="shared" si="24"/>
        <v>5.2064300210178424E-2</v>
      </c>
      <c r="W96" s="100">
        <f t="shared" si="25"/>
        <v>3.4709533473452278E-2</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0.32403936441894554</v>
      </c>
      <c r="J97" s="67">
        <f t="shared" si="18"/>
        <v>2.3495504968789993E-2</v>
      </c>
      <c r="K97" s="100">
        <f t="shared" si="20"/>
        <v>1.5663669979193329E-2</v>
      </c>
      <c r="O97" s="96">
        <f>Amnt_Deposited!B92</f>
        <v>2078</v>
      </c>
      <c r="P97" s="99">
        <f>Amnt_Deposited!D92</f>
        <v>0</v>
      </c>
      <c r="Q97" s="284">
        <f>MCF!R96</f>
        <v>1</v>
      </c>
      <c r="R97" s="67">
        <f t="shared" si="19"/>
        <v>0</v>
      </c>
      <c r="S97" s="67">
        <f t="shared" si="21"/>
        <v>0</v>
      </c>
      <c r="T97" s="67">
        <f t="shared" si="22"/>
        <v>0</v>
      </c>
      <c r="U97" s="67">
        <f t="shared" si="23"/>
        <v>0.66950281904740805</v>
      </c>
      <c r="V97" s="67">
        <f t="shared" si="24"/>
        <v>4.8544431753698332E-2</v>
      </c>
      <c r="W97" s="100">
        <f t="shared" si="25"/>
        <v>3.2362954502465555E-2</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0.30213230079047626</v>
      </c>
      <c r="J98" s="67">
        <f t="shared" si="18"/>
        <v>2.1907063628469288E-2</v>
      </c>
      <c r="K98" s="100">
        <f t="shared" si="20"/>
        <v>1.4604709085646192E-2</v>
      </c>
      <c r="O98" s="96">
        <f>Amnt_Deposited!B93</f>
        <v>2079</v>
      </c>
      <c r="P98" s="99">
        <f>Amnt_Deposited!D93</f>
        <v>0</v>
      </c>
      <c r="Q98" s="284">
        <f>MCF!R97</f>
        <v>1</v>
      </c>
      <c r="R98" s="67">
        <f t="shared" si="19"/>
        <v>0</v>
      </c>
      <c r="S98" s="67">
        <f t="shared" si="21"/>
        <v>0</v>
      </c>
      <c r="T98" s="67">
        <f t="shared" si="22"/>
        <v>0</v>
      </c>
      <c r="U98" s="67">
        <f t="shared" si="23"/>
        <v>0.62424029088941368</v>
      </c>
      <c r="V98" s="67">
        <f t="shared" si="24"/>
        <v>4.5262528157994392E-2</v>
      </c>
      <c r="W98" s="100">
        <f t="shared" si="25"/>
        <v>3.017501877199626E-2</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0.28170629005100511</v>
      </c>
      <c r="J99" s="68">
        <f t="shared" si="18"/>
        <v>2.0426010739471145E-2</v>
      </c>
      <c r="K99" s="102">
        <f t="shared" si="20"/>
        <v>1.3617340492980762E-2</v>
      </c>
      <c r="O99" s="97">
        <f>Amnt_Deposited!B94</f>
        <v>2080</v>
      </c>
      <c r="P99" s="101">
        <f>Amnt_Deposited!D94</f>
        <v>0</v>
      </c>
      <c r="Q99" s="285">
        <f>MCF!R98</f>
        <v>1</v>
      </c>
      <c r="R99" s="68">
        <f t="shared" si="19"/>
        <v>0</v>
      </c>
      <c r="S99" s="68">
        <f>R99*$W$12</f>
        <v>0</v>
      </c>
      <c r="T99" s="68">
        <f>R99*(1-$W$12)</f>
        <v>0</v>
      </c>
      <c r="U99" s="68">
        <f>S99+U98*$W$10</f>
        <v>0.58203778936158079</v>
      </c>
      <c r="V99" s="68">
        <f>U98*(1-$W$10)+T99</f>
        <v>4.220250152783294E-2</v>
      </c>
      <c r="W99" s="102">
        <f t="shared" si="25"/>
        <v>2.8135001018555292E-2</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3.8077240869360001</v>
      </c>
      <c r="D19" s="416">
        <f>Dry_Matter_Content!E6</f>
        <v>0.44</v>
      </c>
      <c r="E19" s="283">
        <f>MCF!R18</f>
        <v>1</v>
      </c>
      <c r="F19" s="130">
        <f t="shared" ref="F19:F82" si="0">C19*D19*$K$6*DOCF*E19</f>
        <v>0.50261957947555203</v>
      </c>
      <c r="G19" s="65">
        <f t="shared" ref="G19:G82" si="1">F19*$K$12</f>
        <v>0.50261957947555203</v>
      </c>
      <c r="H19" s="65">
        <f t="shared" ref="H19:H82" si="2">F19*(1-$K$12)</f>
        <v>0</v>
      </c>
      <c r="I19" s="65">
        <f t="shared" ref="I19:I82" si="3">G19+I18*$K$10</f>
        <v>0.50261957947555203</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3.8785225717920007</v>
      </c>
      <c r="D20" s="418">
        <f>Dry_Matter_Content!E7</f>
        <v>0.44</v>
      </c>
      <c r="E20" s="284">
        <f>MCF!R19</f>
        <v>1</v>
      </c>
      <c r="F20" s="67">
        <f t="shared" si="0"/>
        <v>0.51196497947654407</v>
      </c>
      <c r="G20" s="67">
        <f t="shared" si="1"/>
        <v>0.51196497947654407</v>
      </c>
      <c r="H20" s="67">
        <f t="shared" si="2"/>
        <v>0</v>
      </c>
      <c r="I20" s="67">
        <f t="shared" si="3"/>
        <v>0.93600743481253712</v>
      </c>
      <c r="J20" s="67">
        <f t="shared" si="4"/>
        <v>7.8577124139558918E-2</v>
      </c>
      <c r="K20" s="100">
        <f>J20*CH4_fraction*conv</f>
        <v>5.2384749426372612E-2</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3.9953059823160002</v>
      </c>
      <c r="D21" s="418">
        <f>Dry_Matter_Content!E8</f>
        <v>0.44</v>
      </c>
      <c r="E21" s="284">
        <f>MCF!R20</f>
        <v>1</v>
      </c>
      <c r="F21" s="67">
        <f t="shared" si="0"/>
        <v>0.52738038966571199</v>
      </c>
      <c r="G21" s="67">
        <f t="shared" si="1"/>
        <v>0.52738038966571199</v>
      </c>
      <c r="H21" s="67">
        <f t="shared" si="2"/>
        <v>0</v>
      </c>
      <c r="I21" s="67">
        <f t="shared" si="3"/>
        <v>1.3170569304896826</v>
      </c>
      <c r="J21" s="67">
        <f t="shared" si="4"/>
        <v>0.14633089398856641</v>
      </c>
      <c r="K21" s="100">
        <f t="shared" ref="K21:K84" si="6">J21*CH4_fraction*conv</f>
        <v>9.7553929325710942E-2</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4.310517128082</v>
      </c>
      <c r="D22" s="418">
        <f>Dry_Matter_Content!E9</f>
        <v>0.44</v>
      </c>
      <c r="E22" s="284">
        <f>MCF!R21</f>
        <v>1</v>
      </c>
      <c r="F22" s="67">
        <f t="shared" si="0"/>
        <v>0.56898826090682397</v>
      </c>
      <c r="G22" s="67">
        <f t="shared" si="1"/>
        <v>0.56898826090682397</v>
      </c>
      <c r="H22" s="67">
        <f t="shared" si="2"/>
        <v>0</v>
      </c>
      <c r="I22" s="67">
        <f t="shared" si="3"/>
        <v>1.6801428546153983</v>
      </c>
      <c r="J22" s="67">
        <f t="shared" si="4"/>
        <v>0.20590233678110845</v>
      </c>
      <c r="K22" s="100">
        <f t="shared" si="6"/>
        <v>0.13726822452073895</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4.3542593242500001</v>
      </c>
      <c r="D23" s="418">
        <f>Dry_Matter_Content!E10</f>
        <v>0.44</v>
      </c>
      <c r="E23" s="284">
        <f>MCF!R22</f>
        <v>1</v>
      </c>
      <c r="F23" s="67">
        <f t="shared" si="0"/>
        <v>0.57476223080099997</v>
      </c>
      <c r="G23" s="67">
        <f t="shared" si="1"/>
        <v>0.57476223080099997</v>
      </c>
      <c r="H23" s="67">
        <f t="shared" si="2"/>
        <v>0</v>
      </c>
      <c r="I23" s="67">
        <f t="shared" si="3"/>
        <v>1.9922396440958243</v>
      </c>
      <c r="J23" s="67">
        <f t="shared" si="4"/>
        <v>0.26266544132057373</v>
      </c>
      <c r="K23" s="100">
        <f t="shared" si="6"/>
        <v>0.17511029421371582</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4.4728100056200004</v>
      </c>
      <c r="D24" s="418">
        <f>Dry_Matter_Content!E11</f>
        <v>0.44</v>
      </c>
      <c r="E24" s="284">
        <f>MCF!R23</f>
        <v>1</v>
      </c>
      <c r="F24" s="67">
        <f t="shared" si="0"/>
        <v>0.59041092074183998</v>
      </c>
      <c r="G24" s="67">
        <f t="shared" si="1"/>
        <v>0.59041092074183998</v>
      </c>
      <c r="H24" s="67">
        <f t="shared" si="2"/>
        <v>0</v>
      </c>
      <c r="I24" s="67">
        <f t="shared" si="3"/>
        <v>2.2711934146939883</v>
      </c>
      <c r="J24" s="67">
        <f t="shared" si="4"/>
        <v>0.31145715014367598</v>
      </c>
      <c r="K24" s="100">
        <f t="shared" si="6"/>
        <v>0.20763810009578398</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4.5631830335520007</v>
      </c>
      <c r="D25" s="418">
        <f>Dry_Matter_Content!E12</f>
        <v>0.44</v>
      </c>
      <c r="E25" s="284">
        <f>MCF!R24</f>
        <v>1</v>
      </c>
      <c r="F25" s="67">
        <f t="shared" si="0"/>
        <v>0.60234016042886407</v>
      </c>
      <c r="G25" s="67">
        <f t="shared" si="1"/>
        <v>0.60234016042886407</v>
      </c>
      <c r="H25" s="67">
        <f t="shared" si="2"/>
        <v>0</v>
      </c>
      <c r="I25" s="67">
        <f t="shared" si="3"/>
        <v>2.5184661360915821</v>
      </c>
      <c r="J25" s="67">
        <f t="shared" si="4"/>
        <v>0.35506743903127019</v>
      </c>
      <c r="K25" s="100">
        <f t="shared" si="6"/>
        <v>0.23671162602084678</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4.6534125267959991</v>
      </c>
      <c r="D26" s="418">
        <f>Dry_Matter_Content!E13</f>
        <v>0.44</v>
      </c>
      <c r="E26" s="284">
        <f>MCF!R25</f>
        <v>1</v>
      </c>
      <c r="F26" s="67">
        <f t="shared" si="0"/>
        <v>0.61425045353707186</v>
      </c>
      <c r="G26" s="67">
        <f t="shared" si="1"/>
        <v>0.61425045353707186</v>
      </c>
      <c r="H26" s="67">
        <f t="shared" si="2"/>
        <v>0</v>
      </c>
      <c r="I26" s="67">
        <f t="shared" si="3"/>
        <v>2.7389917243469792</v>
      </c>
      <c r="J26" s="67">
        <f t="shared" si="4"/>
        <v>0.39372486528167439</v>
      </c>
      <c r="K26" s="100">
        <f t="shared" si="6"/>
        <v>0.26248324352111624</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4.7429422884360006</v>
      </c>
      <c r="D27" s="418">
        <f>Dry_Matter_Content!E14</f>
        <v>0.44</v>
      </c>
      <c r="E27" s="284">
        <f>MCF!R26</f>
        <v>1</v>
      </c>
      <c r="F27" s="67">
        <f t="shared" si="0"/>
        <v>0.62606838207355209</v>
      </c>
      <c r="G27" s="67">
        <f t="shared" si="1"/>
        <v>0.62606838207355209</v>
      </c>
      <c r="H27" s="67">
        <f t="shared" si="2"/>
        <v>0</v>
      </c>
      <c r="I27" s="67">
        <f t="shared" si="3"/>
        <v>2.9368593328537589</v>
      </c>
      <c r="J27" s="67">
        <f t="shared" si="4"/>
        <v>0.42820077356677227</v>
      </c>
      <c r="K27" s="100">
        <f t="shared" si="6"/>
        <v>0.28546718237784818</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4.8310994996219998</v>
      </c>
      <c r="D28" s="418">
        <f>Dry_Matter_Content!E15</f>
        <v>0.44</v>
      </c>
      <c r="E28" s="284">
        <f>MCF!R27</f>
        <v>1</v>
      </c>
      <c r="F28" s="67">
        <f t="shared" si="0"/>
        <v>0.63770513395010398</v>
      </c>
      <c r="G28" s="67">
        <f t="shared" si="1"/>
        <v>0.63770513395010398</v>
      </c>
      <c r="H28" s="67">
        <f t="shared" si="2"/>
        <v>0</v>
      </c>
      <c r="I28" s="67">
        <f t="shared" si="3"/>
        <v>3.1154300243715483</v>
      </c>
      <c r="J28" s="67">
        <f t="shared" si="4"/>
        <v>0.4591344424323146</v>
      </c>
      <c r="K28" s="100">
        <f t="shared" si="6"/>
        <v>0.30608962828820974</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5.6218948922400012</v>
      </c>
      <c r="D29" s="418">
        <f>Dry_Matter_Content!E16</f>
        <v>0.44</v>
      </c>
      <c r="E29" s="284">
        <f>MCF!R28</f>
        <v>1</v>
      </c>
      <c r="F29" s="67">
        <f t="shared" si="0"/>
        <v>0.74209012577568012</v>
      </c>
      <c r="G29" s="67">
        <f t="shared" si="1"/>
        <v>0.74209012577568012</v>
      </c>
      <c r="H29" s="67">
        <f t="shared" si="2"/>
        <v>0</v>
      </c>
      <c r="I29" s="67">
        <f t="shared" si="3"/>
        <v>3.3704688259059696</v>
      </c>
      <c r="J29" s="67">
        <f t="shared" si="4"/>
        <v>0.4870513242412588</v>
      </c>
      <c r="K29" s="100">
        <f t="shared" si="6"/>
        <v>0.32470088282750587</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5.8150836113699995</v>
      </c>
      <c r="D30" s="418">
        <f>Dry_Matter_Content!E17</f>
        <v>0.44</v>
      </c>
      <c r="E30" s="284">
        <f>MCF!R29</f>
        <v>1</v>
      </c>
      <c r="F30" s="67">
        <f t="shared" si="0"/>
        <v>0.76759103670083995</v>
      </c>
      <c r="G30" s="67">
        <f t="shared" si="1"/>
        <v>0.76759103670083995</v>
      </c>
      <c r="H30" s="67">
        <f t="shared" si="2"/>
        <v>0</v>
      </c>
      <c r="I30" s="67">
        <f t="shared" si="3"/>
        <v>3.6111370005526284</v>
      </c>
      <c r="J30" s="67">
        <f t="shared" si="4"/>
        <v>0.52692286205418104</v>
      </c>
      <c r="K30" s="100">
        <f t="shared" si="6"/>
        <v>0.35128190803612069</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5.9700472489020004</v>
      </c>
      <c r="D31" s="418">
        <f>Dry_Matter_Content!E18</f>
        <v>0.44</v>
      </c>
      <c r="E31" s="284">
        <f>MCF!R30</f>
        <v>1</v>
      </c>
      <c r="F31" s="67">
        <f t="shared" si="0"/>
        <v>0.78804623685506403</v>
      </c>
      <c r="G31" s="67">
        <f t="shared" si="1"/>
        <v>0.78804623685506403</v>
      </c>
      <c r="H31" s="67">
        <f t="shared" si="2"/>
        <v>0</v>
      </c>
      <c r="I31" s="67">
        <f t="shared" si="3"/>
        <v>3.8346354721307123</v>
      </c>
      <c r="J31" s="67">
        <f t="shared" si="4"/>
        <v>0.56454776527698003</v>
      </c>
      <c r="K31" s="100">
        <f t="shared" si="6"/>
        <v>0.37636517685131998</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6.1283121842580011</v>
      </c>
      <c r="D32" s="418">
        <f>Dry_Matter_Content!E19</f>
        <v>0.44</v>
      </c>
      <c r="E32" s="284">
        <f>MCF!R31</f>
        <v>1</v>
      </c>
      <c r="F32" s="67">
        <f t="shared" si="0"/>
        <v>0.80893720832205618</v>
      </c>
      <c r="G32" s="67">
        <f t="shared" si="1"/>
        <v>0.80893720832205618</v>
      </c>
      <c r="H32" s="67">
        <f t="shared" si="2"/>
        <v>0</v>
      </c>
      <c r="I32" s="67">
        <f t="shared" si="3"/>
        <v>4.044084240631201</v>
      </c>
      <c r="J32" s="67">
        <f t="shared" si="4"/>
        <v>0.59948843982156763</v>
      </c>
      <c r="K32" s="100">
        <f t="shared" si="6"/>
        <v>0.39965895988104505</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6.2835808330019995</v>
      </c>
      <c r="D33" s="418">
        <f>Dry_Matter_Content!E20</f>
        <v>0.44</v>
      </c>
      <c r="E33" s="284">
        <f>MCF!R32</f>
        <v>1</v>
      </c>
      <c r="F33" s="67">
        <f t="shared" si="0"/>
        <v>0.82943266995626386</v>
      </c>
      <c r="G33" s="67">
        <f t="shared" si="1"/>
        <v>0.82943266995626386</v>
      </c>
      <c r="H33" s="67">
        <f t="shared" si="2"/>
        <v>0</v>
      </c>
      <c r="I33" s="67">
        <f t="shared" si="3"/>
        <v>4.2412842591287117</v>
      </c>
      <c r="J33" s="67">
        <f t="shared" si="4"/>
        <v>0.63223265145875318</v>
      </c>
      <c r="K33" s="100">
        <f t="shared" si="6"/>
        <v>0.42148843430583544</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6.4392262603020001</v>
      </c>
      <c r="D34" s="418">
        <f>Dry_Matter_Content!E21</f>
        <v>0.44</v>
      </c>
      <c r="E34" s="284">
        <f>MCF!R33</f>
        <v>1</v>
      </c>
      <c r="F34" s="67">
        <f t="shared" si="0"/>
        <v>0.84997786635986394</v>
      </c>
      <c r="G34" s="67">
        <f t="shared" si="1"/>
        <v>0.84997786635986394</v>
      </c>
      <c r="H34" s="67">
        <f t="shared" si="2"/>
        <v>0</v>
      </c>
      <c r="I34" s="67">
        <f t="shared" si="3"/>
        <v>4.4282001729708176</v>
      </c>
      <c r="J34" s="67">
        <f t="shared" si="4"/>
        <v>0.66306195251775801</v>
      </c>
      <c r="K34" s="100">
        <f t="shared" si="6"/>
        <v>0.44204130167850531</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6.5937682646880003</v>
      </c>
      <c r="D35" s="418">
        <f>Dry_Matter_Content!E22</f>
        <v>0.44</v>
      </c>
      <c r="E35" s="284">
        <f>MCF!R34</f>
        <v>1</v>
      </c>
      <c r="F35" s="67">
        <f t="shared" si="0"/>
        <v>0.87037741093881604</v>
      </c>
      <c r="G35" s="67">
        <f t="shared" si="1"/>
        <v>0.87037741093881604</v>
      </c>
      <c r="H35" s="67">
        <f t="shared" si="2"/>
        <v>0</v>
      </c>
      <c r="I35" s="67">
        <f t="shared" si="3"/>
        <v>4.6062940977203155</v>
      </c>
      <c r="J35" s="67">
        <f t="shared" si="4"/>
        <v>0.69228348618931812</v>
      </c>
      <c r="K35" s="100">
        <f t="shared" si="6"/>
        <v>0.46152232412621208</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6.7583756390699996</v>
      </c>
      <c r="D36" s="418">
        <f>Dry_Matter_Content!E23</f>
        <v>0.44</v>
      </c>
      <c r="E36" s="284">
        <f>MCF!R35</f>
        <v>1</v>
      </c>
      <c r="F36" s="67">
        <f t="shared" si="0"/>
        <v>0.89210558435723986</v>
      </c>
      <c r="G36" s="67">
        <f t="shared" si="1"/>
        <v>0.89210558435723986</v>
      </c>
      <c r="H36" s="67">
        <f t="shared" si="2"/>
        <v>0</v>
      </c>
      <c r="I36" s="67">
        <f t="shared" si="3"/>
        <v>4.7782738494994543</v>
      </c>
      <c r="J36" s="67">
        <f t="shared" si="4"/>
        <v>0.72012583257810081</v>
      </c>
      <c r="K36" s="100">
        <f t="shared" si="6"/>
        <v>0.4800838883854005</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6.9441992345219994</v>
      </c>
      <c r="D37" s="418">
        <f>Dry_Matter_Content!E24</f>
        <v>0.44</v>
      </c>
      <c r="E37" s="284">
        <f>MCF!R36</f>
        <v>1</v>
      </c>
      <c r="F37" s="67">
        <f t="shared" si="0"/>
        <v>0.91663429895690385</v>
      </c>
      <c r="G37" s="67">
        <f t="shared" si="1"/>
        <v>0.91663429895690385</v>
      </c>
      <c r="H37" s="67">
        <f t="shared" si="2"/>
        <v>0</v>
      </c>
      <c r="I37" s="67">
        <f t="shared" si="3"/>
        <v>4.9478958298421576</v>
      </c>
      <c r="J37" s="67">
        <f t="shared" si="4"/>
        <v>0.74701231861420081</v>
      </c>
      <c r="K37" s="100">
        <f t="shared" si="6"/>
        <v>0.49800821240946719</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7.1300228299739992</v>
      </c>
      <c r="D38" s="418">
        <f>Dry_Matter_Content!E25</f>
        <v>0.44</v>
      </c>
      <c r="E38" s="284">
        <f>MCF!R37</f>
        <v>1</v>
      </c>
      <c r="F38" s="67">
        <f t="shared" si="0"/>
        <v>0.94116301355656784</v>
      </c>
      <c r="G38" s="67">
        <f t="shared" si="1"/>
        <v>0.94116301355656784</v>
      </c>
      <c r="H38" s="67">
        <f t="shared" si="2"/>
        <v>0</v>
      </c>
      <c r="I38" s="67">
        <f t="shared" si="3"/>
        <v>5.1155286413783632</v>
      </c>
      <c r="J38" s="67">
        <f t="shared" si="4"/>
        <v>0.77353020202036193</v>
      </c>
      <c r="K38" s="100">
        <f t="shared" si="6"/>
        <v>0.51568680134690792</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7.3158464254260007</v>
      </c>
      <c r="D39" s="418">
        <f>Dry_Matter_Content!E26</f>
        <v>0.44</v>
      </c>
      <c r="E39" s="284">
        <f>MCF!R38</f>
        <v>1</v>
      </c>
      <c r="F39" s="67">
        <f t="shared" si="0"/>
        <v>0.96569172815623205</v>
      </c>
      <c r="G39" s="67">
        <f t="shared" si="1"/>
        <v>0.96569172815623205</v>
      </c>
      <c r="H39" s="67">
        <f t="shared" si="2"/>
        <v>0</v>
      </c>
      <c r="I39" s="67">
        <f t="shared" si="3"/>
        <v>5.2814832611782565</v>
      </c>
      <c r="J39" s="67">
        <f t="shared" si="4"/>
        <v>0.79973710835633849</v>
      </c>
      <c r="K39" s="100">
        <f t="shared" si="6"/>
        <v>0.53315807223755896</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7.5016700208779996</v>
      </c>
      <c r="D40" s="418">
        <f>Dry_Matter_Content!E27</f>
        <v>0.44</v>
      </c>
      <c r="E40" s="284">
        <f>MCF!R39</f>
        <v>1</v>
      </c>
      <c r="F40" s="67">
        <f t="shared" si="0"/>
        <v>0.99022044275589594</v>
      </c>
      <c r="G40" s="67">
        <f t="shared" si="1"/>
        <v>0.99022044275589594</v>
      </c>
      <c r="H40" s="67">
        <f t="shared" si="2"/>
        <v>0</v>
      </c>
      <c r="I40" s="67">
        <f t="shared" si="3"/>
        <v>5.4460220496547205</v>
      </c>
      <c r="J40" s="67">
        <f t="shared" si="4"/>
        <v>0.82568165427943219</v>
      </c>
      <c r="K40" s="100">
        <f t="shared" si="6"/>
        <v>0.55045443618628809</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7.6874936163300003</v>
      </c>
      <c r="D41" s="418">
        <f>Dry_Matter_Content!E28</f>
        <v>0.44</v>
      </c>
      <c r="E41" s="284">
        <f>MCF!R40</f>
        <v>1</v>
      </c>
      <c r="F41" s="67">
        <f t="shared" si="0"/>
        <v>1.01474915735556</v>
      </c>
      <c r="G41" s="67">
        <f t="shared" si="1"/>
        <v>1.01474915735556</v>
      </c>
      <c r="H41" s="67">
        <f t="shared" si="2"/>
        <v>0</v>
      </c>
      <c r="I41" s="67">
        <f t="shared" si="3"/>
        <v>5.6093663510573712</v>
      </c>
      <c r="J41" s="67">
        <f t="shared" si="4"/>
        <v>0.85140485595290905</v>
      </c>
      <c r="K41" s="100">
        <f t="shared" si="6"/>
        <v>0.56760323730193929</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7.8733172117820001</v>
      </c>
      <c r="D42" s="418">
        <f>Dry_Matter_Content!E29</f>
        <v>0.44</v>
      </c>
      <c r="E42" s="284">
        <f>MCF!R41</f>
        <v>1</v>
      </c>
      <c r="F42" s="67">
        <f t="shared" si="0"/>
        <v>1.039277871955224</v>
      </c>
      <c r="G42" s="67">
        <f t="shared" si="1"/>
        <v>1.039277871955224</v>
      </c>
      <c r="H42" s="67">
        <f t="shared" si="2"/>
        <v>0</v>
      </c>
      <c r="I42" s="67">
        <f t="shared" si="3"/>
        <v>5.7717029057419671</v>
      </c>
      <c r="J42" s="67">
        <f t="shared" si="4"/>
        <v>0.87694131727062807</v>
      </c>
      <c r="K42" s="100">
        <f t="shared" si="6"/>
        <v>0.58462754484708535</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8.0591408072340016</v>
      </c>
      <c r="D43" s="418">
        <f>Dry_Matter_Content!E30</f>
        <v>0.44</v>
      </c>
      <c r="E43" s="284">
        <f>MCF!R42</f>
        <v>1</v>
      </c>
      <c r="F43" s="67">
        <f t="shared" si="0"/>
        <v>1.0638065865548882</v>
      </c>
      <c r="G43" s="67">
        <f t="shared" si="1"/>
        <v>1.0638065865548882</v>
      </c>
      <c r="H43" s="67">
        <f t="shared" si="2"/>
        <v>0</v>
      </c>
      <c r="I43" s="67">
        <f t="shared" si="3"/>
        <v>5.9331892599764995</v>
      </c>
      <c r="J43" s="67">
        <f t="shared" si="4"/>
        <v>0.90232023232035552</v>
      </c>
      <c r="K43" s="100">
        <f t="shared" si="6"/>
        <v>0.60154682154690364</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8.2449644026859996</v>
      </c>
      <c r="D44" s="418">
        <f>Dry_Matter_Content!E31</f>
        <v>0.44</v>
      </c>
      <c r="E44" s="284">
        <f>MCF!R43</f>
        <v>1</v>
      </c>
      <c r="F44" s="67">
        <f t="shared" si="0"/>
        <v>1.088335301154552</v>
      </c>
      <c r="G44" s="67">
        <f t="shared" si="1"/>
        <v>1.088335301154552</v>
      </c>
      <c r="H44" s="67">
        <f t="shared" si="2"/>
        <v>0</v>
      </c>
      <c r="I44" s="67">
        <f t="shared" si="3"/>
        <v>6.0939583300042584</v>
      </c>
      <c r="J44" s="67">
        <f t="shared" si="4"/>
        <v>0.92756623112679248</v>
      </c>
      <c r="K44" s="100">
        <f t="shared" si="6"/>
        <v>0.61837748741786158</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8.4307879981379994</v>
      </c>
      <c r="D45" s="418">
        <f>Dry_Matter_Content!E32</f>
        <v>0.44</v>
      </c>
      <c r="E45" s="284">
        <f>MCF!R44</f>
        <v>1</v>
      </c>
      <c r="F45" s="67">
        <f t="shared" si="0"/>
        <v>1.112864015754216</v>
      </c>
      <c r="G45" s="67">
        <f t="shared" si="1"/>
        <v>1.112864015754216</v>
      </c>
      <c r="H45" s="67">
        <f t="shared" si="2"/>
        <v>0</v>
      </c>
      <c r="I45" s="67">
        <f t="shared" si="3"/>
        <v>6.2541222525832634</v>
      </c>
      <c r="J45" s="67">
        <f t="shared" si="4"/>
        <v>0.95270009317521098</v>
      </c>
      <c r="K45" s="100">
        <f t="shared" si="6"/>
        <v>0.63513339545014058</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8.616611593590001</v>
      </c>
      <c r="D46" s="418">
        <f>Dry_Matter_Content!E33</f>
        <v>0.44</v>
      </c>
      <c r="E46" s="284">
        <f>MCF!R45</f>
        <v>1</v>
      </c>
      <c r="F46" s="67">
        <f t="shared" si="0"/>
        <v>1.13739273035388</v>
      </c>
      <c r="G46" s="67">
        <f t="shared" si="1"/>
        <v>1.13739273035388</v>
      </c>
      <c r="H46" s="67">
        <f t="shared" si="2"/>
        <v>0</v>
      </c>
      <c r="I46" s="67">
        <f t="shared" si="3"/>
        <v>6.4137756335509009</v>
      </c>
      <c r="J46" s="67">
        <f t="shared" si="4"/>
        <v>0.97773934938624241</v>
      </c>
      <c r="K46" s="100">
        <f t="shared" si="6"/>
        <v>0.65182623292416153</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8.8024351890420007</v>
      </c>
      <c r="D47" s="418">
        <f>Dry_Matter_Content!E34</f>
        <v>0.44</v>
      </c>
      <c r="E47" s="284">
        <f>MCF!R46</f>
        <v>1</v>
      </c>
      <c r="F47" s="67">
        <f t="shared" si="0"/>
        <v>1.161921444953544</v>
      </c>
      <c r="G47" s="67">
        <f t="shared" si="1"/>
        <v>1.161921444953544</v>
      </c>
      <c r="H47" s="67">
        <f t="shared" si="2"/>
        <v>0</v>
      </c>
      <c r="I47" s="67">
        <f t="shared" si="3"/>
        <v>6.5729982885236193</v>
      </c>
      <c r="J47" s="67">
        <f t="shared" si="4"/>
        <v>1.0026987899808253</v>
      </c>
      <c r="K47" s="100">
        <f t="shared" si="6"/>
        <v>0.66846585998721686</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8.9882587844940005</v>
      </c>
      <c r="D48" s="418">
        <f>Dry_Matter_Content!E35</f>
        <v>0.44</v>
      </c>
      <c r="E48" s="284">
        <f>MCF!R47</f>
        <v>1</v>
      </c>
      <c r="F48" s="67">
        <f t="shared" si="0"/>
        <v>1.186450159553208</v>
      </c>
      <c r="G48" s="67">
        <f t="shared" si="1"/>
        <v>1.186450159553208</v>
      </c>
      <c r="H48" s="67">
        <f t="shared" si="2"/>
        <v>0</v>
      </c>
      <c r="I48" s="67">
        <f t="shared" si="3"/>
        <v>6.7318575551288307</v>
      </c>
      <c r="J48" s="67">
        <f t="shared" si="4"/>
        <v>1.027590892947996</v>
      </c>
      <c r="K48" s="100">
        <f t="shared" si="6"/>
        <v>0.68506059529866392</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9.1740823799459985</v>
      </c>
      <c r="D49" s="418">
        <f>Dry_Matter_Content!E36</f>
        <v>0.44</v>
      </c>
      <c r="E49" s="284">
        <f>MCF!R48</f>
        <v>1</v>
      </c>
      <c r="F49" s="67">
        <f t="shared" si="0"/>
        <v>1.210978874152872</v>
      </c>
      <c r="G49" s="67">
        <f t="shared" si="1"/>
        <v>1.210978874152872</v>
      </c>
      <c r="H49" s="67">
        <f t="shared" si="2"/>
        <v>0</v>
      </c>
      <c r="I49" s="67">
        <f t="shared" si="3"/>
        <v>6.8904102437536165</v>
      </c>
      <c r="J49" s="67">
        <f t="shared" si="4"/>
        <v>1.0524261855280856</v>
      </c>
      <c r="K49" s="100">
        <f t="shared" si="6"/>
        <v>0.70161745701872369</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5.8131966945702382</v>
      </c>
      <c r="J50" s="67">
        <f t="shared" si="4"/>
        <v>1.0772135491833781</v>
      </c>
      <c r="K50" s="100">
        <f t="shared" si="6"/>
        <v>0.71814236612225202</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4.9043895231633039</v>
      </c>
      <c r="J51" s="67">
        <f t="shared" si="4"/>
        <v>0.90880717140693423</v>
      </c>
      <c r="K51" s="100">
        <f t="shared" si="6"/>
        <v>0.60587144760462275</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4.1376608875767946</v>
      </c>
      <c r="J52" s="67">
        <f t="shared" si="4"/>
        <v>0.76672863558650939</v>
      </c>
      <c r="K52" s="100">
        <f t="shared" si="6"/>
        <v>0.51115242372433956</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3.4907989138555067</v>
      </c>
      <c r="J53" s="67">
        <f t="shared" si="4"/>
        <v>0.64686197372128795</v>
      </c>
      <c r="K53" s="100">
        <f t="shared" si="6"/>
        <v>0.43124131581419195</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2.9450642254327613</v>
      </c>
      <c r="J54" s="67">
        <f t="shared" si="4"/>
        <v>0.5457346884227452</v>
      </c>
      <c r="K54" s="100">
        <f t="shared" si="6"/>
        <v>0.36382312561516345</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2.4846470696143013</v>
      </c>
      <c r="J55" s="67">
        <f t="shared" si="4"/>
        <v>0.46041715581845988</v>
      </c>
      <c r="K55" s="100">
        <f t="shared" si="6"/>
        <v>0.3069447705456399</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2.0962093142928917</v>
      </c>
      <c r="J56" s="67">
        <f t="shared" si="4"/>
        <v>0.38843775532140956</v>
      </c>
      <c r="K56" s="100">
        <f t="shared" si="6"/>
        <v>0.25895850354760636</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1.7684980466905438</v>
      </c>
      <c r="J57" s="67">
        <f t="shared" si="4"/>
        <v>0.32771126760234798</v>
      </c>
      <c r="K57" s="100">
        <f t="shared" si="6"/>
        <v>0.2184741784015653</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1.4920195802122405</v>
      </c>
      <c r="J58" s="67">
        <f t="shared" si="4"/>
        <v>0.27647846647830332</v>
      </c>
      <c r="K58" s="100">
        <f t="shared" si="6"/>
        <v>0.1843189776522022</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1.2587644254979733</v>
      </c>
      <c r="J59" s="67">
        <f t="shared" si="4"/>
        <v>0.23325515471426722</v>
      </c>
      <c r="K59" s="100">
        <f t="shared" si="6"/>
        <v>0.15550343647617815</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1.0619752581758</v>
      </c>
      <c r="J60" s="67">
        <f t="shared" si="4"/>
        <v>0.19678916732217336</v>
      </c>
      <c r="K60" s="100">
        <f t="shared" si="6"/>
        <v>0.13119277821478223</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0.8959511614187835</v>
      </c>
      <c r="J61" s="67">
        <f t="shared" si="4"/>
        <v>0.16602409675701646</v>
      </c>
      <c r="K61" s="100">
        <f t="shared" si="6"/>
        <v>0.11068273117134431</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0.75588247227769501</v>
      </c>
      <c r="J62" s="67">
        <f t="shared" si="4"/>
        <v>0.14006868914108855</v>
      </c>
      <c r="K62" s="100">
        <f t="shared" si="6"/>
        <v>9.3379126094059031E-2</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0.63771144734258267</v>
      </c>
      <c r="J63" s="67">
        <f t="shared" si="4"/>
        <v>0.11817102493511236</v>
      </c>
      <c r="K63" s="100">
        <f t="shared" si="6"/>
        <v>7.8780683290074899E-2</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0.53801471126369438</v>
      </c>
      <c r="J64" s="67">
        <f t="shared" si="4"/>
        <v>9.9696736078888251E-2</v>
      </c>
      <c r="K64" s="100">
        <f t="shared" si="6"/>
        <v>6.6464490719258834E-2</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0.45390408270444105</v>
      </c>
      <c r="J65" s="67">
        <f t="shared" si="4"/>
        <v>8.4110628559253331E-2</v>
      </c>
      <c r="K65" s="100">
        <f t="shared" si="6"/>
        <v>5.6073752372835552E-2</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0.38294290468719205</v>
      </c>
      <c r="J66" s="67">
        <f t="shared" si="4"/>
        <v>7.0961178017249008E-2</v>
      </c>
      <c r="K66" s="100">
        <f t="shared" si="6"/>
        <v>4.7307452011499336E-2</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0.32307545544980631</v>
      </c>
      <c r="J67" s="67">
        <f t="shared" si="4"/>
        <v>5.9867449237385725E-2</v>
      </c>
      <c r="K67" s="100">
        <f t="shared" si="6"/>
        <v>3.9911632824923812E-2</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0.27256739486885395</v>
      </c>
      <c r="J68" s="67">
        <f t="shared" si="4"/>
        <v>5.0508060580952335E-2</v>
      </c>
      <c r="K68" s="100">
        <f t="shared" si="6"/>
        <v>3.3672040387301552E-2</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0.22995552120218576</v>
      </c>
      <c r="J69" s="67">
        <f t="shared" si="4"/>
        <v>4.2611873666668187E-2</v>
      </c>
      <c r="K69" s="100">
        <f t="shared" si="6"/>
        <v>2.8407915777778792E-2</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0.19400538262036787</v>
      </c>
      <c r="J70" s="67">
        <f t="shared" si="4"/>
        <v>3.5950138581817885E-2</v>
      </c>
      <c r="K70" s="100">
        <f t="shared" si="6"/>
        <v>2.3966759054545254E-2</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0.1636755155471239</v>
      </c>
      <c r="J71" s="67">
        <f t="shared" si="4"/>
        <v>3.0329867073243966E-2</v>
      </c>
      <c r="K71" s="100">
        <f t="shared" si="6"/>
        <v>2.0219911382162642E-2</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0.13808727380538283</v>
      </c>
      <c r="J72" s="67">
        <f t="shared" si="4"/>
        <v>2.5588241741741066E-2</v>
      </c>
      <c r="K72" s="100">
        <f t="shared" si="6"/>
        <v>1.7058827827827375E-2</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0.11649937452931292</v>
      </c>
      <c r="J73" s="67">
        <f t="shared" si="4"/>
        <v>2.1587899276069904E-2</v>
      </c>
      <c r="K73" s="100">
        <f t="shared" si="6"/>
        <v>1.4391932850713269E-2</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9.8286423445866203E-2</v>
      </c>
      <c r="J74" s="67">
        <f t="shared" si="4"/>
        <v>1.821295108344672E-2</v>
      </c>
      <c r="K74" s="100">
        <f t="shared" si="6"/>
        <v>1.2141967388964479E-2</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8.2920797410371214E-2</v>
      </c>
      <c r="J75" s="67">
        <f t="shared" si="4"/>
        <v>1.5365626035494986E-2</v>
      </c>
      <c r="K75" s="100">
        <f t="shared" si="6"/>
        <v>1.024375069032999E-2</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6.9957359339246725E-2</v>
      </c>
      <c r="J76" s="67">
        <f t="shared" si="4"/>
        <v>1.2963438071124494E-2</v>
      </c>
      <c r="K76" s="100">
        <f t="shared" si="6"/>
        <v>8.6422920474163289E-3</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5.9020562736512898E-2</v>
      </c>
      <c r="J77" s="67">
        <f t="shared" si="4"/>
        <v>1.0936796602733827E-2</v>
      </c>
      <c r="K77" s="100">
        <f t="shared" si="6"/>
        <v>7.2911977351558842E-3</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4.979357223651551E-2</v>
      </c>
      <c r="J78" s="67">
        <f t="shared" si="4"/>
        <v>9.2269904999973864E-3</v>
      </c>
      <c r="K78" s="100">
        <f t="shared" si="6"/>
        <v>6.1513269999982573E-3</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4.2009084988598643E-2</v>
      </c>
      <c r="J79" s="67">
        <f t="shared" si="4"/>
        <v>7.784487247916869E-3</v>
      </c>
      <c r="K79" s="100">
        <f t="shared" si="6"/>
        <v>5.1896581652779127E-3</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3.544158698228797E-2</v>
      </c>
      <c r="J80" s="67">
        <f t="shared" si="4"/>
        <v>6.5674980063106731E-3</v>
      </c>
      <c r="K80" s="100">
        <f t="shared" si="6"/>
        <v>4.3783320042071151E-3</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2.9900819981296761E-2</v>
      </c>
      <c r="J81" s="67">
        <f t="shared" si="4"/>
        <v>5.54076700099121E-3</v>
      </c>
      <c r="K81" s="100">
        <f t="shared" si="6"/>
        <v>3.6938446673274732E-3</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2.5226269805602216E-2</v>
      </c>
      <c r="J82" s="67">
        <f t="shared" si="4"/>
        <v>4.6745501756945435E-3</v>
      </c>
      <c r="K82" s="100">
        <f t="shared" si="6"/>
        <v>3.1163667837963622E-3</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2.1282516288954285E-2</v>
      </c>
      <c r="J83" s="67">
        <f t="shared" ref="J83:J99" si="16">I82*(1-$K$10)+H83</f>
        <v>3.9437535166479305E-3</v>
      </c>
      <c r="K83" s="100">
        <f t="shared" si="6"/>
        <v>2.6291690110986201E-3</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1.7955310201630166E-2</v>
      </c>
      <c r="J84" s="67">
        <f t="shared" si="16"/>
        <v>3.3272060873241194E-3</v>
      </c>
      <c r="K84" s="100">
        <f t="shared" si="6"/>
        <v>2.2181373915494129E-3</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1.5148263488189491E-2</v>
      </c>
      <c r="J85" s="67">
        <f t="shared" si="16"/>
        <v>2.8070467134406747E-3</v>
      </c>
      <c r="K85" s="100">
        <f t="shared" ref="K85:K99" si="18">J85*CH4_fraction*conv</f>
        <v>1.8713644756271164E-3</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1.2780056937517083E-2</v>
      </c>
      <c r="J86" s="67">
        <f t="shared" si="16"/>
        <v>2.3682065506724086E-3</v>
      </c>
      <c r="K86" s="100">
        <f t="shared" si="18"/>
        <v>1.578804367114939E-3</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1.0782084392281691E-2</v>
      </c>
      <c r="J87" s="67">
        <f t="shared" si="16"/>
        <v>1.9979725452353918E-3</v>
      </c>
      <c r="K87" s="100">
        <f t="shared" si="18"/>
        <v>1.3319816968235944E-3</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9.096465251341064E-3</v>
      </c>
      <c r="J88" s="67">
        <f t="shared" si="16"/>
        <v>1.6856191409406268E-3</v>
      </c>
      <c r="K88" s="100">
        <f t="shared" si="18"/>
        <v>1.1237460939604177E-3</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7.6743676879480359E-3</v>
      </c>
      <c r="J89" s="67">
        <f t="shared" si="16"/>
        <v>1.4220975633930277E-3</v>
      </c>
      <c r="K89" s="100">
        <f t="shared" si="18"/>
        <v>9.4806504226201843E-4</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6.4745940079458933E-3</v>
      </c>
      <c r="J90" s="67">
        <f t="shared" si="16"/>
        <v>1.199773680002143E-3</v>
      </c>
      <c r="K90" s="100">
        <f t="shared" si="18"/>
        <v>7.9984912000142865E-4</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5.4623871662497171E-3</v>
      </c>
      <c r="J91" s="67">
        <f t="shared" si="16"/>
        <v>1.0122068416961764E-3</v>
      </c>
      <c r="K91" s="100">
        <f t="shared" si="18"/>
        <v>6.7480456113078418E-4</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4.6084238667925079E-3</v>
      </c>
      <c r="J92" s="67">
        <f t="shared" si="16"/>
        <v>8.5396329945720947E-4</v>
      </c>
      <c r="K92" s="100">
        <f t="shared" si="18"/>
        <v>5.6930886630480624E-4</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3.8879650763758988E-3</v>
      </c>
      <c r="J93" s="67">
        <f t="shared" si="16"/>
        <v>7.2045879041660933E-4</v>
      </c>
      <c r="K93" s="100">
        <f t="shared" si="18"/>
        <v>4.8030586027773955E-4</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3.2801393430938177E-3</v>
      </c>
      <c r="J94" s="67">
        <f t="shared" si="16"/>
        <v>6.078257332820812E-4</v>
      </c>
      <c r="K94" s="100">
        <f t="shared" si="18"/>
        <v>4.0521715552138747E-4</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2.7673381573018281E-3</v>
      </c>
      <c r="J95" s="67">
        <f t="shared" si="16"/>
        <v>5.1280118579198944E-4</v>
      </c>
      <c r="K95" s="100">
        <f t="shared" si="18"/>
        <v>3.4186745719465961E-4</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2.3347058389402214E-3</v>
      </c>
      <c r="J96" s="67">
        <f t="shared" si="16"/>
        <v>4.3263231836160684E-4</v>
      </c>
      <c r="K96" s="100">
        <f t="shared" si="18"/>
        <v>2.8842154557440452E-4</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1.9697091734160082E-3</v>
      </c>
      <c r="J97" s="67">
        <f t="shared" si="16"/>
        <v>3.6499666552421335E-4</v>
      </c>
      <c r="K97" s="100">
        <f t="shared" si="18"/>
        <v>2.4333111034947555E-4</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1.6617743285382311E-3</v>
      </c>
      <c r="J98" s="67">
        <f t="shared" si="16"/>
        <v>3.0793484487777711E-4</v>
      </c>
      <c r="K98" s="100">
        <f t="shared" si="18"/>
        <v>2.0528989658518472E-4</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1.4019805341107855E-3</v>
      </c>
      <c r="J99" s="68">
        <f t="shared" si="16"/>
        <v>2.5979379442744567E-4</v>
      </c>
      <c r="K99" s="102">
        <f t="shared" si="18"/>
        <v>1.7319586295163044E-4</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2.9222068574160001</v>
      </c>
      <c r="Q19" s="283">
        <f>MCF!R18</f>
        <v>1</v>
      </c>
      <c r="R19" s="130">
        <f t="shared" ref="R19:R82" si="5">P19*$W$6*DOCF*Q19</f>
        <v>0.62827447434443995</v>
      </c>
      <c r="S19" s="65">
        <f>R19*$W$12</f>
        <v>0.62827447434443995</v>
      </c>
      <c r="T19" s="65">
        <f>R19*(1-$W$12)</f>
        <v>0</v>
      </c>
      <c r="U19" s="65">
        <f>S19+U18*$W$10</f>
        <v>0.62827447434443995</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2.9765405783520005</v>
      </c>
      <c r="Q20" s="284">
        <f>MCF!R19</f>
        <v>1</v>
      </c>
      <c r="R20" s="67">
        <f t="shared" si="5"/>
        <v>0.63995622434568011</v>
      </c>
      <c r="S20" s="67">
        <f>R20*$W$12</f>
        <v>0.63995622434568011</v>
      </c>
      <c r="T20" s="67">
        <f>R20*(1-$W$12)</f>
        <v>0</v>
      </c>
      <c r="U20" s="67">
        <f>S20+U19*$W$10</f>
        <v>1.2466214596690468</v>
      </c>
      <c r="V20" s="67">
        <f>U19*(1-$W$10)+T20</f>
        <v>2.160923902107325E-2</v>
      </c>
      <c r="W20" s="100">
        <f>V20*CH4_fraction*conv</f>
        <v>1.4406159347382166E-2</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3.0661650561960001</v>
      </c>
      <c r="Q21" s="284">
        <f>MCF!R20</f>
        <v>1</v>
      </c>
      <c r="R21" s="67">
        <f t="shared" si="5"/>
        <v>0.65922548708214002</v>
      </c>
      <c r="S21" s="67">
        <f t="shared" ref="S21:S84" si="7">R21*$W$12</f>
        <v>0.65922548708214002</v>
      </c>
      <c r="T21" s="67">
        <f t="shared" ref="T21:T84" si="8">R21*(1-$W$12)</f>
        <v>0</v>
      </c>
      <c r="U21" s="67">
        <f t="shared" ref="U21:U84" si="9">S21+U20*$W$10</f>
        <v>1.8629699205614849</v>
      </c>
      <c r="V21" s="67">
        <f t="shared" ref="V21:V84" si="10">U20*(1-$W$10)+T21</f>
        <v>4.287702618970176E-2</v>
      </c>
      <c r="W21" s="100">
        <f t="shared" ref="W21:W84" si="11">V21*CH4_fraction*conv</f>
        <v>2.8584684126467839E-2</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3.3080712843419997</v>
      </c>
      <c r="Q22" s="284">
        <f>MCF!R21</f>
        <v>1</v>
      </c>
      <c r="R22" s="67">
        <f t="shared" si="5"/>
        <v>0.71123532613352991</v>
      </c>
      <c r="S22" s="67">
        <f t="shared" si="7"/>
        <v>0.71123532613352991</v>
      </c>
      <c r="T22" s="67">
        <f t="shared" si="8"/>
        <v>0</v>
      </c>
      <c r="U22" s="67">
        <f t="shared" si="9"/>
        <v>2.5101291717526282</v>
      </c>
      <c r="V22" s="67">
        <f t="shared" si="10"/>
        <v>6.4076074942386749E-2</v>
      </c>
      <c r="W22" s="100">
        <f t="shared" si="11"/>
        <v>4.2717383294924499E-2</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3.3416408767500001</v>
      </c>
      <c r="Q23" s="284">
        <f>MCF!R22</f>
        <v>1</v>
      </c>
      <c r="R23" s="67">
        <f t="shared" si="5"/>
        <v>0.71845278850125005</v>
      </c>
      <c r="S23" s="67">
        <f t="shared" si="7"/>
        <v>0.71845278850125005</v>
      </c>
      <c r="T23" s="67">
        <f t="shared" si="8"/>
        <v>0</v>
      </c>
      <c r="U23" s="67">
        <f t="shared" si="9"/>
        <v>3.1422471122517073</v>
      </c>
      <c r="V23" s="67">
        <f t="shared" si="10"/>
        <v>8.6334848002171102E-2</v>
      </c>
      <c r="W23" s="100">
        <f t="shared" si="11"/>
        <v>5.7556565334780735E-2</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3.4326216322200001</v>
      </c>
      <c r="Q24" s="284">
        <f>MCF!R23</f>
        <v>1</v>
      </c>
      <c r="R24" s="67">
        <f t="shared" si="5"/>
        <v>0.73801365092729998</v>
      </c>
      <c r="S24" s="67">
        <f t="shared" si="7"/>
        <v>0.73801365092729998</v>
      </c>
      <c r="T24" s="67">
        <f t="shared" si="8"/>
        <v>0</v>
      </c>
      <c r="U24" s="67">
        <f t="shared" si="9"/>
        <v>3.7721844817372459</v>
      </c>
      <c r="V24" s="67">
        <f t="shared" si="10"/>
        <v>0.1080762814417613</v>
      </c>
      <c r="W24" s="100">
        <f t="shared" si="11"/>
        <v>7.2050854294507527E-2</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3.5019776769120003</v>
      </c>
      <c r="Q25" s="284">
        <f>MCF!R24</f>
        <v>1</v>
      </c>
      <c r="R25" s="67">
        <f t="shared" si="5"/>
        <v>0.75292520053608003</v>
      </c>
      <c r="S25" s="67">
        <f t="shared" si="7"/>
        <v>0.75292520053608003</v>
      </c>
      <c r="T25" s="67">
        <f t="shared" si="8"/>
        <v>0</v>
      </c>
      <c r="U25" s="67">
        <f t="shared" si="9"/>
        <v>4.3953669672243061</v>
      </c>
      <c r="V25" s="67">
        <f t="shared" si="10"/>
        <v>0.12974271504901996</v>
      </c>
      <c r="W25" s="100">
        <f t="shared" si="11"/>
        <v>8.64951433660133E-2</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3.5712235670759997</v>
      </c>
      <c r="Q26" s="284">
        <f>MCF!R25</f>
        <v>1</v>
      </c>
      <c r="R26" s="67">
        <f t="shared" si="5"/>
        <v>0.76781306692133988</v>
      </c>
      <c r="S26" s="67">
        <f t="shared" si="7"/>
        <v>0.76781306692133988</v>
      </c>
      <c r="T26" s="67">
        <f t="shared" si="8"/>
        <v>0</v>
      </c>
      <c r="U26" s="67">
        <f t="shared" si="9"/>
        <v>5.0120032169127233</v>
      </c>
      <c r="V26" s="67">
        <f t="shared" si="10"/>
        <v>0.15117681723292253</v>
      </c>
      <c r="W26" s="100">
        <f t="shared" si="11"/>
        <v>0.10078454482194835</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3.6399324539160003</v>
      </c>
      <c r="Q27" s="284">
        <f>MCF!R26</f>
        <v>1</v>
      </c>
      <c r="R27" s="67">
        <f t="shared" si="5"/>
        <v>0.78258547759194008</v>
      </c>
      <c r="S27" s="67">
        <f t="shared" si="7"/>
        <v>0.78258547759194008</v>
      </c>
      <c r="T27" s="67">
        <f t="shared" si="8"/>
        <v>0</v>
      </c>
      <c r="U27" s="67">
        <f t="shared" si="9"/>
        <v>5.6222029301432128</v>
      </c>
      <c r="V27" s="67">
        <f t="shared" si="10"/>
        <v>0.17238576436145095</v>
      </c>
      <c r="W27" s="100">
        <f t="shared" si="11"/>
        <v>0.11492384290763397</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3.707587988082</v>
      </c>
      <c r="Q28" s="284">
        <f>MCF!R27</f>
        <v>1</v>
      </c>
      <c r="R28" s="67">
        <f t="shared" si="5"/>
        <v>0.79713141743762994</v>
      </c>
      <c r="S28" s="67">
        <f t="shared" si="7"/>
        <v>0.79713141743762994</v>
      </c>
      <c r="T28" s="67">
        <f t="shared" si="8"/>
        <v>0</v>
      </c>
      <c r="U28" s="67">
        <f t="shared" si="9"/>
        <v>6.2259610180830762</v>
      </c>
      <c r="V28" s="67">
        <f t="shared" si="10"/>
        <v>0.19337332949776595</v>
      </c>
      <c r="W28" s="100">
        <f t="shared" si="11"/>
        <v>0.12891555299851062</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4.3144774754400013</v>
      </c>
      <c r="Q29" s="284">
        <f>MCF!R28</f>
        <v>1</v>
      </c>
      <c r="R29" s="67">
        <f t="shared" si="5"/>
        <v>0.92761265721960029</v>
      </c>
      <c r="S29" s="67">
        <f t="shared" si="7"/>
        <v>0.92761265721960029</v>
      </c>
      <c r="T29" s="67">
        <f t="shared" si="8"/>
        <v>0</v>
      </c>
      <c r="U29" s="67">
        <f t="shared" si="9"/>
        <v>6.9394343376890912</v>
      </c>
      <c r="V29" s="67">
        <f t="shared" si="10"/>
        <v>0.21413933761358514</v>
      </c>
      <c r="W29" s="100">
        <f t="shared" si="11"/>
        <v>0.14275955840905674</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4.4627385854699995</v>
      </c>
      <c r="Q30" s="284">
        <f>MCF!R29</f>
        <v>1</v>
      </c>
      <c r="R30" s="67">
        <f t="shared" si="5"/>
        <v>0.95948879587604985</v>
      </c>
      <c r="S30" s="67">
        <f t="shared" si="7"/>
        <v>0.95948879587604985</v>
      </c>
      <c r="T30" s="67">
        <f t="shared" si="8"/>
        <v>0</v>
      </c>
      <c r="U30" s="67">
        <f t="shared" si="9"/>
        <v>7.6602441781123751</v>
      </c>
      <c r="V30" s="67">
        <f t="shared" si="10"/>
        <v>0.23867895545276627</v>
      </c>
      <c r="W30" s="100">
        <f t="shared" si="11"/>
        <v>0.15911930363517751</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4.5816641677619998</v>
      </c>
      <c r="Q31" s="284">
        <f>MCF!R30</f>
        <v>1</v>
      </c>
      <c r="R31" s="67">
        <f t="shared" si="5"/>
        <v>0.98505779606882993</v>
      </c>
      <c r="S31" s="67">
        <f t="shared" si="7"/>
        <v>0.98505779606882993</v>
      </c>
      <c r="T31" s="67">
        <f t="shared" si="8"/>
        <v>0</v>
      </c>
      <c r="U31" s="67">
        <f t="shared" si="9"/>
        <v>8.3818310643096297</v>
      </c>
      <c r="V31" s="67">
        <f t="shared" si="10"/>
        <v>0.26347090987157507</v>
      </c>
      <c r="W31" s="100">
        <f t="shared" si="11"/>
        <v>0.1756472732477167</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4.7031233041980007</v>
      </c>
      <c r="Q32" s="284">
        <f>MCF!R31</f>
        <v>1</v>
      </c>
      <c r="R32" s="67">
        <f t="shared" si="5"/>
        <v>1.0111715104025703</v>
      </c>
      <c r="S32" s="67">
        <f t="shared" si="7"/>
        <v>1.0111715104025703</v>
      </c>
      <c r="T32" s="67">
        <f t="shared" si="8"/>
        <v>0</v>
      </c>
      <c r="U32" s="67">
        <f t="shared" si="9"/>
        <v>9.1047129842558725</v>
      </c>
      <c r="V32" s="67">
        <f t="shared" si="10"/>
        <v>0.2882895904563284</v>
      </c>
      <c r="W32" s="100">
        <f t="shared" si="11"/>
        <v>0.19219306030421893</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4.8222829648619996</v>
      </c>
      <c r="Q33" s="284">
        <f>MCF!R32</f>
        <v>1</v>
      </c>
      <c r="R33" s="67">
        <f t="shared" si="5"/>
        <v>1.0367908374453298</v>
      </c>
      <c r="S33" s="67">
        <f t="shared" si="7"/>
        <v>1.0367908374453298</v>
      </c>
      <c r="T33" s="67">
        <f t="shared" si="8"/>
        <v>0</v>
      </c>
      <c r="U33" s="67">
        <f t="shared" si="9"/>
        <v>9.8283510085133905</v>
      </c>
      <c r="V33" s="67">
        <f t="shared" si="10"/>
        <v>0.31315281318781057</v>
      </c>
      <c r="W33" s="100">
        <f t="shared" si="11"/>
        <v>0.20876854212520704</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4.9417317811619998</v>
      </c>
      <c r="Q34" s="284">
        <f>MCF!R33</f>
        <v>1</v>
      </c>
      <c r="R34" s="67">
        <f t="shared" si="5"/>
        <v>1.06247233294983</v>
      </c>
      <c r="S34" s="67">
        <f t="shared" si="7"/>
        <v>1.06247233294983</v>
      </c>
      <c r="T34" s="67">
        <f t="shared" si="8"/>
        <v>0</v>
      </c>
      <c r="U34" s="67">
        <f t="shared" si="9"/>
        <v>10.552781299650874</v>
      </c>
      <c r="V34" s="67">
        <f t="shared" si="10"/>
        <v>0.33804204181234493</v>
      </c>
      <c r="W34" s="100">
        <f t="shared" si="11"/>
        <v>0.22536136120822994</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5.0603337845280008</v>
      </c>
      <c r="Q35" s="284">
        <f>MCF!R34</f>
        <v>1</v>
      </c>
      <c r="R35" s="67">
        <f t="shared" si="5"/>
        <v>1.0879717636735202</v>
      </c>
      <c r="S35" s="67">
        <f t="shared" si="7"/>
        <v>1.0879717636735202</v>
      </c>
      <c r="T35" s="67">
        <f t="shared" si="8"/>
        <v>0</v>
      </c>
      <c r="U35" s="67">
        <f t="shared" si="9"/>
        <v>11.277794543197967</v>
      </c>
      <c r="V35" s="67">
        <f t="shared" si="10"/>
        <v>0.3629585201264286</v>
      </c>
      <c r="W35" s="100">
        <f t="shared" si="11"/>
        <v>0.24197234675095239</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5.1866603741699997</v>
      </c>
      <c r="Q36" s="284">
        <f>MCF!R35</f>
        <v>1</v>
      </c>
      <c r="R36" s="67">
        <f t="shared" si="5"/>
        <v>1.1151319804465498</v>
      </c>
      <c r="S36" s="67">
        <f t="shared" si="7"/>
        <v>1.1151319804465498</v>
      </c>
      <c r="T36" s="67">
        <f t="shared" si="8"/>
        <v>0</v>
      </c>
      <c r="U36" s="67">
        <f t="shared" si="9"/>
        <v>12.005031474798535</v>
      </c>
      <c r="V36" s="67">
        <f t="shared" si="10"/>
        <v>0.38789504884598247</v>
      </c>
      <c r="W36" s="100">
        <f t="shared" si="11"/>
        <v>0.25859669923065498</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5.329269179982</v>
      </c>
      <c r="Q37" s="284">
        <f>MCF!R36</f>
        <v>1</v>
      </c>
      <c r="R37" s="67">
        <f t="shared" si="5"/>
        <v>1.14579287369613</v>
      </c>
      <c r="S37" s="67">
        <f t="shared" si="7"/>
        <v>1.14579287369613</v>
      </c>
      <c r="T37" s="67">
        <f t="shared" si="8"/>
        <v>0</v>
      </c>
      <c r="U37" s="67">
        <f t="shared" si="9"/>
        <v>12.737916288104158</v>
      </c>
      <c r="V37" s="67">
        <f t="shared" si="10"/>
        <v>0.41290806039050865</v>
      </c>
      <c r="W37" s="100">
        <f t="shared" si="11"/>
        <v>0.27527204026033908</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5.4718779857939994</v>
      </c>
      <c r="Q38" s="284">
        <f>MCF!R37</f>
        <v>1</v>
      </c>
      <c r="R38" s="67">
        <f t="shared" si="5"/>
        <v>1.1764537669457098</v>
      </c>
      <c r="S38" s="67">
        <f t="shared" si="7"/>
        <v>1.1764537669457098</v>
      </c>
      <c r="T38" s="67">
        <f t="shared" si="8"/>
        <v>0</v>
      </c>
      <c r="U38" s="67">
        <f t="shared" si="9"/>
        <v>13.47625472657456</v>
      </c>
      <c r="V38" s="67">
        <f t="shared" si="10"/>
        <v>0.4381153284753066</v>
      </c>
      <c r="W38" s="100">
        <f t="shared" si="11"/>
        <v>0.2920768856502044</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5.6144867916060006</v>
      </c>
      <c r="Q39" s="284">
        <f>MCF!R38</f>
        <v>1</v>
      </c>
      <c r="R39" s="67">
        <f t="shared" si="5"/>
        <v>1.20711466019529</v>
      </c>
      <c r="S39" s="67">
        <f t="shared" si="7"/>
        <v>1.20711466019529</v>
      </c>
      <c r="T39" s="67">
        <f t="shared" si="8"/>
        <v>0</v>
      </c>
      <c r="U39" s="67">
        <f t="shared" si="9"/>
        <v>14.219859215042314</v>
      </c>
      <c r="V39" s="67">
        <f t="shared" si="10"/>
        <v>0.46351017172753445</v>
      </c>
      <c r="W39" s="100">
        <f t="shared" si="11"/>
        <v>0.30900678115168961</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5.757095597418</v>
      </c>
      <c r="Q40" s="284">
        <f>MCF!R39</f>
        <v>1</v>
      </c>
      <c r="R40" s="67">
        <f t="shared" si="5"/>
        <v>1.23777555344487</v>
      </c>
      <c r="S40" s="67">
        <f t="shared" si="7"/>
        <v>1.23777555344487</v>
      </c>
      <c r="T40" s="67">
        <f t="shared" si="8"/>
        <v>0</v>
      </c>
      <c r="U40" s="67">
        <f t="shared" si="9"/>
        <v>14.968548629909796</v>
      </c>
      <c r="V40" s="67">
        <f t="shared" si="10"/>
        <v>0.48908613857738809</v>
      </c>
      <c r="W40" s="100">
        <f t="shared" si="11"/>
        <v>0.32605742571825869</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5.8997044032300003</v>
      </c>
      <c r="Q41" s="284">
        <f>MCF!R40</f>
        <v>1</v>
      </c>
      <c r="R41" s="67">
        <f t="shared" si="5"/>
        <v>1.26843644669445</v>
      </c>
      <c r="S41" s="67">
        <f t="shared" si="7"/>
        <v>1.26843644669445</v>
      </c>
      <c r="T41" s="67">
        <f t="shared" si="8"/>
        <v>0</v>
      </c>
      <c r="U41" s="67">
        <f t="shared" si="9"/>
        <v>15.722148077250123</v>
      </c>
      <c r="V41" s="67">
        <f t="shared" si="10"/>
        <v>0.51483699935412131</v>
      </c>
      <c r="W41" s="100">
        <f t="shared" si="11"/>
        <v>0.34322466623608083</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6.0423132090419998</v>
      </c>
      <c r="Q42" s="284">
        <f>MCF!R41</f>
        <v>1</v>
      </c>
      <c r="R42" s="67">
        <f t="shared" si="5"/>
        <v>1.29909733994403</v>
      </c>
      <c r="S42" s="67">
        <f t="shared" si="7"/>
        <v>1.29909733994403</v>
      </c>
      <c r="T42" s="67">
        <f t="shared" si="8"/>
        <v>0</v>
      </c>
      <c r="U42" s="67">
        <f t="shared" si="9"/>
        <v>16.480488678540233</v>
      </c>
      <c r="V42" s="67">
        <f t="shared" si="10"/>
        <v>0.54075673865391982</v>
      </c>
      <c r="W42" s="100">
        <f t="shared" si="11"/>
        <v>0.36050449243594651</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6.1849220148540009</v>
      </c>
      <c r="Q43" s="284">
        <f>MCF!R42</f>
        <v>1</v>
      </c>
      <c r="R43" s="67">
        <f t="shared" si="5"/>
        <v>1.3297582331936102</v>
      </c>
      <c r="S43" s="67">
        <f t="shared" si="7"/>
        <v>1.3297582331936102</v>
      </c>
      <c r="T43" s="67">
        <f t="shared" si="8"/>
        <v>0</v>
      </c>
      <c r="U43" s="67">
        <f t="shared" si="9"/>
        <v>17.243407363763563</v>
      </c>
      <c r="V43" s="67">
        <f t="shared" si="10"/>
        <v>0.56683954797027991</v>
      </c>
      <c r="W43" s="100">
        <f t="shared" si="11"/>
        <v>0.37789303198018659</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6.3275308206660004</v>
      </c>
      <c r="Q44" s="284">
        <f>MCF!R43</f>
        <v>1</v>
      </c>
      <c r="R44" s="67">
        <f t="shared" si="5"/>
        <v>1.36041912644319</v>
      </c>
      <c r="S44" s="67">
        <f t="shared" si="7"/>
        <v>1.36041912644319</v>
      </c>
      <c r="T44" s="67">
        <f t="shared" si="8"/>
        <v>0</v>
      </c>
      <c r="U44" s="67">
        <f t="shared" si="9"/>
        <v>18.01074667162889</v>
      </c>
      <c r="V44" s="67">
        <f t="shared" si="10"/>
        <v>0.59307981857786096</v>
      </c>
      <c r="W44" s="100">
        <f t="shared" si="11"/>
        <v>0.39538654571857396</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6.4701396264779998</v>
      </c>
      <c r="Q45" s="284">
        <f>MCF!R44</f>
        <v>1</v>
      </c>
      <c r="R45" s="67">
        <f t="shared" si="5"/>
        <v>1.39108001969277</v>
      </c>
      <c r="S45" s="67">
        <f t="shared" si="7"/>
        <v>1.39108001969277</v>
      </c>
      <c r="T45" s="67">
        <f t="shared" si="8"/>
        <v>0</v>
      </c>
      <c r="U45" s="67">
        <f t="shared" si="9"/>
        <v>18.782354556660565</v>
      </c>
      <c r="V45" s="67">
        <f t="shared" si="10"/>
        <v>0.61947213466109596</v>
      </c>
      <c r="W45" s="100">
        <f t="shared" si="11"/>
        <v>0.41298142310739727</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6.6127484322900001</v>
      </c>
      <c r="Q46" s="284">
        <f>MCF!R45</f>
        <v>1</v>
      </c>
      <c r="R46" s="67">
        <f t="shared" si="5"/>
        <v>1.4217409129423499</v>
      </c>
      <c r="S46" s="67">
        <f t="shared" si="7"/>
        <v>1.4217409129423499</v>
      </c>
      <c r="T46" s="67">
        <f t="shared" si="8"/>
        <v>0</v>
      </c>
      <c r="U46" s="67">
        <f t="shared" si="9"/>
        <v>19.558084202923776</v>
      </c>
      <c r="V46" s="67">
        <f t="shared" si="10"/>
        <v>0.64601126667913988</v>
      </c>
      <c r="W46" s="100">
        <f t="shared" si="11"/>
        <v>0.43067417778609324</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6.7553572381020004</v>
      </c>
      <c r="Q47" s="284">
        <f>MCF!R46</f>
        <v>1</v>
      </c>
      <c r="R47" s="67">
        <f t="shared" si="5"/>
        <v>1.4524018061919302</v>
      </c>
      <c r="S47" s="67">
        <f t="shared" si="7"/>
        <v>1.4524018061919302</v>
      </c>
      <c r="T47" s="67">
        <f t="shared" si="8"/>
        <v>0</v>
      </c>
      <c r="U47" s="67">
        <f t="shared" si="9"/>
        <v>20.337793844156678</v>
      </c>
      <c r="V47" s="67">
        <f t="shared" si="10"/>
        <v>0.67269216495902828</v>
      </c>
      <c r="W47" s="100">
        <f t="shared" si="11"/>
        <v>0.44846144330601884</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6.8979660439140007</v>
      </c>
      <c r="Q48" s="284">
        <f>MCF!R47</f>
        <v>1</v>
      </c>
      <c r="R48" s="67">
        <f t="shared" si="5"/>
        <v>1.4830626994415101</v>
      </c>
      <c r="S48" s="67">
        <f t="shared" si="7"/>
        <v>1.4830626994415101</v>
      </c>
      <c r="T48" s="67">
        <f t="shared" si="8"/>
        <v>0</v>
      </c>
      <c r="U48" s="67">
        <f t="shared" si="9"/>
        <v>21.121346590088994</v>
      </c>
      <c r="V48" s="67">
        <f t="shared" si="10"/>
        <v>0.6995099535091962</v>
      </c>
      <c r="W48" s="100">
        <f t="shared" si="11"/>
        <v>0.46633996900613078</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7.0405748497259992</v>
      </c>
      <c r="Q49" s="284">
        <f>MCF!R48</f>
        <v>1</v>
      </c>
      <c r="R49" s="67">
        <f t="shared" si="5"/>
        <v>1.5137235926910899</v>
      </c>
      <c r="S49" s="67">
        <f t="shared" si="7"/>
        <v>1.5137235926910899</v>
      </c>
      <c r="T49" s="67">
        <f t="shared" si="8"/>
        <v>0</v>
      </c>
      <c r="U49" s="67">
        <f t="shared" si="9"/>
        <v>21.908610258734303</v>
      </c>
      <c r="V49" s="67">
        <f t="shared" si="10"/>
        <v>0.72645992404577897</v>
      </c>
      <c r="W49" s="100">
        <f t="shared" si="11"/>
        <v>0.48430661603051928</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21.155072728509928</v>
      </c>
      <c r="V50" s="67">
        <f t="shared" si="10"/>
        <v>0.75353753022437542</v>
      </c>
      <c r="W50" s="100">
        <f t="shared" si="11"/>
        <v>0.50235835348291691</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20.427452807971921</v>
      </c>
      <c r="V51" s="67">
        <f t="shared" si="10"/>
        <v>0.72761992053800673</v>
      </c>
      <c r="W51" s="100">
        <f t="shared" si="11"/>
        <v>0.4850799470253378</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19.724859071723522</v>
      </c>
      <c r="V52" s="67">
        <f t="shared" si="10"/>
        <v>0.70259373624839938</v>
      </c>
      <c r="W52" s="100">
        <f t="shared" si="11"/>
        <v>0.46839582416559955</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19.046430754573429</v>
      </c>
      <c r="V53" s="67">
        <f t="shared" si="10"/>
        <v>0.67842831715009455</v>
      </c>
      <c r="W53" s="100">
        <f t="shared" si="11"/>
        <v>0.45228554476672966</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18.391336696990791</v>
      </c>
      <c r="V54" s="67">
        <f t="shared" si="10"/>
        <v>0.65509405758263739</v>
      </c>
      <c r="W54" s="100">
        <f t="shared" si="11"/>
        <v>0.43672937172175824</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17.758774326830849</v>
      </c>
      <c r="V55" s="67">
        <f t="shared" si="10"/>
        <v>0.63256237015994077</v>
      </c>
      <c r="W55" s="100">
        <f t="shared" si="11"/>
        <v>0.42170824677329383</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17.147968676083686</v>
      </c>
      <c r="V56" s="67">
        <f t="shared" si="10"/>
        <v>0.61080565074716242</v>
      </c>
      <c r="W56" s="100">
        <f t="shared" si="11"/>
        <v>0.40720376716477491</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16.558171431441497</v>
      </c>
      <c r="V57" s="67">
        <f t="shared" si="10"/>
        <v>0.58979724464218752</v>
      </c>
      <c r="W57" s="100">
        <f t="shared" si="11"/>
        <v>0.39319816309479166</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15.988660017521212</v>
      </c>
      <c r="V58" s="67">
        <f t="shared" si="10"/>
        <v>0.56951141392028515</v>
      </c>
      <c r="W58" s="100">
        <f t="shared" si="11"/>
        <v>0.37967427594685677</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15.43873671161928</v>
      </c>
      <c r="V59" s="67">
        <f t="shared" si="10"/>
        <v>0.54992330590193217</v>
      </c>
      <c r="W59" s="100">
        <f t="shared" si="11"/>
        <v>0.36661553726795476</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14.907727788914107</v>
      </c>
      <c r="V60" s="67">
        <f t="shared" si="10"/>
        <v>0.5310089227051723</v>
      </c>
      <c r="W60" s="100">
        <f t="shared" si="11"/>
        <v>0.35400594847011485</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14.394982697068897</v>
      </c>
      <c r="V61" s="67">
        <f t="shared" si="10"/>
        <v>0.51274509184520978</v>
      </c>
      <c r="W61" s="100">
        <f t="shared" si="11"/>
        <v>0.34183006123013981</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13.89987325922368</v>
      </c>
      <c r="V62" s="67">
        <f t="shared" si="10"/>
        <v>0.49510943784521799</v>
      </c>
      <c r="W62" s="100">
        <f t="shared" si="11"/>
        <v>0.33007295856347862</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13.4217929044001</v>
      </c>
      <c r="V63" s="67">
        <f t="shared" si="10"/>
        <v>0.47808035482358147</v>
      </c>
      <c r="W63" s="100">
        <f t="shared" si="11"/>
        <v>0.31872023654905429</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12.96015592437611</v>
      </c>
      <c r="V64" s="67">
        <f t="shared" si="10"/>
        <v>0.46163698002398951</v>
      </c>
      <c r="W64" s="100">
        <f t="shared" si="11"/>
        <v>0.30775798668265963</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12.51439675612016</v>
      </c>
      <c r="V65" s="67">
        <f t="shared" si="10"/>
        <v>0.44575916825595024</v>
      </c>
      <c r="W65" s="100">
        <f t="shared" si="11"/>
        <v>0.29717277883730014</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12.083969288905747</v>
      </c>
      <c r="V66" s="67">
        <f t="shared" si="10"/>
        <v>0.43042746721441344</v>
      </c>
      <c r="W66" s="100">
        <f t="shared" si="11"/>
        <v>0.28695164480960894</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11.668346195257483</v>
      </c>
      <c r="V67" s="67">
        <f t="shared" si="10"/>
        <v>0.41562309364826378</v>
      </c>
      <c r="W67" s="100">
        <f t="shared" si="11"/>
        <v>0.27708206243217581</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11.267018284908994</v>
      </c>
      <c r="V68" s="67">
        <f t="shared" si="10"/>
        <v>0.40132791034848925</v>
      </c>
      <c r="W68" s="100">
        <f t="shared" si="11"/>
        <v>0.26755194023232615</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10.879493880981162</v>
      </c>
      <c r="V69" s="67">
        <f t="shared" si="10"/>
        <v>0.38752440392783227</v>
      </c>
      <c r="W69" s="100">
        <f t="shared" si="11"/>
        <v>0.25834960261855483</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10.505298217616462</v>
      </c>
      <c r="V70" s="67">
        <f t="shared" si="10"/>
        <v>0.37419566336469984</v>
      </c>
      <c r="W70" s="100">
        <f t="shared" si="11"/>
        <v>0.24946377557646654</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10.143972858331415</v>
      </c>
      <c r="V71" s="67">
        <f t="shared" si="10"/>
        <v>0.36132535928504717</v>
      </c>
      <c r="W71" s="100">
        <f t="shared" si="11"/>
        <v>0.24088357285669809</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9.7950751343745619</v>
      </c>
      <c r="V72" s="67">
        <f t="shared" si="10"/>
        <v>0.34889772395685276</v>
      </c>
      <c r="W72" s="100">
        <f t="shared" si="11"/>
        <v>0.23259848263790184</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9.4581776024018875</v>
      </c>
      <c r="V73" s="67">
        <f t="shared" si="10"/>
        <v>0.3368975319726743</v>
      </c>
      <c r="W73" s="100">
        <f t="shared" si="11"/>
        <v>0.22459835464844952</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9.1328675208052665</v>
      </c>
      <c r="V74" s="67">
        <f t="shared" si="10"/>
        <v>0.325310081596621</v>
      </c>
      <c r="W74" s="100">
        <f t="shared" si="11"/>
        <v>0.21687338773108067</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8.8187463440523786</v>
      </c>
      <c r="V75" s="67">
        <f t="shared" si="10"/>
        <v>0.31412117675288809</v>
      </c>
      <c r="W75" s="100">
        <f t="shared" si="11"/>
        <v>0.20941411783525871</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8.5154292344185887</v>
      </c>
      <c r="V76" s="67">
        <f t="shared" si="10"/>
        <v>0.30331710963378916</v>
      </c>
      <c r="W76" s="100">
        <f t="shared" si="11"/>
        <v>0.20221140642252611</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8.2225445905126122</v>
      </c>
      <c r="V77" s="67">
        <f t="shared" si="10"/>
        <v>0.29288464390597685</v>
      </c>
      <c r="W77" s="100">
        <f t="shared" si="11"/>
        <v>0.19525642927065123</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7.9397335920183325</v>
      </c>
      <c r="V78" s="67">
        <f t="shared" si="10"/>
        <v>0.28281099849427993</v>
      </c>
      <c r="W78" s="100">
        <f t="shared" si="11"/>
        <v>0.18854066566285327</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7.6666497600950452</v>
      </c>
      <c r="V79" s="67">
        <f t="shared" si="10"/>
        <v>0.27308383192328717</v>
      </c>
      <c r="W79" s="100">
        <f t="shared" si="11"/>
        <v>0.1820558879488581</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7.4029585328975482</v>
      </c>
      <c r="V80" s="67">
        <f t="shared" si="10"/>
        <v>0.26369122719749705</v>
      </c>
      <c r="W80" s="100">
        <f t="shared" si="11"/>
        <v>0.17579415146499802</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7.1483368556960407</v>
      </c>
      <c r="V81" s="67">
        <f t="shared" si="10"/>
        <v>0.25462167720150763</v>
      </c>
      <c r="W81" s="100">
        <f t="shared" si="11"/>
        <v>0.16974778480100508</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6.9024727850936793</v>
      </c>
      <c r="V82" s="67">
        <f t="shared" si="10"/>
        <v>0.24586407060236151</v>
      </c>
      <c r="W82" s="100">
        <f t="shared" si="11"/>
        <v>0.16390938040157432</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6.6650651068569067</v>
      </c>
      <c r="V83" s="67">
        <f t="shared" si="10"/>
        <v>0.237407678236773</v>
      </c>
      <c r="W83" s="100">
        <f t="shared" si="11"/>
        <v>0.15827178549118198</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6.4358229668903455</v>
      </c>
      <c r="V84" s="67">
        <f t="shared" si="10"/>
        <v>0.22924213996656162</v>
      </c>
      <c r="W84" s="100">
        <f t="shared" si="11"/>
        <v>0.15282809331104108</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6.2144655149041581</v>
      </c>
      <c r="V85" s="67">
        <f t="shared" ref="V85:V98" si="22">U84*(1-$W$10)+T85</f>
        <v>0.22135745198618706</v>
      </c>
      <c r="W85" s="100">
        <f t="shared" ref="W85:W99" si="23">V85*CH4_fraction*conv</f>
        <v>0.14757163465745804</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6.0007215603373218</v>
      </c>
      <c r="V86" s="67">
        <f t="shared" si="22"/>
        <v>0.21374395456683642</v>
      </c>
      <c r="W86" s="100">
        <f t="shared" si="23"/>
        <v>0.14249596971122427</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5.7943292401152737</v>
      </c>
      <c r="V87" s="67">
        <f t="shared" si="22"/>
        <v>0.20639232022204845</v>
      </c>
      <c r="W87" s="100">
        <f t="shared" si="23"/>
        <v>0.13759488014803228</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5.5950356978348976</v>
      </c>
      <c r="V88" s="67">
        <f t="shared" si="22"/>
        <v>0.19929354228037607</v>
      </c>
      <c r="W88" s="100">
        <f t="shared" si="23"/>
        <v>0.13286236152025072</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5.4025967739838103</v>
      </c>
      <c r="V89" s="67">
        <f t="shared" si="22"/>
        <v>0.19243892385108746</v>
      </c>
      <c r="W89" s="100">
        <f t="shared" si="23"/>
        <v>0.12829261590072497</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5.2167767068144233</v>
      </c>
      <c r="V90" s="67">
        <f t="shared" si="22"/>
        <v>0.18582006716938745</v>
      </c>
      <c r="W90" s="100">
        <f t="shared" si="23"/>
        <v>0.12388004477959164</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5.0373478435063177</v>
      </c>
      <c r="V91" s="67">
        <f t="shared" si="22"/>
        <v>0.17942886330810534</v>
      </c>
      <c r="W91" s="100">
        <f t="shared" si="23"/>
        <v>0.11961924220540356</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4.8640903612630728</v>
      </c>
      <c r="V92" s="67">
        <f t="shared" si="22"/>
        <v>0.17325748224324503</v>
      </c>
      <c r="W92" s="100">
        <f t="shared" si="23"/>
        <v>0.11550498816216334</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4.6967919980018467</v>
      </c>
      <c r="V93" s="67">
        <f t="shared" si="22"/>
        <v>0.16729836326122655</v>
      </c>
      <c r="W93" s="100">
        <f t="shared" si="23"/>
        <v>0.11153224217415103</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4.5352477923057801</v>
      </c>
      <c r="V94" s="67">
        <f t="shared" si="22"/>
        <v>0.16154420569606626</v>
      </c>
      <c r="W94" s="100">
        <f t="shared" si="23"/>
        <v>0.10769613713071083</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4.3792598323206322</v>
      </c>
      <c r="V95" s="67">
        <f t="shared" si="22"/>
        <v>0.15598795998514797</v>
      </c>
      <c r="W95" s="100">
        <f t="shared" si="23"/>
        <v>0.10399197332343198</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4.2286370132880045</v>
      </c>
      <c r="V96" s="67">
        <f t="shared" si="22"/>
        <v>0.15062281903262745</v>
      </c>
      <c r="W96" s="100">
        <f t="shared" si="23"/>
        <v>0.1004152126884183</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4.0831948034181158</v>
      </c>
      <c r="V97" s="67">
        <f t="shared" si="22"/>
        <v>0.14544220986988832</v>
      </c>
      <c r="W97" s="100">
        <f t="shared" si="23"/>
        <v>9.6961473246592211E-2</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3.9427550178152821</v>
      </c>
      <c r="V98" s="67">
        <f t="shared" si="22"/>
        <v>0.14043978560283382</v>
      </c>
      <c r="W98" s="100">
        <f t="shared" si="23"/>
        <v>9.3626523735222539E-2</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3.8071456001791342</v>
      </c>
      <c r="V99" s="68">
        <f>U98*(1-$W$10)+T99</f>
        <v>0.13560941763614776</v>
      </c>
      <c r="W99" s="102">
        <f t="shared" si="23"/>
        <v>9.0406278424098499E-2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0.79696550656800003</v>
      </c>
      <c r="D19" s="416">
        <f>Dry_Matter_Content!H6</f>
        <v>0.73</v>
      </c>
      <c r="E19" s="283">
        <f>MCF!R18</f>
        <v>1</v>
      </c>
      <c r="F19" s="130">
        <f t="shared" ref="F19:F50" si="0">C19*D19*$K$6*DOCF*E19</f>
        <v>8.7267722969196007E-2</v>
      </c>
      <c r="G19" s="65">
        <f t="shared" ref="G19:G82" si="1">F19*$K$12</f>
        <v>8.7267722969196007E-2</v>
      </c>
      <c r="H19" s="65">
        <f t="shared" ref="H19:H82" si="2">F19*(1-$K$12)</f>
        <v>0</v>
      </c>
      <c r="I19" s="65">
        <f t="shared" ref="I19:I82" si="3">G19+I18*$K$10</f>
        <v>8.7267722969196007E-2</v>
      </c>
      <c r="J19" s="65">
        <f t="shared" ref="J19:J82" si="4">I18*(1-$K$10)+H19</f>
        <v>0</v>
      </c>
      <c r="K19" s="66">
        <f>J19*CH4_fraction*conv</f>
        <v>0</v>
      </c>
      <c r="O19" s="95">
        <f>Amnt_Deposited!B14</f>
        <v>2000</v>
      </c>
      <c r="P19" s="98">
        <f>Amnt_Deposited!H14</f>
        <v>0.79696550656800003</v>
      </c>
      <c r="Q19" s="283">
        <f>MCF!R18</f>
        <v>1</v>
      </c>
      <c r="R19" s="130">
        <f t="shared" ref="R19:R50" si="5">P19*$W$6*DOCF*Q19</f>
        <v>9.5635860788159999E-2</v>
      </c>
      <c r="S19" s="65">
        <f>R19*$W$12</f>
        <v>9.5635860788159999E-2</v>
      </c>
      <c r="T19" s="65">
        <f>R19*(1-$W$12)</f>
        <v>0</v>
      </c>
      <c r="U19" s="65">
        <f>S19+U18*$W$10</f>
        <v>9.5635860788159999E-2</v>
      </c>
      <c r="V19" s="65">
        <f>U18*(1-$W$10)+T19</f>
        <v>0</v>
      </c>
      <c r="W19" s="66">
        <f>V19*CH4_fraction*conv</f>
        <v>0</v>
      </c>
    </row>
    <row r="20" spans="2:23">
      <c r="B20" s="96">
        <f>Amnt_Deposited!B15</f>
        <v>2001</v>
      </c>
      <c r="C20" s="99">
        <f>Amnt_Deposited!H15</f>
        <v>0.8117837940960001</v>
      </c>
      <c r="D20" s="418">
        <f>Dry_Matter_Content!H7</f>
        <v>0.73</v>
      </c>
      <c r="E20" s="284">
        <f>MCF!R19</f>
        <v>1</v>
      </c>
      <c r="F20" s="67">
        <f t="shared" si="0"/>
        <v>8.8890325453512012E-2</v>
      </c>
      <c r="G20" s="67">
        <f t="shared" si="1"/>
        <v>8.8890325453512012E-2</v>
      </c>
      <c r="H20" s="67">
        <f t="shared" si="2"/>
        <v>0</v>
      </c>
      <c r="I20" s="67">
        <f t="shared" si="3"/>
        <v>0.17025821102725475</v>
      </c>
      <c r="J20" s="67">
        <f t="shared" si="4"/>
        <v>5.8998373954532802E-3</v>
      </c>
      <c r="K20" s="100">
        <f>J20*CH4_fraction*conv</f>
        <v>3.9332249303021868E-3</v>
      </c>
      <c r="M20" s="393"/>
      <c r="O20" s="96">
        <f>Amnt_Deposited!B15</f>
        <v>2001</v>
      </c>
      <c r="P20" s="99">
        <f>Amnt_Deposited!H15</f>
        <v>0.8117837940960001</v>
      </c>
      <c r="Q20" s="284">
        <f>MCF!R19</f>
        <v>1</v>
      </c>
      <c r="R20" s="67">
        <f t="shared" si="5"/>
        <v>9.7414055291520002E-2</v>
      </c>
      <c r="S20" s="67">
        <f>R20*$W$12</f>
        <v>9.7414055291520002E-2</v>
      </c>
      <c r="T20" s="67">
        <f>R20*(1-$W$12)</f>
        <v>0</v>
      </c>
      <c r="U20" s="67">
        <f>S20+U19*$W$10</f>
        <v>0.18658434085178599</v>
      </c>
      <c r="V20" s="67">
        <f>U19*(1-$W$10)+T20</f>
        <v>6.4655752278940043E-3</v>
      </c>
      <c r="W20" s="100">
        <f>V20*CH4_fraction*conv</f>
        <v>4.3103834852626696E-3</v>
      </c>
    </row>
    <row r="21" spans="2:23">
      <c r="B21" s="96">
        <f>Amnt_Deposited!B16</f>
        <v>2002</v>
      </c>
      <c r="C21" s="99">
        <f>Amnt_Deposited!H16</f>
        <v>0.83622683350799998</v>
      </c>
      <c r="D21" s="418">
        <f>Dry_Matter_Content!H8</f>
        <v>0.73</v>
      </c>
      <c r="E21" s="284">
        <f>MCF!R20</f>
        <v>1</v>
      </c>
      <c r="F21" s="67">
        <f t="shared" si="0"/>
        <v>9.1566838269125997E-2</v>
      </c>
      <c r="G21" s="67">
        <f t="shared" si="1"/>
        <v>9.1566838269125997E-2</v>
      </c>
      <c r="H21" s="67">
        <f t="shared" si="2"/>
        <v>0</v>
      </c>
      <c r="I21" s="67">
        <f t="shared" si="3"/>
        <v>0.25031454201918107</v>
      </c>
      <c r="J21" s="67">
        <f t="shared" si="4"/>
        <v>1.1510507277199648E-2</v>
      </c>
      <c r="K21" s="100">
        <f t="shared" ref="K21:K84" si="6">J21*CH4_fraction*conv</f>
        <v>7.6736715181330989E-3</v>
      </c>
      <c r="O21" s="96">
        <f>Amnt_Deposited!B16</f>
        <v>2002</v>
      </c>
      <c r="P21" s="99">
        <f>Amnt_Deposited!H16</f>
        <v>0.83622683350799998</v>
      </c>
      <c r="Q21" s="284">
        <f>MCF!R20</f>
        <v>1</v>
      </c>
      <c r="R21" s="67">
        <f t="shared" si="5"/>
        <v>0.10034722002096</v>
      </c>
      <c r="S21" s="67">
        <f t="shared" ref="S21:S84" si="7">R21*$W$12</f>
        <v>0.10034722002096</v>
      </c>
      <c r="T21" s="67">
        <f t="shared" ref="T21:T84" si="8">R21*(1-$W$12)</f>
        <v>0</v>
      </c>
      <c r="U21" s="67">
        <f t="shared" ref="U21:U84" si="9">S21+U20*$W$10</f>
        <v>0.27431730632239021</v>
      </c>
      <c r="V21" s="67">
        <f t="shared" ref="V21:V84" si="10">U20*(1-$W$10)+T21</f>
        <v>1.2614254550355777E-2</v>
      </c>
      <c r="W21" s="100">
        <f t="shared" ref="W21:W84" si="11">V21*CH4_fraction*conv</f>
        <v>8.4095030335705166E-3</v>
      </c>
    </row>
    <row r="22" spans="2:23">
      <c r="B22" s="96">
        <f>Amnt_Deposited!B17</f>
        <v>2003</v>
      </c>
      <c r="C22" s="99">
        <f>Amnt_Deposited!H17</f>
        <v>0.90220125936599993</v>
      </c>
      <c r="D22" s="418">
        <f>Dry_Matter_Content!H9</f>
        <v>0.73</v>
      </c>
      <c r="E22" s="284">
        <f>MCF!R21</f>
        <v>1</v>
      </c>
      <c r="F22" s="67">
        <f t="shared" si="0"/>
        <v>9.8791037900576986E-2</v>
      </c>
      <c r="G22" s="67">
        <f t="shared" si="1"/>
        <v>9.8791037900576986E-2</v>
      </c>
      <c r="H22" s="67">
        <f t="shared" si="2"/>
        <v>0</v>
      </c>
      <c r="I22" s="67">
        <f t="shared" si="3"/>
        <v>0.33218276991184925</v>
      </c>
      <c r="J22" s="67">
        <f t="shared" si="4"/>
        <v>1.6922810007908833E-2</v>
      </c>
      <c r="K22" s="100">
        <f t="shared" si="6"/>
        <v>1.1281873338605888E-2</v>
      </c>
      <c r="N22" s="258"/>
      <c r="O22" s="96">
        <f>Amnt_Deposited!B17</f>
        <v>2003</v>
      </c>
      <c r="P22" s="99">
        <f>Amnt_Deposited!H17</f>
        <v>0.90220125936599993</v>
      </c>
      <c r="Q22" s="284">
        <f>MCF!R21</f>
        <v>1</v>
      </c>
      <c r="R22" s="67">
        <f t="shared" si="5"/>
        <v>0.10826415112391999</v>
      </c>
      <c r="S22" s="67">
        <f t="shared" si="7"/>
        <v>0.10826415112391999</v>
      </c>
      <c r="T22" s="67">
        <f t="shared" si="8"/>
        <v>0</v>
      </c>
      <c r="U22" s="67">
        <f t="shared" si="9"/>
        <v>0.36403591223216358</v>
      </c>
      <c r="V22" s="67">
        <f t="shared" si="10"/>
        <v>1.8545545214146666E-2</v>
      </c>
      <c r="W22" s="100">
        <f t="shared" si="11"/>
        <v>1.2363696809431109E-2</v>
      </c>
    </row>
    <row r="23" spans="2:23">
      <c r="B23" s="96">
        <f>Amnt_Deposited!B18</f>
        <v>2004</v>
      </c>
      <c r="C23" s="99">
        <f>Amnt_Deposited!H18</f>
        <v>0.91135660274999997</v>
      </c>
      <c r="D23" s="418">
        <f>Dry_Matter_Content!H10</f>
        <v>0.73</v>
      </c>
      <c r="E23" s="284">
        <f>MCF!R22</f>
        <v>1</v>
      </c>
      <c r="F23" s="67">
        <f t="shared" si="0"/>
        <v>9.9793548001124999E-2</v>
      </c>
      <c r="G23" s="67">
        <f t="shared" si="1"/>
        <v>9.9793548001124999E-2</v>
      </c>
      <c r="H23" s="67">
        <f t="shared" si="2"/>
        <v>0</v>
      </c>
      <c r="I23" s="67">
        <f t="shared" si="3"/>
        <v>0.40951870974617283</v>
      </c>
      <c r="J23" s="67">
        <f t="shared" si="4"/>
        <v>2.2457608166801427E-2</v>
      </c>
      <c r="K23" s="100">
        <f t="shared" si="6"/>
        <v>1.4971738777867618E-2</v>
      </c>
      <c r="N23" s="258"/>
      <c r="O23" s="96">
        <f>Amnt_Deposited!B18</f>
        <v>2004</v>
      </c>
      <c r="P23" s="99">
        <f>Amnt_Deposited!H18</f>
        <v>0.91135660274999997</v>
      </c>
      <c r="Q23" s="284">
        <f>MCF!R22</f>
        <v>1</v>
      </c>
      <c r="R23" s="67">
        <f t="shared" si="5"/>
        <v>0.10936279232999999</v>
      </c>
      <c r="S23" s="67">
        <f t="shared" si="7"/>
        <v>0.10936279232999999</v>
      </c>
      <c r="T23" s="67">
        <f t="shared" si="8"/>
        <v>0</v>
      </c>
      <c r="U23" s="67">
        <f t="shared" si="9"/>
        <v>0.44878762711909348</v>
      </c>
      <c r="V23" s="67">
        <f t="shared" si="10"/>
        <v>2.4611077443070058E-2</v>
      </c>
      <c r="W23" s="100">
        <f t="shared" si="11"/>
        <v>1.6407384962046703E-2</v>
      </c>
    </row>
    <row r="24" spans="2:23">
      <c r="B24" s="96">
        <f>Amnt_Deposited!B19</f>
        <v>2005</v>
      </c>
      <c r="C24" s="99">
        <f>Amnt_Deposited!H19</f>
        <v>0.93616953605999997</v>
      </c>
      <c r="D24" s="418">
        <f>Dry_Matter_Content!H11</f>
        <v>0.73</v>
      </c>
      <c r="E24" s="284">
        <f>MCF!R23</f>
        <v>1</v>
      </c>
      <c r="F24" s="67">
        <f t="shared" si="0"/>
        <v>0.10251056419856999</v>
      </c>
      <c r="G24" s="67">
        <f t="shared" si="1"/>
        <v>0.10251056419856999</v>
      </c>
      <c r="H24" s="67">
        <f t="shared" si="2"/>
        <v>0</v>
      </c>
      <c r="I24" s="67">
        <f t="shared" si="3"/>
        <v>0.48434327830175938</v>
      </c>
      <c r="J24" s="67">
        <f t="shared" si="4"/>
        <v>2.7685995642983456E-2</v>
      </c>
      <c r="K24" s="100">
        <f t="shared" si="6"/>
        <v>1.8457330428655636E-2</v>
      </c>
      <c r="N24" s="258"/>
      <c r="O24" s="96">
        <f>Amnt_Deposited!B19</f>
        <v>2005</v>
      </c>
      <c r="P24" s="99">
        <f>Amnt_Deposited!H19</f>
        <v>0.93616953605999997</v>
      </c>
      <c r="Q24" s="284">
        <f>MCF!R23</f>
        <v>1</v>
      </c>
      <c r="R24" s="67">
        <f t="shared" si="5"/>
        <v>0.1123403443272</v>
      </c>
      <c r="S24" s="67">
        <f t="shared" si="7"/>
        <v>0.1123403443272</v>
      </c>
      <c r="T24" s="67">
        <f t="shared" si="8"/>
        <v>0</v>
      </c>
      <c r="U24" s="67">
        <f t="shared" si="9"/>
        <v>0.53078715430329793</v>
      </c>
      <c r="V24" s="67">
        <f t="shared" si="10"/>
        <v>3.0340817142995566E-2</v>
      </c>
      <c r="W24" s="100">
        <f t="shared" si="11"/>
        <v>2.0227211428663711E-2</v>
      </c>
    </row>
    <row r="25" spans="2:23">
      <c r="B25" s="96">
        <f>Amnt_Deposited!B20</f>
        <v>2006</v>
      </c>
      <c r="C25" s="99">
        <f>Amnt_Deposited!H20</f>
        <v>0.95508482097600012</v>
      </c>
      <c r="D25" s="418">
        <f>Dry_Matter_Content!H12</f>
        <v>0.73</v>
      </c>
      <c r="E25" s="284">
        <f>MCF!R24</f>
        <v>1</v>
      </c>
      <c r="F25" s="67">
        <f t="shared" si="0"/>
        <v>0.104581787896872</v>
      </c>
      <c r="G25" s="67">
        <f t="shared" si="1"/>
        <v>0.104581787896872</v>
      </c>
      <c r="H25" s="67">
        <f t="shared" si="2"/>
        <v>0</v>
      </c>
      <c r="I25" s="67">
        <f t="shared" si="3"/>
        <v>0.55618046729841919</v>
      </c>
      <c r="J25" s="67">
        <f t="shared" si="4"/>
        <v>3.2744598900212162E-2</v>
      </c>
      <c r="K25" s="100">
        <f t="shared" si="6"/>
        <v>2.1829732600141441E-2</v>
      </c>
      <c r="N25" s="258"/>
      <c r="O25" s="96">
        <f>Amnt_Deposited!B20</f>
        <v>2006</v>
      </c>
      <c r="P25" s="99">
        <f>Amnt_Deposited!H20</f>
        <v>0.95508482097600012</v>
      </c>
      <c r="Q25" s="284">
        <f>MCF!R24</f>
        <v>1</v>
      </c>
      <c r="R25" s="67">
        <f t="shared" si="5"/>
        <v>0.11461017851712001</v>
      </c>
      <c r="S25" s="67">
        <f t="shared" si="7"/>
        <v>0.11461017851712001</v>
      </c>
      <c r="T25" s="67">
        <f t="shared" si="8"/>
        <v>0</v>
      </c>
      <c r="U25" s="67">
        <f t="shared" si="9"/>
        <v>0.60951284087497992</v>
      </c>
      <c r="V25" s="67">
        <f t="shared" si="10"/>
        <v>3.5884491945437982E-2</v>
      </c>
      <c r="W25" s="100">
        <f t="shared" si="11"/>
        <v>2.3922994630291988E-2</v>
      </c>
    </row>
    <row r="26" spans="2:23">
      <c r="B26" s="96">
        <f>Amnt_Deposited!B21</f>
        <v>2007</v>
      </c>
      <c r="C26" s="99">
        <f>Amnt_Deposited!H21</f>
        <v>0.97397006374799988</v>
      </c>
      <c r="D26" s="418">
        <f>Dry_Matter_Content!H13</f>
        <v>0.73</v>
      </c>
      <c r="E26" s="284">
        <f>MCF!R25</f>
        <v>1</v>
      </c>
      <c r="F26" s="67">
        <f t="shared" si="0"/>
        <v>0.10664972198040598</v>
      </c>
      <c r="G26" s="67">
        <f t="shared" si="1"/>
        <v>0.10664972198040598</v>
      </c>
      <c r="H26" s="67">
        <f t="shared" si="2"/>
        <v>0</v>
      </c>
      <c r="I26" s="67">
        <f t="shared" si="3"/>
        <v>0.62522895244185439</v>
      </c>
      <c r="J26" s="67">
        <f t="shared" si="4"/>
        <v>3.7601236836970774E-2</v>
      </c>
      <c r="K26" s="100">
        <f t="shared" si="6"/>
        <v>2.506749122464718E-2</v>
      </c>
      <c r="N26" s="258"/>
      <c r="O26" s="96">
        <f>Amnt_Deposited!B21</f>
        <v>2007</v>
      </c>
      <c r="P26" s="99">
        <f>Amnt_Deposited!H21</f>
        <v>0.97397006374799988</v>
      </c>
      <c r="Q26" s="284">
        <f>MCF!R25</f>
        <v>1</v>
      </c>
      <c r="R26" s="67">
        <f t="shared" si="5"/>
        <v>0.11687640764975998</v>
      </c>
      <c r="S26" s="67">
        <f t="shared" si="7"/>
        <v>0.11687640764975998</v>
      </c>
      <c r="T26" s="67">
        <f t="shared" si="8"/>
        <v>0</v>
      </c>
      <c r="U26" s="67">
        <f t="shared" si="9"/>
        <v>0.68518241363490895</v>
      </c>
      <c r="V26" s="67">
        <f t="shared" si="10"/>
        <v>4.1206834889830984E-2</v>
      </c>
      <c r="W26" s="100">
        <f t="shared" si="11"/>
        <v>2.7471223259887323E-2</v>
      </c>
    </row>
    <row r="27" spans="2:23">
      <c r="B27" s="96">
        <f>Amnt_Deposited!B22</f>
        <v>2008</v>
      </c>
      <c r="C27" s="99">
        <f>Amnt_Deposited!H22</f>
        <v>0.992708851068</v>
      </c>
      <c r="D27" s="418">
        <f>Dry_Matter_Content!H14</f>
        <v>0.73</v>
      </c>
      <c r="E27" s="284">
        <f>MCF!R26</f>
        <v>1</v>
      </c>
      <c r="F27" s="67">
        <f t="shared" si="0"/>
        <v>0.10870161919194599</v>
      </c>
      <c r="G27" s="67">
        <f t="shared" si="1"/>
        <v>0.10870161919194599</v>
      </c>
      <c r="H27" s="67">
        <f t="shared" si="2"/>
        <v>0</v>
      </c>
      <c r="I27" s="67">
        <f t="shared" si="3"/>
        <v>0.69166123047500105</v>
      </c>
      <c r="J27" s="67">
        <f t="shared" si="4"/>
        <v>4.2269341158799309E-2</v>
      </c>
      <c r="K27" s="100">
        <f t="shared" si="6"/>
        <v>2.817956077253287E-2</v>
      </c>
      <c r="N27" s="258"/>
      <c r="O27" s="96">
        <f>Amnt_Deposited!B22</f>
        <v>2008</v>
      </c>
      <c r="P27" s="99">
        <f>Amnt_Deposited!H22</f>
        <v>0.992708851068</v>
      </c>
      <c r="Q27" s="284">
        <f>MCF!R26</f>
        <v>1</v>
      </c>
      <c r="R27" s="67">
        <f t="shared" si="5"/>
        <v>0.11912506212816</v>
      </c>
      <c r="S27" s="67">
        <f t="shared" si="7"/>
        <v>0.11912506212816</v>
      </c>
      <c r="T27" s="67">
        <f t="shared" si="8"/>
        <v>0</v>
      </c>
      <c r="U27" s="67">
        <f t="shared" si="9"/>
        <v>0.75798491010959024</v>
      </c>
      <c r="V27" s="67">
        <f t="shared" si="10"/>
        <v>4.6322565653478698E-2</v>
      </c>
      <c r="W27" s="100">
        <f t="shared" si="11"/>
        <v>3.0881710435652465E-2</v>
      </c>
    </row>
    <row r="28" spans="2:23">
      <c r="B28" s="96">
        <f>Amnt_Deposited!B23</f>
        <v>2009</v>
      </c>
      <c r="C28" s="99">
        <f>Amnt_Deposited!H23</f>
        <v>1.011160360386</v>
      </c>
      <c r="D28" s="418">
        <f>Dry_Matter_Content!H15</f>
        <v>0.73</v>
      </c>
      <c r="E28" s="284">
        <f>MCF!R27</f>
        <v>1</v>
      </c>
      <c r="F28" s="67">
        <f t="shared" si="0"/>
        <v>0.110722059462267</v>
      </c>
      <c r="G28" s="67">
        <f t="shared" si="1"/>
        <v>0.110722059462267</v>
      </c>
      <c r="H28" s="67">
        <f t="shared" si="2"/>
        <v>0</v>
      </c>
      <c r="I28" s="67">
        <f t="shared" si="3"/>
        <v>0.75562271622570165</v>
      </c>
      <c r="J28" s="67">
        <f t="shared" si="4"/>
        <v>4.676057371156634E-2</v>
      </c>
      <c r="K28" s="100">
        <f t="shared" si="6"/>
        <v>3.1173715807710892E-2</v>
      </c>
      <c r="N28" s="258"/>
      <c r="O28" s="96">
        <f>Amnt_Deposited!B23</f>
        <v>2009</v>
      </c>
      <c r="P28" s="99">
        <f>Amnt_Deposited!H23</f>
        <v>1.011160360386</v>
      </c>
      <c r="Q28" s="284">
        <f>MCF!R27</f>
        <v>1</v>
      </c>
      <c r="R28" s="67">
        <f t="shared" si="5"/>
        <v>0.12133924324631999</v>
      </c>
      <c r="S28" s="67">
        <f t="shared" si="7"/>
        <v>0.12133924324631999</v>
      </c>
      <c r="T28" s="67">
        <f t="shared" si="8"/>
        <v>0</v>
      </c>
      <c r="U28" s="67">
        <f t="shared" si="9"/>
        <v>0.8280796890144676</v>
      </c>
      <c r="V28" s="67">
        <f t="shared" si="10"/>
        <v>5.1244464341442565E-2</v>
      </c>
      <c r="W28" s="100">
        <f t="shared" si="11"/>
        <v>3.4162976227628372E-2</v>
      </c>
    </row>
    <row r="29" spans="2:23">
      <c r="B29" s="96">
        <f>Amnt_Deposited!B24</f>
        <v>2010</v>
      </c>
      <c r="C29" s="99">
        <f>Amnt_Deposited!H24</f>
        <v>1.1766756751200003</v>
      </c>
      <c r="D29" s="418">
        <f>Dry_Matter_Content!H16</f>
        <v>0.73</v>
      </c>
      <c r="E29" s="284">
        <f>MCF!R28</f>
        <v>1</v>
      </c>
      <c r="F29" s="67">
        <f t="shared" si="0"/>
        <v>0.12884598642564002</v>
      </c>
      <c r="G29" s="67">
        <f t="shared" si="1"/>
        <v>0.12884598642564002</v>
      </c>
      <c r="H29" s="67">
        <f t="shared" si="2"/>
        <v>0</v>
      </c>
      <c r="I29" s="67">
        <f t="shared" si="3"/>
        <v>0.83338393721503035</v>
      </c>
      <c r="J29" s="67">
        <f t="shared" si="4"/>
        <v>5.1084765436311325E-2</v>
      </c>
      <c r="K29" s="100">
        <f t="shared" si="6"/>
        <v>3.4056510290874212E-2</v>
      </c>
      <c r="O29" s="96">
        <f>Amnt_Deposited!B24</f>
        <v>2010</v>
      </c>
      <c r="P29" s="99">
        <f>Amnt_Deposited!H24</f>
        <v>1.1766756751200003</v>
      </c>
      <c r="Q29" s="284">
        <f>MCF!R28</f>
        <v>1</v>
      </c>
      <c r="R29" s="67">
        <f t="shared" si="5"/>
        <v>0.14120108101440002</v>
      </c>
      <c r="S29" s="67">
        <f t="shared" si="7"/>
        <v>0.14120108101440002</v>
      </c>
      <c r="T29" s="67">
        <f t="shared" si="8"/>
        <v>0</v>
      </c>
      <c r="U29" s="67">
        <f t="shared" si="9"/>
        <v>0.91329746544112911</v>
      </c>
      <c r="V29" s="67">
        <f t="shared" si="10"/>
        <v>5.5983304587738446E-2</v>
      </c>
      <c r="W29" s="100">
        <f t="shared" si="11"/>
        <v>3.7322203058492293E-2</v>
      </c>
    </row>
    <row r="30" spans="2:23">
      <c r="B30" s="96">
        <f>Amnt_Deposited!B25</f>
        <v>2011</v>
      </c>
      <c r="C30" s="99">
        <f>Amnt_Deposited!H25</f>
        <v>1.2171105233099999</v>
      </c>
      <c r="D30" s="418">
        <f>Dry_Matter_Content!H17</f>
        <v>0.73</v>
      </c>
      <c r="E30" s="284">
        <f>MCF!R29</f>
        <v>1</v>
      </c>
      <c r="F30" s="67">
        <f t="shared" si="0"/>
        <v>0.13327360230244498</v>
      </c>
      <c r="G30" s="67">
        <f t="shared" si="1"/>
        <v>0.13327360230244498</v>
      </c>
      <c r="H30" s="67">
        <f t="shared" si="2"/>
        <v>0</v>
      </c>
      <c r="I30" s="67">
        <f t="shared" si="3"/>
        <v>0.91031563497062606</v>
      </c>
      <c r="J30" s="67">
        <f t="shared" si="4"/>
        <v>5.6341904546849238E-2</v>
      </c>
      <c r="K30" s="100">
        <f t="shared" si="6"/>
        <v>3.7561269697899489E-2</v>
      </c>
      <c r="O30" s="96">
        <f>Amnt_Deposited!B25</f>
        <v>2011</v>
      </c>
      <c r="P30" s="99">
        <f>Amnt_Deposited!H25</f>
        <v>1.2171105233099999</v>
      </c>
      <c r="Q30" s="284">
        <f>MCF!R29</f>
        <v>1</v>
      </c>
      <c r="R30" s="67">
        <f t="shared" si="5"/>
        <v>0.14605326279719999</v>
      </c>
      <c r="S30" s="67">
        <f t="shared" si="7"/>
        <v>0.14605326279719999</v>
      </c>
      <c r="T30" s="67">
        <f t="shared" si="8"/>
        <v>0</v>
      </c>
      <c r="U30" s="67">
        <f t="shared" si="9"/>
        <v>0.99760617531027518</v>
      </c>
      <c r="V30" s="67">
        <f t="shared" si="10"/>
        <v>6.1744552928053954E-2</v>
      </c>
      <c r="W30" s="100">
        <f t="shared" si="11"/>
        <v>4.1163035285369298E-2</v>
      </c>
    </row>
    <row r="31" spans="2:23">
      <c r="B31" s="96">
        <f>Amnt_Deposited!B26</f>
        <v>2012</v>
      </c>
      <c r="C31" s="99">
        <f>Amnt_Deposited!H26</f>
        <v>1.2495447730260001</v>
      </c>
      <c r="D31" s="418">
        <f>Dry_Matter_Content!H18</f>
        <v>0.73</v>
      </c>
      <c r="E31" s="284">
        <f>MCF!R30</f>
        <v>1</v>
      </c>
      <c r="F31" s="67">
        <f t="shared" si="0"/>
        <v>0.13682515264634701</v>
      </c>
      <c r="G31" s="67">
        <f t="shared" si="1"/>
        <v>0.13682515264634701</v>
      </c>
      <c r="H31" s="67">
        <f t="shared" si="2"/>
        <v>0</v>
      </c>
      <c r="I31" s="67">
        <f t="shared" si="3"/>
        <v>0.98559782485671787</v>
      </c>
      <c r="J31" s="67">
        <f t="shared" si="4"/>
        <v>6.1542962760255199E-2</v>
      </c>
      <c r="K31" s="100">
        <f t="shared" si="6"/>
        <v>4.1028641840170132E-2</v>
      </c>
      <c r="O31" s="96">
        <f>Amnt_Deposited!B26</f>
        <v>2012</v>
      </c>
      <c r="P31" s="99">
        <f>Amnt_Deposited!H26</f>
        <v>1.2495447730260001</v>
      </c>
      <c r="Q31" s="284">
        <f>MCF!R30</f>
        <v>1</v>
      </c>
      <c r="R31" s="67">
        <f t="shared" si="5"/>
        <v>0.14994537276312001</v>
      </c>
      <c r="S31" s="67">
        <f t="shared" si="7"/>
        <v>0.14994537276312001</v>
      </c>
      <c r="T31" s="67">
        <f t="shared" si="8"/>
        <v>0</v>
      </c>
      <c r="U31" s="67">
        <f t="shared" si="9"/>
        <v>1.0801072053224305</v>
      </c>
      <c r="V31" s="67">
        <f t="shared" si="10"/>
        <v>6.74443427509646E-2</v>
      </c>
      <c r="W31" s="100">
        <f t="shared" si="11"/>
        <v>4.4962895167309731E-2</v>
      </c>
    </row>
    <row r="32" spans="2:23">
      <c r="B32" s="96">
        <f>Amnt_Deposited!B27</f>
        <v>2013</v>
      </c>
      <c r="C32" s="99">
        <f>Amnt_Deposited!H27</f>
        <v>1.2826699920540001</v>
      </c>
      <c r="D32" s="418">
        <f>Dry_Matter_Content!H19</f>
        <v>0.73</v>
      </c>
      <c r="E32" s="284">
        <f>MCF!R31</f>
        <v>1</v>
      </c>
      <c r="F32" s="67">
        <f t="shared" si="0"/>
        <v>0.14045236412991299</v>
      </c>
      <c r="G32" s="67">
        <f t="shared" si="1"/>
        <v>0.14045236412991299</v>
      </c>
      <c r="H32" s="67">
        <f t="shared" si="2"/>
        <v>0</v>
      </c>
      <c r="I32" s="67">
        <f t="shared" si="3"/>
        <v>1.059417684939062</v>
      </c>
      <c r="J32" s="67">
        <f t="shared" si="4"/>
        <v>6.6632504047568916E-2</v>
      </c>
      <c r="K32" s="100">
        <f t="shared" si="6"/>
        <v>4.4421669365045942E-2</v>
      </c>
      <c r="O32" s="96">
        <f>Amnt_Deposited!B27</f>
        <v>2013</v>
      </c>
      <c r="P32" s="99">
        <f>Amnt_Deposited!H27</f>
        <v>1.2826699920540001</v>
      </c>
      <c r="Q32" s="284">
        <f>MCF!R31</f>
        <v>1</v>
      </c>
      <c r="R32" s="67">
        <f t="shared" si="5"/>
        <v>0.15392039904648</v>
      </c>
      <c r="S32" s="67">
        <f t="shared" si="7"/>
        <v>0.15392039904648</v>
      </c>
      <c r="T32" s="67">
        <f t="shared" si="8"/>
        <v>0</v>
      </c>
      <c r="U32" s="67">
        <f t="shared" si="9"/>
        <v>1.1610056821249992</v>
      </c>
      <c r="V32" s="67">
        <f t="shared" si="10"/>
        <v>7.3021922243911144E-2</v>
      </c>
      <c r="W32" s="100">
        <f t="shared" si="11"/>
        <v>4.8681281495940761E-2</v>
      </c>
    </row>
    <row r="33" spans="2:23">
      <c r="B33" s="96">
        <f>Amnt_Deposited!B28</f>
        <v>2014</v>
      </c>
      <c r="C33" s="99">
        <f>Amnt_Deposited!H28</f>
        <v>1.3151680813259998</v>
      </c>
      <c r="D33" s="418">
        <f>Dry_Matter_Content!H20</f>
        <v>0.73</v>
      </c>
      <c r="E33" s="284">
        <f>MCF!R32</f>
        <v>1</v>
      </c>
      <c r="F33" s="67">
        <f t="shared" si="0"/>
        <v>0.14401090490519697</v>
      </c>
      <c r="G33" s="67">
        <f t="shared" si="1"/>
        <v>0.14401090490519697</v>
      </c>
      <c r="H33" s="67">
        <f t="shared" si="2"/>
        <v>0</v>
      </c>
      <c r="I33" s="67">
        <f t="shared" si="3"/>
        <v>1.1318054070414454</v>
      </c>
      <c r="J33" s="67">
        <f t="shared" si="4"/>
        <v>7.1623182802813573E-2</v>
      </c>
      <c r="K33" s="100">
        <f t="shared" si="6"/>
        <v>4.7748788535209044E-2</v>
      </c>
      <c r="O33" s="96">
        <f>Amnt_Deposited!B28</f>
        <v>2014</v>
      </c>
      <c r="P33" s="99">
        <f>Amnt_Deposited!H28</f>
        <v>1.3151680813259998</v>
      </c>
      <c r="Q33" s="284">
        <f>MCF!R32</f>
        <v>1</v>
      </c>
      <c r="R33" s="67">
        <f t="shared" si="5"/>
        <v>0.15782016975911997</v>
      </c>
      <c r="S33" s="67">
        <f t="shared" si="7"/>
        <v>0.15782016975911997</v>
      </c>
      <c r="T33" s="67">
        <f t="shared" si="8"/>
        <v>0</v>
      </c>
      <c r="U33" s="67">
        <f t="shared" si="9"/>
        <v>1.2403346926481591</v>
      </c>
      <c r="V33" s="67">
        <f t="shared" si="10"/>
        <v>7.8491159235960062E-2</v>
      </c>
      <c r="W33" s="100">
        <f t="shared" si="11"/>
        <v>5.2327439490640039E-2</v>
      </c>
    </row>
    <row r="34" spans="2:23">
      <c r="B34" s="96">
        <f>Amnt_Deposited!B29</f>
        <v>2015</v>
      </c>
      <c r="C34" s="99">
        <f>Amnt_Deposited!H29</f>
        <v>1.347745031226</v>
      </c>
      <c r="D34" s="418">
        <f>Dry_Matter_Content!H21</f>
        <v>0.73</v>
      </c>
      <c r="E34" s="284">
        <f>MCF!R33</f>
        <v>1</v>
      </c>
      <c r="F34" s="67">
        <f t="shared" si="0"/>
        <v>0.14757808091924698</v>
      </c>
      <c r="G34" s="67">
        <f t="shared" si="1"/>
        <v>0.14757808091924698</v>
      </c>
      <c r="H34" s="67">
        <f t="shared" si="2"/>
        <v>0</v>
      </c>
      <c r="I34" s="67">
        <f t="shared" si="3"/>
        <v>1.2028664477808271</v>
      </c>
      <c r="J34" s="67">
        <f t="shared" si="4"/>
        <v>7.6517040179865478E-2</v>
      </c>
      <c r="K34" s="100">
        <f t="shared" si="6"/>
        <v>5.1011360119910316E-2</v>
      </c>
      <c r="O34" s="96">
        <f>Amnt_Deposited!B29</f>
        <v>2015</v>
      </c>
      <c r="P34" s="99">
        <f>Amnt_Deposited!H29</f>
        <v>1.347745031226</v>
      </c>
      <c r="Q34" s="284">
        <f>MCF!R33</f>
        <v>1</v>
      </c>
      <c r="R34" s="67">
        <f t="shared" si="5"/>
        <v>0.16172940374712</v>
      </c>
      <c r="S34" s="67">
        <f t="shared" si="7"/>
        <v>0.16172940374712</v>
      </c>
      <c r="T34" s="67">
        <f t="shared" si="8"/>
        <v>0</v>
      </c>
      <c r="U34" s="67">
        <f t="shared" si="9"/>
        <v>1.3182098057872074</v>
      </c>
      <c r="V34" s="67">
        <f t="shared" si="10"/>
        <v>8.3854290608071744E-2</v>
      </c>
      <c r="W34" s="100">
        <f t="shared" si="11"/>
        <v>5.5902860405381158E-2</v>
      </c>
    </row>
    <row r="35" spans="2:23">
      <c r="B35" s="96">
        <f>Amnt_Deposited!B30</f>
        <v>2016</v>
      </c>
      <c r="C35" s="99">
        <f>Amnt_Deposited!H30</f>
        <v>1.3800910321440001</v>
      </c>
      <c r="D35" s="418">
        <f>Dry_Matter_Content!H22</f>
        <v>0.73</v>
      </c>
      <c r="E35" s="284">
        <f>MCF!R34</f>
        <v>1</v>
      </c>
      <c r="F35" s="67">
        <f t="shared" si="0"/>
        <v>0.15111996801976801</v>
      </c>
      <c r="G35" s="67">
        <f t="shared" si="1"/>
        <v>0.15111996801976801</v>
      </c>
      <c r="H35" s="67">
        <f t="shared" si="2"/>
        <v>0</v>
      </c>
      <c r="I35" s="67">
        <f t="shared" si="3"/>
        <v>1.2726652101028324</v>
      </c>
      <c r="J35" s="67">
        <f t="shared" si="4"/>
        <v>8.1321205697762869E-2</v>
      </c>
      <c r="K35" s="100">
        <f t="shared" si="6"/>
        <v>5.4214137131841908E-2</v>
      </c>
      <c r="O35" s="96">
        <f>Amnt_Deposited!B30</f>
        <v>2016</v>
      </c>
      <c r="P35" s="99">
        <f>Amnt_Deposited!H30</f>
        <v>1.3800910321440001</v>
      </c>
      <c r="Q35" s="284">
        <f>MCF!R34</f>
        <v>1</v>
      </c>
      <c r="R35" s="67">
        <f t="shared" si="5"/>
        <v>0.16561092385727999</v>
      </c>
      <c r="S35" s="67">
        <f t="shared" si="7"/>
        <v>0.16561092385727999</v>
      </c>
      <c r="T35" s="67">
        <f t="shared" si="8"/>
        <v>0</v>
      </c>
      <c r="U35" s="67">
        <f t="shared" si="9"/>
        <v>1.3947016001126926</v>
      </c>
      <c r="V35" s="67">
        <f t="shared" si="10"/>
        <v>8.9119129531794891E-2</v>
      </c>
      <c r="W35" s="100">
        <f t="shared" si="11"/>
        <v>5.9412753021196592E-2</v>
      </c>
    </row>
    <row r="36" spans="2:23">
      <c r="B36" s="96">
        <f>Amnt_Deposited!B31</f>
        <v>2017</v>
      </c>
      <c r="C36" s="99">
        <f>Amnt_Deposited!H31</f>
        <v>1.4145437384099999</v>
      </c>
      <c r="D36" s="418">
        <f>Dry_Matter_Content!H23</f>
        <v>0.73</v>
      </c>
      <c r="E36" s="284">
        <f>MCF!R35</f>
        <v>1</v>
      </c>
      <c r="F36" s="67">
        <f t="shared" si="0"/>
        <v>0.15489253935589498</v>
      </c>
      <c r="G36" s="67">
        <f t="shared" si="1"/>
        <v>0.15489253935589498</v>
      </c>
      <c r="H36" s="67">
        <f t="shared" si="2"/>
        <v>0</v>
      </c>
      <c r="I36" s="67">
        <f t="shared" si="3"/>
        <v>1.3415177160650811</v>
      </c>
      <c r="J36" s="67">
        <f t="shared" si="4"/>
        <v>8.604003339364627E-2</v>
      </c>
      <c r="K36" s="100">
        <f t="shared" si="6"/>
        <v>5.7360022262430845E-2</v>
      </c>
      <c r="O36" s="96">
        <f>Amnt_Deposited!B31</f>
        <v>2017</v>
      </c>
      <c r="P36" s="99">
        <f>Amnt_Deposited!H31</f>
        <v>1.4145437384099999</v>
      </c>
      <c r="Q36" s="284">
        <f>MCF!R35</f>
        <v>1</v>
      </c>
      <c r="R36" s="67">
        <f t="shared" si="5"/>
        <v>0.16974524860919998</v>
      </c>
      <c r="S36" s="67">
        <f t="shared" si="7"/>
        <v>0.16974524860919998</v>
      </c>
      <c r="T36" s="67">
        <f t="shared" si="8"/>
        <v>0</v>
      </c>
      <c r="U36" s="67">
        <f t="shared" si="9"/>
        <v>1.4701564011672117</v>
      </c>
      <c r="V36" s="67">
        <f t="shared" si="10"/>
        <v>9.4290447554680815E-2</v>
      </c>
      <c r="W36" s="100">
        <f t="shared" si="11"/>
        <v>6.286029836978721E-2</v>
      </c>
    </row>
    <row r="37" spans="2:23">
      <c r="B37" s="96">
        <f>Amnt_Deposited!B32</f>
        <v>2018</v>
      </c>
      <c r="C37" s="99">
        <f>Amnt_Deposited!H32</f>
        <v>1.4534370490859998</v>
      </c>
      <c r="D37" s="418">
        <f>Dry_Matter_Content!H24</f>
        <v>0.73</v>
      </c>
      <c r="E37" s="284">
        <f>MCF!R36</f>
        <v>1</v>
      </c>
      <c r="F37" s="67">
        <f t="shared" si="0"/>
        <v>0.15915135687491697</v>
      </c>
      <c r="G37" s="67">
        <f t="shared" si="1"/>
        <v>0.15915135687491697</v>
      </c>
      <c r="H37" s="67">
        <f t="shared" si="2"/>
        <v>0</v>
      </c>
      <c r="I37" s="67">
        <f t="shared" si="3"/>
        <v>1.4099741846283413</v>
      </c>
      <c r="J37" s="67">
        <f t="shared" si="4"/>
        <v>9.0694888311656827E-2</v>
      </c>
      <c r="K37" s="100">
        <f t="shared" si="6"/>
        <v>6.0463258874437882E-2</v>
      </c>
      <c r="O37" s="96">
        <f>Amnt_Deposited!B32</f>
        <v>2018</v>
      </c>
      <c r="P37" s="99">
        <f>Amnt_Deposited!H32</f>
        <v>1.4534370490859998</v>
      </c>
      <c r="Q37" s="284">
        <f>MCF!R36</f>
        <v>1</v>
      </c>
      <c r="R37" s="67">
        <f t="shared" si="5"/>
        <v>0.17441244589031996</v>
      </c>
      <c r="S37" s="67">
        <f t="shared" si="7"/>
        <v>0.17441244589031996</v>
      </c>
      <c r="T37" s="67">
        <f t="shared" si="8"/>
        <v>0</v>
      </c>
      <c r="U37" s="67">
        <f t="shared" si="9"/>
        <v>1.5451771886337982</v>
      </c>
      <c r="V37" s="67">
        <f t="shared" si="10"/>
        <v>9.9391658423733473E-2</v>
      </c>
      <c r="W37" s="100">
        <f t="shared" si="11"/>
        <v>6.6261105615822311E-2</v>
      </c>
    </row>
    <row r="38" spans="2:23">
      <c r="B38" s="96">
        <f>Amnt_Deposited!B33</f>
        <v>2019</v>
      </c>
      <c r="C38" s="99">
        <f>Amnt_Deposited!H33</f>
        <v>1.4923303597619997</v>
      </c>
      <c r="D38" s="418">
        <f>Dry_Matter_Content!H25</f>
        <v>0.73</v>
      </c>
      <c r="E38" s="284">
        <f>MCF!R37</f>
        <v>1</v>
      </c>
      <c r="F38" s="67">
        <f t="shared" si="0"/>
        <v>0.16341017439393893</v>
      </c>
      <c r="G38" s="67">
        <f t="shared" si="1"/>
        <v>0.16341017439393893</v>
      </c>
      <c r="H38" s="67">
        <f t="shared" si="2"/>
        <v>0</v>
      </c>
      <c r="I38" s="67">
        <f t="shared" si="3"/>
        <v>1.4780613903683328</v>
      </c>
      <c r="J38" s="67">
        <f t="shared" si="4"/>
        <v>9.532296865394739E-2</v>
      </c>
      <c r="K38" s="100">
        <f t="shared" si="6"/>
        <v>6.3548645769298251E-2</v>
      </c>
      <c r="O38" s="96">
        <f>Amnt_Deposited!B33</f>
        <v>2019</v>
      </c>
      <c r="P38" s="99">
        <f>Amnt_Deposited!H33</f>
        <v>1.4923303597619997</v>
      </c>
      <c r="Q38" s="284">
        <f>MCF!R37</f>
        <v>1</v>
      </c>
      <c r="R38" s="67">
        <f t="shared" si="5"/>
        <v>0.17907964317143996</v>
      </c>
      <c r="S38" s="67">
        <f t="shared" si="7"/>
        <v>0.17907964317143996</v>
      </c>
      <c r="T38" s="67">
        <f t="shared" si="8"/>
        <v>0</v>
      </c>
      <c r="U38" s="67">
        <f t="shared" si="9"/>
        <v>1.6197933045132409</v>
      </c>
      <c r="V38" s="67">
        <f t="shared" si="10"/>
        <v>0.10446352729199709</v>
      </c>
      <c r="W38" s="100">
        <f t="shared" si="11"/>
        <v>6.9642351527998053E-2</v>
      </c>
    </row>
    <row r="39" spans="2:23">
      <c r="B39" s="96">
        <f>Amnt_Deposited!B34</f>
        <v>2020</v>
      </c>
      <c r="C39" s="99">
        <f>Amnt_Deposited!H34</f>
        <v>1.531223670438</v>
      </c>
      <c r="D39" s="418">
        <f>Dry_Matter_Content!H26</f>
        <v>0.73</v>
      </c>
      <c r="E39" s="284">
        <f>MCF!R38</f>
        <v>1</v>
      </c>
      <c r="F39" s="67">
        <f t="shared" si="0"/>
        <v>0.167668991912961</v>
      </c>
      <c r="G39" s="67">
        <f t="shared" si="1"/>
        <v>0.167668991912961</v>
      </c>
      <c r="H39" s="67">
        <f t="shared" si="2"/>
        <v>0</v>
      </c>
      <c r="I39" s="67">
        <f t="shared" si="3"/>
        <v>1.5458042977339879</v>
      </c>
      <c r="J39" s="67">
        <f t="shared" si="4"/>
        <v>9.9926084547306004E-2</v>
      </c>
      <c r="K39" s="100">
        <f t="shared" si="6"/>
        <v>6.6617389698203994E-2</v>
      </c>
      <c r="O39" s="96">
        <f>Amnt_Deposited!B34</f>
        <v>2020</v>
      </c>
      <c r="P39" s="99">
        <f>Amnt_Deposited!H34</f>
        <v>1.531223670438</v>
      </c>
      <c r="Q39" s="284">
        <f>MCF!R38</f>
        <v>1</v>
      </c>
      <c r="R39" s="67">
        <f t="shared" si="5"/>
        <v>0.18374684045255998</v>
      </c>
      <c r="S39" s="67">
        <f t="shared" si="7"/>
        <v>0.18374684045255998</v>
      </c>
      <c r="T39" s="67">
        <f t="shared" si="8"/>
        <v>0</v>
      </c>
      <c r="U39" s="67">
        <f t="shared" si="9"/>
        <v>1.6940321071057396</v>
      </c>
      <c r="V39" s="67">
        <f t="shared" si="10"/>
        <v>0.10950803786006133</v>
      </c>
      <c r="W39" s="100">
        <f t="shared" si="11"/>
        <v>7.3005358573374216E-2</v>
      </c>
    </row>
    <row r="40" spans="2:23">
      <c r="B40" s="96">
        <f>Amnt_Deposited!B35</f>
        <v>2021</v>
      </c>
      <c r="C40" s="99">
        <f>Amnt_Deposited!H35</f>
        <v>1.5701169811139999</v>
      </c>
      <c r="D40" s="418">
        <f>Dry_Matter_Content!H27</f>
        <v>0.73</v>
      </c>
      <c r="E40" s="284">
        <f>MCF!R39</f>
        <v>1</v>
      </c>
      <c r="F40" s="67">
        <f t="shared" si="0"/>
        <v>0.17192780943198296</v>
      </c>
      <c r="G40" s="67">
        <f t="shared" si="1"/>
        <v>0.17192780943198296</v>
      </c>
      <c r="H40" s="67">
        <f t="shared" si="2"/>
        <v>0</v>
      </c>
      <c r="I40" s="67">
        <f t="shared" si="3"/>
        <v>1.6132261834232076</v>
      </c>
      <c r="J40" s="67">
        <f t="shared" si="4"/>
        <v>0.10450592374276314</v>
      </c>
      <c r="K40" s="100">
        <f t="shared" si="6"/>
        <v>6.9670615828508753E-2</v>
      </c>
      <c r="O40" s="96">
        <f>Amnt_Deposited!B35</f>
        <v>2021</v>
      </c>
      <c r="P40" s="99">
        <f>Amnt_Deposited!H35</f>
        <v>1.5701169811139999</v>
      </c>
      <c r="Q40" s="284">
        <f>MCF!R39</f>
        <v>1</v>
      </c>
      <c r="R40" s="67">
        <f t="shared" si="5"/>
        <v>0.18841403773367998</v>
      </c>
      <c r="S40" s="67">
        <f t="shared" si="7"/>
        <v>0.18841403773367998</v>
      </c>
      <c r="T40" s="67">
        <f t="shared" si="8"/>
        <v>0</v>
      </c>
      <c r="U40" s="67">
        <f t="shared" si="9"/>
        <v>1.767919105121323</v>
      </c>
      <c r="V40" s="67">
        <f t="shared" si="10"/>
        <v>0.11452703971809655</v>
      </c>
      <c r="W40" s="100">
        <f t="shared" si="11"/>
        <v>7.6351359812064368E-2</v>
      </c>
    </row>
    <row r="41" spans="2:23">
      <c r="B41" s="96">
        <f>Amnt_Deposited!B36</f>
        <v>2022</v>
      </c>
      <c r="C41" s="99">
        <f>Amnt_Deposited!H36</f>
        <v>1.60901029179</v>
      </c>
      <c r="D41" s="418">
        <f>Dry_Matter_Content!H28</f>
        <v>0.73</v>
      </c>
      <c r="E41" s="284">
        <f>MCF!R40</f>
        <v>1</v>
      </c>
      <c r="F41" s="67">
        <f t="shared" si="0"/>
        <v>0.17618662695100498</v>
      </c>
      <c r="G41" s="67">
        <f t="shared" si="1"/>
        <v>0.17618662695100498</v>
      </c>
      <c r="H41" s="67">
        <f t="shared" si="2"/>
        <v>0</v>
      </c>
      <c r="I41" s="67">
        <f t="shared" si="3"/>
        <v>1.6803487504852634</v>
      </c>
      <c r="J41" s="67">
        <f t="shared" si="4"/>
        <v>0.1090640598889491</v>
      </c>
      <c r="K41" s="100">
        <f t="shared" si="6"/>
        <v>7.2709373259299395E-2</v>
      </c>
      <c r="O41" s="96">
        <f>Amnt_Deposited!B36</f>
        <v>2022</v>
      </c>
      <c r="P41" s="99">
        <f>Amnt_Deposited!H36</f>
        <v>1.60901029179</v>
      </c>
      <c r="Q41" s="284">
        <f>MCF!R40</f>
        <v>1</v>
      </c>
      <c r="R41" s="67">
        <f t="shared" si="5"/>
        <v>0.19308123501479998</v>
      </c>
      <c r="S41" s="67">
        <f t="shared" si="7"/>
        <v>0.19308123501479998</v>
      </c>
      <c r="T41" s="67">
        <f t="shared" si="8"/>
        <v>0</v>
      </c>
      <c r="U41" s="67">
        <f t="shared" si="9"/>
        <v>1.8414780827235759</v>
      </c>
      <c r="V41" s="67">
        <f t="shared" si="10"/>
        <v>0.11952225741254693</v>
      </c>
      <c r="W41" s="100">
        <f t="shared" si="11"/>
        <v>7.9681504941697956E-2</v>
      </c>
    </row>
    <row r="42" spans="2:23">
      <c r="B42" s="96">
        <f>Amnt_Deposited!B37</f>
        <v>2023</v>
      </c>
      <c r="C42" s="99">
        <f>Amnt_Deposited!H37</f>
        <v>1.6479036024659999</v>
      </c>
      <c r="D42" s="418">
        <f>Dry_Matter_Content!H29</f>
        <v>0.73</v>
      </c>
      <c r="E42" s="284">
        <f>MCF!R41</f>
        <v>1</v>
      </c>
      <c r="F42" s="67">
        <f t="shared" si="0"/>
        <v>0.180445444470027</v>
      </c>
      <c r="G42" s="67">
        <f t="shared" si="1"/>
        <v>0.180445444470027</v>
      </c>
      <c r="H42" s="67">
        <f t="shared" si="2"/>
        <v>0</v>
      </c>
      <c r="I42" s="67">
        <f t="shared" si="3"/>
        <v>1.7471922347091688</v>
      </c>
      <c r="J42" s="67">
        <f t="shared" si="4"/>
        <v>0.11360196024612151</v>
      </c>
      <c r="K42" s="100">
        <f t="shared" si="6"/>
        <v>7.5734640164081005E-2</v>
      </c>
      <c r="O42" s="96">
        <f>Amnt_Deposited!B37</f>
        <v>2023</v>
      </c>
      <c r="P42" s="99">
        <f>Amnt_Deposited!H37</f>
        <v>1.6479036024659999</v>
      </c>
      <c r="Q42" s="284">
        <f>MCF!R41</f>
        <v>1</v>
      </c>
      <c r="R42" s="67">
        <f t="shared" si="5"/>
        <v>0.19774843229591998</v>
      </c>
      <c r="S42" s="67">
        <f t="shared" si="7"/>
        <v>0.19774843229591998</v>
      </c>
      <c r="T42" s="67">
        <f t="shared" si="8"/>
        <v>0</v>
      </c>
      <c r="U42" s="67">
        <f t="shared" si="9"/>
        <v>1.9147312161196368</v>
      </c>
      <c r="V42" s="67">
        <f t="shared" si="10"/>
        <v>0.12449529889985916</v>
      </c>
      <c r="W42" s="100">
        <f t="shared" si="11"/>
        <v>8.2996865933239433E-2</v>
      </c>
    </row>
    <row r="43" spans="2:23">
      <c r="B43" s="96">
        <f>Amnt_Deposited!B38</f>
        <v>2024</v>
      </c>
      <c r="C43" s="99">
        <f>Amnt_Deposited!H38</f>
        <v>1.6867969131420002</v>
      </c>
      <c r="D43" s="418">
        <f>Dry_Matter_Content!H30</f>
        <v>0.73</v>
      </c>
      <c r="E43" s="284">
        <f>MCF!R42</f>
        <v>1</v>
      </c>
      <c r="F43" s="67">
        <f t="shared" si="0"/>
        <v>0.18470426198904902</v>
      </c>
      <c r="G43" s="67">
        <f t="shared" si="1"/>
        <v>0.18470426198904902</v>
      </c>
      <c r="H43" s="67">
        <f t="shared" si="2"/>
        <v>0</v>
      </c>
      <c r="I43" s="67">
        <f t="shared" si="3"/>
        <v>1.8137755038195411</v>
      </c>
      <c r="J43" s="67">
        <f t="shared" si="4"/>
        <v>0.11812099287867676</v>
      </c>
      <c r="K43" s="100">
        <f t="shared" si="6"/>
        <v>7.874732858578451E-2</v>
      </c>
      <c r="O43" s="96">
        <f>Amnt_Deposited!B38</f>
        <v>2024</v>
      </c>
      <c r="P43" s="99">
        <f>Amnt_Deposited!H38</f>
        <v>1.6867969131420002</v>
      </c>
      <c r="Q43" s="284">
        <f>MCF!R42</f>
        <v>1</v>
      </c>
      <c r="R43" s="67">
        <f t="shared" si="5"/>
        <v>0.20241562957704001</v>
      </c>
      <c r="S43" s="67">
        <f t="shared" si="7"/>
        <v>0.20241562957704001</v>
      </c>
      <c r="T43" s="67">
        <f t="shared" si="8"/>
        <v>0</v>
      </c>
      <c r="U43" s="67">
        <f t="shared" si="9"/>
        <v>1.9876991822679901</v>
      </c>
      <c r="V43" s="67">
        <f t="shared" si="10"/>
        <v>0.12944766342868685</v>
      </c>
      <c r="W43" s="100">
        <f t="shared" si="11"/>
        <v>8.6298442285791227E-2</v>
      </c>
    </row>
    <row r="44" spans="2:23">
      <c r="B44" s="96">
        <f>Amnt_Deposited!B39</f>
        <v>2025</v>
      </c>
      <c r="C44" s="99">
        <f>Amnt_Deposited!H39</f>
        <v>1.7256902238180001</v>
      </c>
      <c r="D44" s="418">
        <f>Dry_Matter_Content!H31</f>
        <v>0.73</v>
      </c>
      <c r="E44" s="284">
        <f>MCF!R43</f>
        <v>1</v>
      </c>
      <c r="F44" s="67">
        <f t="shared" si="0"/>
        <v>0.18896307950807101</v>
      </c>
      <c r="G44" s="67">
        <f t="shared" si="1"/>
        <v>0.18896307950807101</v>
      </c>
      <c r="H44" s="67">
        <f t="shared" si="2"/>
        <v>0</v>
      </c>
      <c r="I44" s="67">
        <f t="shared" si="3"/>
        <v>1.8801161499662089</v>
      </c>
      <c r="J44" s="67">
        <f t="shared" si="4"/>
        <v>0.1226224333614033</v>
      </c>
      <c r="K44" s="100">
        <f t="shared" si="6"/>
        <v>8.174828890760219E-2</v>
      </c>
      <c r="O44" s="96">
        <f>Amnt_Deposited!B39</f>
        <v>2025</v>
      </c>
      <c r="P44" s="99">
        <f>Amnt_Deposited!H39</f>
        <v>1.7256902238180001</v>
      </c>
      <c r="Q44" s="284">
        <f>MCF!R43</f>
        <v>1</v>
      </c>
      <c r="R44" s="67">
        <f t="shared" si="5"/>
        <v>0.20708282685816001</v>
      </c>
      <c r="S44" s="67">
        <f t="shared" si="7"/>
        <v>0.20708282685816001</v>
      </c>
      <c r="T44" s="67">
        <f t="shared" si="8"/>
        <v>0</v>
      </c>
      <c r="U44" s="67">
        <f t="shared" si="9"/>
        <v>2.060401260236941</v>
      </c>
      <c r="V44" s="67">
        <f t="shared" si="10"/>
        <v>0.13438074888920909</v>
      </c>
      <c r="W44" s="100">
        <f t="shared" si="11"/>
        <v>8.9587165926139384E-2</v>
      </c>
    </row>
    <row r="45" spans="2:23">
      <c r="B45" s="96">
        <f>Amnt_Deposited!B40</f>
        <v>2026</v>
      </c>
      <c r="C45" s="99">
        <f>Amnt_Deposited!H40</f>
        <v>1.764583534494</v>
      </c>
      <c r="D45" s="418">
        <f>Dry_Matter_Content!H32</f>
        <v>0.73</v>
      </c>
      <c r="E45" s="284">
        <f>MCF!R44</f>
        <v>1</v>
      </c>
      <c r="F45" s="67">
        <f t="shared" si="0"/>
        <v>0.19322189702709297</v>
      </c>
      <c r="G45" s="67">
        <f t="shared" si="1"/>
        <v>0.19322189702709297</v>
      </c>
      <c r="H45" s="67">
        <f t="shared" si="2"/>
        <v>0</v>
      </c>
      <c r="I45" s="67">
        <f t="shared" si="3"/>
        <v>1.9462305759609511</v>
      </c>
      <c r="J45" s="67">
        <f t="shared" si="4"/>
        <v>0.12710747103235068</v>
      </c>
      <c r="K45" s="100">
        <f t="shared" si="6"/>
        <v>8.4738314021567118E-2</v>
      </c>
      <c r="O45" s="96">
        <f>Amnt_Deposited!B40</f>
        <v>2026</v>
      </c>
      <c r="P45" s="99">
        <f>Amnt_Deposited!H40</f>
        <v>1.764583534494</v>
      </c>
      <c r="Q45" s="284">
        <f>MCF!R44</f>
        <v>1</v>
      </c>
      <c r="R45" s="67">
        <f t="shared" si="5"/>
        <v>0.21175002413927999</v>
      </c>
      <c r="S45" s="67">
        <f t="shared" si="7"/>
        <v>0.21175002413927999</v>
      </c>
      <c r="T45" s="67">
        <f t="shared" si="8"/>
        <v>0</v>
      </c>
      <c r="U45" s="67">
        <f t="shared" si="9"/>
        <v>2.1328554257106314</v>
      </c>
      <c r="V45" s="67">
        <f t="shared" si="10"/>
        <v>0.13929585866558977</v>
      </c>
      <c r="W45" s="100">
        <f t="shared" si="11"/>
        <v>9.2863905777059844E-2</v>
      </c>
    </row>
    <row r="46" spans="2:23">
      <c r="B46" s="96">
        <f>Amnt_Deposited!B41</f>
        <v>2027</v>
      </c>
      <c r="C46" s="99">
        <f>Amnt_Deposited!H41</f>
        <v>1.8034768451700001</v>
      </c>
      <c r="D46" s="418">
        <f>Dry_Matter_Content!H33</f>
        <v>0.73</v>
      </c>
      <c r="E46" s="284">
        <f>MCF!R45</f>
        <v>1</v>
      </c>
      <c r="F46" s="67">
        <f t="shared" si="0"/>
        <v>0.19748071454611502</v>
      </c>
      <c r="G46" s="67">
        <f t="shared" si="1"/>
        <v>0.19748071454611502</v>
      </c>
      <c r="H46" s="67">
        <f t="shared" si="2"/>
        <v>0</v>
      </c>
      <c r="I46" s="67">
        <f t="shared" si="3"/>
        <v>2.0121340756841</v>
      </c>
      <c r="J46" s="67">
        <f t="shared" si="4"/>
        <v>0.13157721482296608</v>
      </c>
      <c r="K46" s="100">
        <f t="shared" si="6"/>
        <v>8.7718143215310712E-2</v>
      </c>
      <c r="O46" s="96">
        <f>Amnt_Deposited!B41</f>
        <v>2027</v>
      </c>
      <c r="P46" s="99">
        <f>Amnt_Deposited!H41</f>
        <v>1.8034768451700001</v>
      </c>
      <c r="Q46" s="284">
        <f>MCF!R45</f>
        <v>1</v>
      </c>
      <c r="R46" s="67">
        <f t="shared" si="5"/>
        <v>0.21641722142040001</v>
      </c>
      <c r="S46" s="67">
        <f t="shared" si="7"/>
        <v>0.21641722142040001</v>
      </c>
      <c r="T46" s="67">
        <f t="shared" si="8"/>
        <v>0</v>
      </c>
      <c r="U46" s="67">
        <f t="shared" si="9"/>
        <v>2.2050784391058631</v>
      </c>
      <c r="V46" s="67">
        <f t="shared" si="10"/>
        <v>0.1441942080251683</v>
      </c>
      <c r="W46" s="100">
        <f t="shared" si="11"/>
        <v>9.6129472016778864E-2</v>
      </c>
    </row>
    <row r="47" spans="2:23">
      <c r="B47" s="96">
        <f>Amnt_Deposited!B42</f>
        <v>2028</v>
      </c>
      <c r="C47" s="99">
        <f>Amnt_Deposited!H42</f>
        <v>1.8423701558459999</v>
      </c>
      <c r="D47" s="418">
        <f>Dry_Matter_Content!H34</f>
        <v>0.73</v>
      </c>
      <c r="E47" s="284">
        <f>MCF!R46</f>
        <v>1</v>
      </c>
      <c r="F47" s="67">
        <f t="shared" si="0"/>
        <v>0.20173953206513698</v>
      </c>
      <c r="G47" s="67">
        <f t="shared" si="1"/>
        <v>0.20173953206513698</v>
      </c>
      <c r="H47" s="67">
        <f t="shared" si="2"/>
        <v>0</v>
      </c>
      <c r="I47" s="67">
        <f t="shared" si="3"/>
        <v>2.0778409090551593</v>
      </c>
      <c r="J47" s="67">
        <f t="shared" si="4"/>
        <v>0.13603269869407758</v>
      </c>
      <c r="K47" s="100">
        <f t="shared" si="6"/>
        <v>9.068846579605172E-2</v>
      </c>
      <c r="O47" s="96">
        <f>Amnt_Deposited!B42</f>
        <v>2028</v>
      </c>
      <c r="P47" s="99">
        <f>Amnt_Deposited!H42</f>
        <v>1.8423701558459999</v>
      </c>
      <c r="Q47" s="284">
        <f>MCF!R46</f>
        <v>1</v>
      </c>
      <c r="R47" s="67">
        <f t="shared" si="5"/>
        <v>0.22108441870151999</v>
      </c>
      <c r="S47" s="67">
        <f t="shared" si="7"/>
        <v>0.22108441870151999</v>
      </c>
      <c r="T47" s="67">
        <f t="shared" si="8"/>
        <v>0</v>
      </c>
      <c r="U47" s="67">
        <f t="shared" si="9"/>
        <v>2.2770859277316817</v>
      </c>
      <c r="V47" s="67">
        <f t="shared" si="10"/>
        <v>0.14907693007570144</v>
      </c>
      <c r="W47" s="100">
        <f t="shared" si="11"/>
        <v>9.9384620050467623E-2</v>
      </c>
    </row>
    <row r="48" spans="2:23">
      <c r="B48" s="96">
        <f>Amnt_Deposited!B43</f>
        <v>2029</v>
      </c>
      <c r="C48" s="99">
        <f>Amnt_Deposited!H43</f>
        <v>1.881263466522</v>
      </c>
      <c r="D48" s="418">
        <f>Dry_Matter_Content!H35</f>
        <v>0.73</v>
      </c>
      <c r="E48" s="284">
        <f>MCF!R47</f>
        <v>1</v>
      </c>
      <c r="F48" s="67">
        <f t="shared" si="0"/>
        <v>0.205998349584159</v>
      </c>
      <c r="G48" s="67">
        <f t="shared" si="1"/>
        <v>0.205998349584159</v>
      </c>
      <c r="H48" s="67">
        <f t="shared" si="2"/>
        <v>0</v>
      </c>
      <c r="I48" s="67">
        <f t="shared" si="3"/>
        <v>2.1433643719349469</v>
      </c>
      <c r="J48" s="67">
        <f t="shared" si="4"/>
        <v>0.14047488670437125</v>
      </c>
      <c r="K48" s="100">
        <f t="shared" si="6"/>
        <v>9.3649924469580828E-2</v>
      </c>
      <c r="O48" s="96">
        <f>Amnt_Deposited!B43</f>
        <v>2029</v>
      </c>
      <c r="P48" s="99">
        <f>Amnt_Deposited!H43</f>
        <v>1.881263466522</v>
      </c>
      <c r="Q48" s="284">
        <f>MCF!R47</f>
        <v>1</v>
      </c>
      <c r="R48" s="67">
        <f t="shared" si="5"/>
        <v>0.22575161598263999</v>
      </c>
      <c r="S48" s="67">
        <f t="shared" si="7"/>
        <v>0.22575161598263999</v>
      </c>
      <c r="T48" s="67">
        <f t="shared" si="8"/>
        <v>0</v>
      </c>
      <c r="U48" s="67">
        <f t="shared" si="9"/>
        <v>2.3488924623944625</v>
      </c>
      <c r="V48" s="67">
        <f t="shared" si="10"/>
        <v>0.15394508131985893</v>
      </c>
      <c r="W48" s="100">
        <f t="shared" si="11"/>
        <v>0.10263005421323929</v>
      </c>
    </row>
    <row r="49" spans="2:23">
      <c r="B49" s="96">
        <f>Amnt_Deposited!B44</f>
        <v>2030</v>
      </c>
      <c r="C49" s="99">
        <f>Amnt_Deposited!H44</f>
        <v>1.9201567771979997</v>
      </c>
      <c r="D49" s="418">
        <f>Dry_Matter_Content!H36</f>
        <v>0.73</v>
      </c>
      <c r="E49" s="284">
        <f>MCF!R48</f>
        <v>1</v>
      </c>
      <c r="F49" s="67">
        <f t="shared" si="0"/>
        <v>0.21025716710318096</v>
      </c>
      <c r="G49" s="67">
        <f t="shared" si="1"/>
        <v>0.21025716710318096</v>
      </c>
      <c r="H49" s="67">
        <f t="shared" si="2"/>
        <v>0</v>
      </c>
      <c r="I49" s="67">
        <f t="shared" si="3"/>
        <v>2.2087168613019195</v>
      </c>
      <c r="J49" s="67">
        <f t="shared" si="4"/>
        <v>0.14490467773620808</v>
      </c>
      <c r="K49" s="100">
        <f t="shared" si="6"/>
        <v>9.6603118490805384E-2</v>
      </c>
      <c r="O49" s="96">
        <f>Amnt_Deposited!B44</f>
        <v>2030</v>
      </c>
      <c r="P49" s="99">
        <f>Amnt_Deposited!H44</f>
        <v>1.9201567771979997</v>
      </c>
      <c r="Q49" s="284">
        <f>MCF!R48</f>
        <v>1</v>
      </c>
      <c r="R49" s="67">
        <f t="shared" si="5"/>
        <v>0.23041881326375996</v>
      </c>
      <c r="S49" s="67">
        <f t="shared" si="7"/>
        <v>0.23041881326375996</v>
      </c>
      <c r="T49" s="67">
        <f t="shared" si="8"/>
        <v>0</v>
      </c>
      <c r="U49" s="67">
        <f t="shared" si="9"/>
        <v>2.420511628824022</v>
      </c>
      <c r="V49" s="67">
        <f t="shared" si="10"/>
        <v>0.15879964683420064</v>
      </c>
      <c r="W49" s="100">
        <f t="shared" si="11"/>
        <v>0.10586643122280043</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2.0593939513999731</v>
      </c>
      <c r="J50" s="67">
        <f t="shared" si="4"/>
        <v>0.14932290990194624</v>
      </c>
      <c r="K50" s="100">
        <f t="shared" si="6"/>
        <v>9.9548606601297496E-2</v>
      </c>
      <c r="O50" s="96">
        <f>Amnt_Deposited!B45</f>
        <v>2031</v>
      </c>
      <c r="P50" s="99">
        <f>Amnt_Deposited!H45</f>
        <v>0</v>
      </c>
      <c r="Q50" s="284">
        <f>MCF!R49</f>
        <v>1</v>
      </c>
      <c r="R50" s="67">
        <f t="shared" si="5"/>
        <v>0</v>
      </c>
      <c r="S50" s="67">
        <f t="shared" si="7"/>
        <v>0</v>
      </c>
      <c r="T50" s="67">
        <f t="shared" si="8"/>
        <v>0</v>
      </c>
      <c r="U50" s="67">
        <f t="shared" si="9"/>
        <v>2.2568700837259987</v>
      </c>
      <c r="V50" s="67">
        <f t="shared" si="10"/>
        <v>0.16364154509802331</v>
      </c>
      <c r="W50" s="100">
        <f t="shared" si="11"/>
        <v>0.1090943633986822</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1.9201661930370257</v>
      </c>
      <c r="J51" s="67">
        <f t="shared" si="4"/>
        <v>0.13922775836294737</v>
      </c>
      <c r="K51" s="100">
        <f t="shared" si="6"/>
        <v>9.2818505575298249E-2</v>
      </c>
      <c r="O51" s="96">
        <f>Amnt_Deposited!B46</f>
        <v>2032</v>
      </c>
      <c r="P51" s="99">
        <f>Amnt_Deposited!H46</f>
        <v>0</v>
      </c>
      <c r="Q51" s="284">
        <f>MCF!R50</f>
        <v>1</v>
      </c>
      <c r="R51" s="67">
        <f t="shared" ref="R51:R82" si="13">P51*$W$6*DOCF*Q51</f>
        <v>0</v>
      </c>
      <c r="S51" s="67">
        <f t="shared" si="7"/>
        <v>0</v>
      </c>
      <c r="T51" s="67">
        <f t="shared" si="8"/>
        <v>0</v>
      </c>
      <c r="U51" s="67">
        <f t="shared" si="9"/>
        <v>2.1042917183967411</v>
      </c>
      <c r="V51" s="67">
        <f t="shared" si="10"/>
        <v>0.15257836532925748</v>
      </c>
      <c r="W51" s="100">
        <f t="shared" si="11"/>
        <v>0.10171891021950498</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1.7903510915800549</v>
      </c>
      <c r="J52" s="67">
        <f t="shared" si="4"/>
        <v>0.12981510145697087</v>
      </c>
      <c r="K52" s="100">
        <f t="shared" si="6"/>
        <v>8.6543400971313911E-2</v>
      </c>
      <c r="O52" s="96">
        <f>Amnt_Deposited!B47</f>
        <v>2033</v>
      </c>
      <c r="P52" s="99">
        <f>Amnt_Deposited!H47</f>
        <v>0</v>
      </c>
      <c r="Q52" s="284">
        <f>MCF!R51</f>
        <v>1</v>
      </c>
      <c r="R52" s="67">
        <f t="shared" si="13"/>
        <v>0</v>
      </c>
      <c r="S52" s="67">
        <f t="shared" si="7"/>
        <v>0</v>
      </c>
      <c r="T52" s="67">
        <f t="shared" si="8"/>
        <v>0</v>
      </c>
      <c r="U52" s="67">
        <f t="shared" si="9"/>
        <v>1.9620285935123896</v>
      </c>
      <c r="V52" s="67">
        <f t="shared" si="10"/>
        <v>0.14226312488435167</v>
      </c>
      <c r="W52" s="100">
        <f t="shared" si="11"/>
        <v>9.4842083256234444E-2</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1.6693122932511115</v>
      </c>
      <c r="J53" s="67">
        <f t="shared" si="4"/>
        <v>0.12103879832894329</v>
      </c>
      <c r="K53" s="100">
        <f t="shared" si="6"/>
        <v>8.0692532219295524E-2</v>
      </c>
      <c r="O53" s="96">
        <f>Amnt_Deposited!B48</f>
        <v>2034</v>
      </c>
      <c r="P53" s="99">
        <f>Amnt_Deposited!H48</f>
        <v>0</v>
      </c>
      <c r="Q53" s="284">
        <f>MCF!R52</f>
        <v>1</v>
      </c>
      <c r="R53" s="67">
        <f t="shared" si="13"/>
        <v>0</v>
      </c>
      <c r="S53" s="67">
        <f t="shared" si="7"/>
        <v>0</v>
      </c>
      <c r="T53" s="67">
        <f t="shared" si="8"/>
        <v>0</v>
      </c>
      <c r="U53" s="67">
        <f t="shared" si="9"/>
        <v>1.829383335069712</v>
      </c>
      <c r="V53" s="67">
        <f t="shared" si="10"/>
        <v>0.1326452584426776</v>
      </c>
      <c r="W53" s="100">
        <f t="shared" si="11"/>
        <v>8.8430172295118403E-2</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1.5564564657203623</v>
      </c>
      <c r="J54" s="67">
        <f t="shared" si="4"/>
        <v>0.11285582753074913</v>
      </c>
      <c r="K54" s="100">
        <f t="shared" si="6"/>
        <v>7.5237218353832749E-2</v>
      </c>
      <c r="O54" s="96">
        <f>Amnt_Deposited!B49</f>
        <v>2035</v>
      </c>
      <c r="P54" s="99">
        <f>Amnt_Deposited!H49</f>
        <v>0</v>
      </c>
      <c r="Q54" s="284">
        <f>MCF!R53</f>
        <v>1</v>
      </c>
      <c r="R54" s="67">
        <f t="shared" si="13"/>
        <v>0</v>
      </c>
      <c r="S54" s="67">
        <f t="shared" si="7"/>
        <v>0</v>
      </c>
      <c r="T54" s="67">
        <f t="shared" si="8"/>
        <v>0</v>
      </c>
      <c r="U54" s="67">
        <f t="shared" si="9"/>
        <v>1.7057057158579321</v>
      </c>
      <c r="V54" s="67">
        <f t="shared" si="10"/>
        <v>0.12367761921177992</v>
      </c>
      <c r="W54" s="100">
        <f t="shared" si="11"/>
        <v>8.245174614118661E-2</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1.4512303895903202</v>
      </c>
      <c r="J55" s="67">
        <f t="shared" si="4"/>
        <v>0.10522607613004206</v>
      </c>
      <c r="K55" s="100">
        <f t="shared" si="6"/>
        <v>7.0150717420028041E-2</v>
      </c>
      <c r="O55" s="96">
        <f>Amnt_Deposited!B50</f>
        <v>2036</v>
      </c>
      <c r="P55" s="99">
        <f>Amnt_Deposited!H50</f>
        <v>0</v>
      </c>
      <c r="Q55" s="284">
        <f>MCF!R54</f>
        <v>1</v>
      </c>
      <c r="R55" s="67">
        <f t="shared" si="13"/>
        <v>0</v>
      </c>
      <c r="S55" s="67">
        <f t="shared" si="7"/>
        <v>0</v>
      </c>
      <c r="T55" s="67">
        <f t="shared" si="8"/>
        <v>0</v>
      </c>
      <c r="U55" s="67">
        <f t="shared" si="9"/>
        <v>1.5903894680441872</v>
      </c>
      <c r="V55" s="67">
        <f t="shared" si="10"/>
        <v>0.11531624781374478</v>
      </c>
      <c r="W55" s="100">
        <f t="shared" si="11"/>
        <v>7.6877498542496508E-2</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1.3531182465137161</v>
      </c>
      <c r="J56" s="67">
        <f t="shared" si="4"/>
        <v>9.8112143076604041E-2</v>
      </c>
      <c r="K56" s="100">
        <f t="shared" si="6"/>
        <v>6.540809538440269E-2</v>
      </c>
      <c r="O56" s="96">
        <f>Amnt_Deposited!B51</f>
        <v>2037</v>
      </c>
      <c r="P56" s="99">
        <f>Amnt_Deposited!H51</f>
        <v>0</v>
      </c>
      <c r="Q56" s="284">
        <f>MCF!R55</f>
        <v>1</v>
      </c>
      <c r="R56" s="67">
        <f t="shared" si="13"/>
        <v>0</v>
      </c>
      <c r="S56" s="67">
        <f t="shared" si="7"/>
        <v>0</v>
      </c>
      <c r="T56" s="67">
        <f t="shared" si="8"/>
        <v>0</v>
      </c>
      <c r="U56" s="67">
        <f t="shared" si="9"/>
        <v>1.4828693112479088</v>
      </c>
      <c r="V56" s="67">
        <f t="shared" si="10"/>
        <v>0.10752015679627845</v>
      </c>
      <c r="W56" s="100">
        <f t="shared" si="11"/>
        <v>7.1680104530852301E-2</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1.2616390906513624</v>
      </c>
      <c r="J57" s="67">
        <f t="shared" si="4"/>
        <v>9.1479155862353778E-2</v>
      </c>
      <c r="K57" s="100">
        <f t="shared" si="6"/>
        <v>6.0986103908235847E-2</v>
      </c>
      <c r="O57" s="96">
        <f>Amnt_Deposited!B52</f>
        <v>2038</v>
      </c>
      <c r="P57" s="99">
        <f>Amnt_Deposited!H52</f>
        <v>0</v>
      </c>
      <c r="Q57" s="284">
        <f>MCF!R56</f>
        <v>1</v>
      </c>
      <c r="R57" s="67">
        <f t="shared" si="13"/>
        <v>0</v>
      </c>
      <c r="S57" s="67">
        <f t="shared" si="7"/>
        <v>0</v>
      </c>
      <c r="T57" s="67">
        <f t="shared" si="8"/>
        <v>0</v>
      </c>
      <c r="U57" s="67">
        <f t="shared" si="9"/>
        <v>1.3826181815357401</v>
      </c>
      <c r="V57" s="67">
        <f t="shared" si="10"/>
        <v>0.10025112971216857</v>
      </c>
      <c r="W57" s="100">
        <f t="shared" si="11"/>
        <v>6.6834086474779036E-2</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1.1763444910750906</v>
      </c>
      <c r="J58" s="67">
        <f t="shared" si="4"/>
        <v>8.5294599576271654E-2</v>
      </c>
      <c r="K58" s="100">
        <f t="shared" si="6"/>
        <v>5.68630663841811E-2</v>
      </c>
      <c r="O58" s="96">
        <f>Amnt_Deposited!B53</f>
        <v>2039</v>
      </c>
      <c r="P58" s="99">
        <f>Amnt_Deposited!H53</f>
        <v>0</v>
      </c>
      <c r="Q58" s="284">
        <f>MCF!R57</f>
        <v>1</v>
      </c>
      <c r="R58" s="67">
        <f t="shared" si="13"/>
        <v>0</v>
      </c>
      <c r="S58" s="67">
        <f t="shared" si="7"/>
        <v>0</v>
      </c>
      <c r="T58" s="67">
        <f t="shared" si="8"/>
        <v>0</v>
      </c>
      <c r="U58" s="67">
        <f t="shared" si="9"/>
        <v>1.2891446477535247</v>
      </c>
      <c r="V58" s="67">
        <f t="shared" si="10"/>
        <v>9.3473533782215554E-2</v>
      </c>
      <c r="W58" s="100">
        <f t="shared" si="11"/>
        <v>6.2315689188143703E-2</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1.0968163335588224</v>
      </c>
      <c r="J59" s="67">
        <f t="shared" si="4"/>
        <v>7.9528157516268197E-2</v>
      </c>
      <c r="K59" s="100">
        <f t="shared" si="6"/>
        <v>5.3018771677512129E-2</v>
      </c>
      <c r="O59" s="96">
        <f>Amnt_Deposited!B54</f>
        <v>2040</v>
      </c>
      <c r="P59" s="99">
        <f>Amnt_Deposited!H54</f>
        <v>0</v>
      </c>
      <c r="Q59" s="284">
        <f>MCF!R58</f>
        <v>1</v>
      </c>
      <c r="R59" s="67">
        <f t="shared" si="13"/>
        <v>0</v>
      </c>
      <c r="S59" s="67">
        <f t="shared" si="7"/>
        <v>0</v>
      </c>
      <c r="T59" s="67">
        <f t="shared" si="8"/>
        <v>0</v>
      </c>
      <c r="U59" s="67">
        <f t="shared" si="9"/>
        <v>1.2019905025302171</v>
      </c>
      <c r="V59" s="67">
        <f t="shared" si="10"/>
        <v>8.7154145223307666E-2</v>
      </c>
      <c r="W59" s="100">
        <f t="shared" si="11"/>
        <v>5.8102763482205111E-2</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1.022664770982147</v>
      </c>
      <c r="J60" s="67">
        <f t="shared" si="4"/>
        <v>7.4151562576675253E-2</v>
      </c>
      <c r="K60" s="100">
        <f t="shared" si="6"/>
        <v>4.9434375051116836E-2</v>
      </c>
      <c r="O60" s="96">
        <f>Amnt_Deposited!B55</f>
        <v>2041</v>
      </c>
      <c r="P60" s="99">
        <f>Amnt_Deposited!H55</f>
        <v>0</v>
      </c>
      <c r="Q60" s="284">
        <f>MCF!R59</f>
        <v>1</v>
      </c>
      <c r="R60" s="67">
        <f t="shared" si="13"/>
        <v>0</v>
      </c>
      <c r="S60" s="67">
        <f t="shared" si="7"/>
        <v>0</v>
      </c>
      <c r="T60" s="67">
        <f t="shared" si="8"/>
        <v>0</v>
      </c>
      <c r="U60" s="67">
        <f t="shared" si="9"/>
        <v>1.1207285161448195</v>
      </c>
      <c r="V60" s="67">
        <f t="shared" si="10"/>
        <v>8.1261986385397597E-2</v>
      </c>
      <c r="W60" s="100">
        <f t="shared" si="11"/>
        <v>5.417465759026506E-2</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0.95352631229928586</v>
      </c>
      <c r="J61" s="67">
        <f t="shared" si="4"/>
        <v>6.9138458682861198E-2</v>
      </c>
      <c r="K61" s="100">
        <f t="shared" si="6"/>
        <v>4.609230578857413E-2</v>
      </c>
      <c r="O61" s="96">
        <f>Amnt_Deposited!B56</f>
        <v>2042</v>
      </c>
      <c r="P61" s="99">
        <f>Amnt_Deposited!H56</f>
        <v>0</v>
      </c>
      <c r="Q61" s="284">
        <f>MCF!R60</f>
        <v>1</v>
      </c>
      <c r="R61" s="67">
        <f t="shared" si="13"/>
        <v>0</v>
      </c>
      <c r="S61" s="67">
        <f t="shared" si="7"/>
        <v>0</v>
      </c>
      <c r="T61" s="67">
        <f t="shared" si="8"/>
        <v>0</v>
      </c>
      <c r="U61" s="67">
        <f t="shared" si="9"/>
        <v>1.0449603422457934</v>
      </c>
      <c r="V61" s="67">
        <f t="shared" si="10"/>
        <v>7.5768173899026028E-2</v>
      </c>
      <c r="W61" s="100">
        <f t="shared" si="11"/>
        <v>5.0512115932684017E-2</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0.88906204070556338</v>
      </c>
      <c r="J62" s="67">
        <f t="shared" si="4"/>
        <v>6.4464271593722533E-2</v>
      </c>
      <c r="K62" s="100">
        <f t="shared" si="6"/>
        <v>4.2976181062481689E-2</v>
      </c>
      <c r="O62" s="96">
        <f>Amnt_Deposited!B57</f>
        <v>2043</v>
      </c>
      <c r="P62" s="99">
        <f>Amnt_Deposited!H57</f>
        <v>0</v>
      </c>
      <c r="Q62" s="284">
        <f>MCF!R61</f>
        <v>1</v>
      </c>
      <c r="R62" s="67">
        <f t="shared" si="13"/>
        <v>0</v>
      </c>
      <c r="S62" s="67">
        <f t="shared" si="7"/>
        <v>0</v>
      </c>
      <c r="T62" s="67">
        <f t="shared" si="8"/>
        <v>0</v>
      </c>
      <c r="U62" s="67">
        <f t="shared" si="9"/>
        <v>0.97431456515678239</v>
      </c>
      <c r="V62" s="67">
        <f t="shared" si="10"/>
        <v>7.0645777089011041E-2</v>
      </c>
      <c r="W62" s="100">
        <f t="shared" si="11"/>
        <v>4.7097184726007359E-2</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0.82895595226683794</v>
      </c>
      <c r="J63" s="67">
        <f t="shared" si="4"/>
        <v>6.0106088438725468E-2</v>
      </c>
      <c r="K63" s="100">
        <f t="shared" si="6"/>
        <v>4.0070725625816976E-2</v>
      </c>
      <c r="O63" s="96">
        <f>Amnt_Deposited!B58</f>
        <v>2044</v>
      </c>
      <c r="P63" s="99">
        <f>Amnt_Deposited!H58</f>
        <v>0</v>
      </c>
      <c r="Q63" s="284">
        <f>MCF!R62</f>
        <v>1</v>
      </c>
      <c r="R63" s="67">
        <f t="shared" si="13"/>
        <v>0</v>
      </c>
      <c r="S63" s="67">
        <f t="shared" si="7"/>
        <v>0</v>
      </c>
      <c r="T63" s="67">
        <f t="shared" si="8"/>
        <v>0</v>
      </c>
      <c r="U63" s="67">
        <f t="shared" si="9"/>
        <v>0.90844487919653527</v>
      </c>
      <c r="V63" s="67">
        <f t="shared" si="10"/>
        <v>6.5869685960247129E-2</v>
      </c>
      <c r="W63" s="100">
        <f t="shared" si="11"/>
        <v>4.3913123973498086E-2</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0.77291340686784993</v>
      </c>
      <c r="J64" s="67">
        <f t="shared" si="4"/>
        <v>5.6042545398987995E-2</v>
      </c>
      <c r="K64" s="100">
        <f t="shared" si="6"/>
        <v>3.7361696932658658E-2</v>
      </c>
      <c r="O64" s="96">
        <f>Amnt_Deposited!B59</f>
        <v>2045</v>
      </c>
      <c r="P64" s="99">
        <f>Amnt_Deposited!H59</f>
        <v>0</v>
      </c>
      <c r="Q64" s="284">
        <f>MCF!R63</f>
        <v>1</v>
      </c>
      <c r="R64" s="67">
        <f t="shared" si="13"/>
        <v>0</v>
      </c>
      <c r="S64" s="67">
        <f t="shared" si="7"/>
        <v>0</v>
      </c>
      <c r="T64" s="67">
        <f t="shared" si="8"/>
        <v>0</v>
      </c>
      <c r="U64" s="67">
        <f t="shared" si="9"/>
        <v>0.84702839108805528</v>
      </c>
      <c r="V64" s="67">
        <f t="shared" si="10"/>
        <v>6.1416488108480029E-2</v>
      </c>
      <c r="W64" s="100">
        <f t="shared" si="11"/>
        <v>4.0944325405653348E-2</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0.72065968388603496</v>
      </c>
      <c r="J65" s="67">
        <f t="shared" si="4"/>
        <v>5.2253722981814937E-2</v>
      </c>
      <c r="K65" s="100">
        <f t="shared" si="6"/>
        <v>3.4835815321209954E-2</v>
      </c>
      <c r="O65" s="96">
        <f>Amnt_Deposited!B60</f>
        <v>2046</v>
      </c>
      <c r="P65" s="99">
        <f>Amnt_Deposited!H60</f>
        <v>0</v>
      </c>
      <c r="Q65" s="284">
        <f>MCF!R64</f>
        <v>1</v>
      </c>
      <c r="R65" s="67">
        <f t="shared" si="13"/>
        <v>0</v>
      </c>
      <c r="S65" s="67">
        <f t="shared" si="7"/>
        <v>0</v>
      </c>
      <c r="T65" s="67">
        <f t="shared" si="8"/>
        <v>0</v>
      </c>
      <c r="U65" s="67">
        <f t="shared" si="9"/>
        <v>0.78976403713538135</v>
      </c>
      <c r="V65" s="67">
        <f t="shared" si="10"/>
        <v>5.7264353952673944E-2</v>
      </c>
      <c r="W65" s="100">
        <f t="shared" si="11"/>
        <v>3.8176235968449296E-2</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0.67193863551071331</v>
      </c>
      <c r="J66" s="67">
        <f t="shared" si="4"/>
        <v>4.8721048375321666E-2</v>
      </c>
      <c r="K66" s="100">
        <f t="shared" si="6"/>
        <v>3.2480698916881108E-2</v>
      </c>
      <c r="O66" s="96">
        <f>Amnt_Deposited!B61</f>
        <v>2047</v>
      </c>
      <c r="P66" s="99">
        <f>Amnt_Deposited!H61</f>
        <v>0</v>
      </c>
      <c r="Q66" s="284">
        <f>MCF!R65</f>
        <v>1</v>
      </c>
      <c r="R66" s="67">
        <f t="shared" si="13"/>
        <v>0</v>
      </c>
      <c r="S66" s="67">
        <f t="shared" si="7"/>
        <v>0</v>
      </c>
      <c r="T66" s="67">
        <f t="shared" si="8"/>
        <v>0</v>
      </c>
      <c r="U66" s="67">
        <f t="shared" si="9"/>
        <v>0.73637110740900136</v>
      </c>
      <c r="V66" s="67">
        <f t="shared" si="10"/>
        <v>5.3392929726379948E-2</v>
      </c>
      <c r="W66" s="100">
        <f t="shared" si="11"/>
        <v>3.5595286484253294E-2</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0.62651143110622465</v>
      </c>
      <c r="J67" s="67">
        <f t="shared" si="4"/>
        <v>4.5427204404488664E-2</v>
      </c>
      <c r="K67" s="100">
        <f t="shared" si="6"/>
        <v>3.0284802936325773E-2</v>
      </c>
      <c r="O67" s="96">
        <f>Amnt_Deposited!B62</f>
        <v>2048</v>
      </c>
      <c r="P67" s="99">
        <f>Amnt_Deposited!H62</f>
        <v>0</v>
      </c>
      <c r="Q67" s="284">
        <f>MCF!R66</f>
        <v>1</v>
      </c>
      <c r="R67" s="67">
        <f t="shared" si="13"/>
        <v>0</v>
      </c>
      <c r="S67" s="67">
        <f t="shared" si="7"/>
        <v>0</v>
      </c>
      <c r="T67" s="67">
        <f t="shared" si="8"/>
        <v>0</v>
      </c>
      <c r="U67" s="67">
        <f t="shared" si="9"/>
        <v>0.68658786970545216</v>
      </c>
      <c r="V67" s="67">
        <f t="shared" si="10"/>
        <v>4.9783237703549255E-2</v>
      </c>
      <c r="W67" s="100">
        <f t="shared" si="11"/>
        <v>3.3188825135699498E-2</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0.5841553864638751</v>
      </c>
      <c r="J68" s="67">
        <f t="shared" si="4"/>
        <v>4.2356044642349502E-2</v>
      </c>
      <c r="K68" s="100">
        <f t="shared" si="6"/>
        <v>2.8237363094899666E-2</v>
      </c>
      <c r="O68" s="96">
        <f>Amnt_Deposited!B63</f>
        <v>2049</v>
      </c>
      <c r="P68" s="99">
        <f>Amnt_Deposited!H63</f>
        <v>0</v>
      </c>
      <c r="Q68" s="284">
        <f>MCF!R67</f>
        <v>1</v>
      </c>
      <c r="R68" s="67">
        <f t="shared" si="13"/>
        <v>0</v>
      </c>
      <c r="S68" s="67">
        <f t="shared" si="7"/>
        <v>0</v>
      </c>
      <c r="T68" s="67">
        <f t="shared" si="8"/>
        <v>0</v>
      </c>
      <c r="U68" s="67">
        <f t="shared" si="9"/>
        <v>0.64017028653575403</v>
      </c>
      <c r="V68" s="67">
        <f t="shared" si="10"/>
        <v>4.6417583169698122E-2</v>
      </c>
      <c r="W68" s="100">
        <f t="shared" si="11"/>
        <v>3.0945055446465412E-2</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0.54466287220368803</v>
      </c>
      <c r="J69" s="67">
        <f t="shared" si="4"/>
        <v>3.9492514260187128E-2</v>
      </c>
      <c r="K69" s="100">
        <f t="shared" si="6"/>
        <v>2.6328342840124752E-2</v>
      </c>
      <c r="O69" s="96">
        <f>Amnt_Deposited!B64</f>
        <v>2050</v>
      </c>
      <c r="P69" s="99">
        <f>Amnt_Deposited!H64</f>
        <v>0</v>
      </c>
      <c r="Q69" s="284">
        <f>MCF!R68</f>
        <v>1</v>
      </c>
      <c r="R69" s="67">
        <f t="shared" si="13"/>
        <v>0</v>
      </c>
      <c r="S69" s="67">
        <f t="shared" si="7"/>
        <v>0</v>
      </c>
      <c r="T69" s="67">
        <f t="shared" si="8"/>
        <v>0</v>
      </c>
      <c r="U69" s="67">
        <f t="shared" si="9"/>
        <v>0.59689081885335715</v>
      </c>
      <c r="V69" s="67">
        <f t="shared" si="10"/>
        <v>4.3279467682396884E-2</v>
      </c>
      <c r="W69" s="100">
        <f t="shared" si="11"/>
        <v>2.8852978454931254E-2</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0.50784029597494207</v>
      </c>
      <c r="J70" s="67">
        <f t="shared" si="4"/>
        <v>3.6822576228746011E-2</v>
      </c>
      <c r="K70" s="100">
        <f t="shared" si="6"/>
        <v>2.4548384152497341E-2</v>
      </c>
      <c r="O70" s="96">
        <f>Amnt_Deposited!B65</f>
        <v>2051</v>
      </c>
      <c r="P70" s="99">
        <f>Amnt_Deposited!H65</f>
        <v>0</v>
      </c>
      <c r="Q70" s="284">
        <f>MCF!R69</f>
        <v>1</v>
      </c>
      <c r="R70" s="67">
        <f t="shared" si="13"/>
        <v>0</v>
      </c>
      <c r="S70" s="67">
        <f t="shared" si="7"/>
        <v>0</v>
      </c>
      <c r="T70" s="67">
        <f t="shared" si="8"/>
        <v>0</v>
      </c>
      <c r="U70" s="67">
        <f t="shared" si="9"/>
        <v>0.55653731065747103</v>
      </c>
      <c r="V70" s="67">
        <f t="shared" si="10"/>
        <v>4.0353508195886068E-2</v>
      </c>
      <c r="W70" s="100">
        <f t="shared" si="11"/>
        <v>2.6902338797257376E-2</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0.47350715346624361</v>
      </c>
      <c r="J71" s="67">
        <f t="shared" si="4"/>
        <v>3.4333142508698462E-2</v>
      </c>
      <c r="K71" s="100">
        <f t="shared" si="6"/>
        <v>2.2888761672465639E-2</v>
      </c>
      <c r="O71" s="96">
        <f>Amnt_Deposited!B66</f>
        <v>2052</v>
      </c>
      <c r="P71" s="99">
        <f>Amnt_Deposited!H66</f>
        <v>0</v>
      </c>
      <c r="Q71" s="284">
        <f>MCF!R70</f>
        <v>1</v>
      </c>
      <c r="R71" s="67">
        <f t="shared" si="13"/>
        <v>0</v>
      </c>
      <c r="S71" s="67">
        <f t="shared" si="7"/>
        <v>0</v>
      </c>
      <c r="T71" s="67">
        <f t="shared" si="8"/>
        <v>0</v>
      </c>
      <c r="U71" s="67">
        <f t="shared" si="9"/>
        <v>0.51891194900410287</v>
      </c>
      <c r="V71" s="67">
        <f t="shared" si="10"/>
        <v>3.7625361653368203E-2</v>
      </c>
      <c r="W71" s="100">
        <f t="shared" si="11"/>
        <v>2.50835744355788E-2</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0.44149514357318298</v>
      </c>
      <c r="J72" s="67">
        <f t="shared" si="4"/>
        <v>3.2012009893060654E-2</v>
      </c>
      <c r="K72" s="100">
        <f t="shared" si="6"/>
        <v>2.1341339928707102E-2</v>
      </c>
      <c r="O72" s="96">
        <f>Amnt_Deposited!B67</f>
        <v>2053</v>
      </c>
      <c r="P72" s="99">
        <f>Amnt_Deposited!H67</f>
        <v>0</v>
      </c>
      <c r="Q72" s="284">
        <f>MCF!R71</f>
        <v>1</v>
      </c>
      <c r="R72" s="67">
        <f t="shared" si="13"/>
        <v>0</v>
      </c>
      <c r="S72" s="67">
        <f t="shared" si="7"/>
        <v>0</v>
      </c>
      <c r="T72" s="67">
        <f t="shared" si="8"/>
        <v>0</v>
      </c>
      <c r="U72" s="67">
        <f t="shared" si="9"/>
        <v>0.4838302943267761</v>
      </c>
      <c r="V72" s="67">
        <f t="shared" si="10"/>
        <v>3.5081654677326761E-2</v>
      </c>
      <c r="W72" s="100">
        <f t="shared" si="11"/>
        <v>2.3387769784884507E-2</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0.41164734338612513</v>
      </c>
      <c r="J73" s="67">
        <f t="shared" si="4"/>
        <v>2.9847800187057832E-2</v>
      </c>
      <c r="K73" s="100">
        <f t="shared" si="6"/>
        <v>1.9898533458038555E-2</v>
      </c>
      <c r="O73" s="96">
        <f>Amnt_Deposited!B68</f>
        <v>2054</v>
      </c>
      <c r="P73" s="99">
        <f>Amnt_Deposited!H68</f>
        <v>0</v>
      </c>
      <c r="Q73" s="284">
        <f>MCF!R72</f>
        <v>1</v>
      </c>
      <c r="R73" s="67">
        <f t="shared" si="13"/>
        <v>0</v>
      </c>
      <c r="S73" s="67">
        <f t="shared" si="7"/>
        <v>0</v>
      </c>
      <c r="T73" s="67">
        <f t="shared" si="8"/>
        <v>0</v>
      </c>
      <c r="U73" s="67">
        <f t="shared" si="9"/>
        <v>0.451120376313562</v>
      </c>
      <c r="V73" s="67">
        <f t="shared" si="10"/>
        <v>3.270991801321408E-2</v>
      </c>
      <c r="W73" s="100">
        <f t="shared" si="11"/>
        <v>2.1806612008809387E-2</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0.38381743895392478</v>
      </c>
      <c r="J74" s="67">
        <f t="shared" si="4"/>
        <v>2.782990443220033E-2</v>
      </c>
      <c r="K74" s="100">
        <f t="shared" si="6"/>
        <v>1.8553269621466886E-2</v>
      </c>
      <c r="O74" s="96">
        <f>Amnt_Deposited!B69</f>
        <v>2055</v>
      </c>
      <c r="P74" s="99">
        <f>Amnt_Deposited!H69</f>
        <v>0</v>
      </c>
      <c r="Q74" s="284">
        <f>MCF!R73</f>
        <v>1</v>
      </c>
      <c r="R74" s="67">
        <f t="shared" si="13"/>
        <v>0</v>
      </c>
      <c r="S74" s="67">
        <f t="shared" si="7"/>
        <v>0</v>
      </c>
      <c r="T74" s="67">
        <f t="shared" si="8"/>
        <v>0</v>
      </c>
      <c r="U74" s="67">
        <f t="shared" si="9"/>
        <v>0.42062185090841092</v>
      </c>
      <c r="V74" s="67">
        <f t="shared" si="10"/>
        <v>3.0498525405151061E-2</v>
      </c>
      <c r="W74" s="100">
        <f t="shared" si="11"/>
        <v>2.0332350270100705E-2</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0.35786900805276806</v>
      </c>
      <c r="J75" s="67">
        <f t="shared" si="4"/>
        <v>2.5948430901156744E-2</v>
      </c>
      <c r="K75" s="100">
        <f t="shared" si="6"/>
        <v>1.7298953934104494E-2</v>
      </c>
      <c r="O75" s="96">
        <f>Amnt_Deposited!B70</f>
        <v>2056</v>
      </c>
      <c r="P75" s="99">
        <f>Amnt_Deposited!H70</f>
        <v>0</v>
      </c>
      <c r="Q75" s="284">
        <f>MCF!R74</f>
        <v>1</v>
      </c>
      <c r="R75" s="67">
        <f t="shared" si="13"/>
        <v>0</v>
      </c>
      <c r="S75" s="67">
        <f t="shared" si="7"/>
        <v>0</v>
      </c>
      <c r="T75" s="67">
        <f t="shared" si="8"/>
        <v>0</v>
      </c>
      <c r="U75" s="67">
        <f t="shared" si="9"/>
        <v>0.39218521430440351</v>
      </c>
      <c r="V75" s="67">
        <f t="shared" si="10"/>
        <v>2.8436636604007404E-2</v>
      </c>
      <c r="W75" s="100">
        <f t="shared" si="11"/>
        <v>1.8957757736004936E-2</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0.33367485144427295</v>
      </c>
      <c r="J76" s="67">
        <f t="shared" si="4"/>
        <v>2.4194156608495086E-2</v>
      </c>
      <c r="K76" s="100">
        <f t="shared" si="6"/>
        <v>1.6129437738996721E-2</v>
      </c>
      <c r="O76" s="96">
        <f>Amnt_Deposited!B71</f>
        <v>2057</v>
      </c>
      <c r="P76" s="99">
        <f>Amnt_Deposited!H71</f>
        <v>0</v>
      </c>
      <c r="Q76" s="284">
        <f>MCF!R75</f>
        <v>1</v>
      </c>
      <c r="R76" s="67">
        <f t="shared" si="13"/>
        <v>0</v>
      </c>
      <c r="S76" s="67">
        <f t="shared" si="7"/>
        <v>0</v>
      </c>
      <c r="T76" s="67">
        <f t="shared" si="8"/>
        <v>0</v>
      </c>
      <c r="U76" s="67">
        <f t="shared" si="9"/>
        <v>0.36567107007591571</v>
      </c>
      <c r="V76" s="67">
        <f t="shared" si="10"/>
        <v>2.6514144228487774E-2</v>
      </c>
      <c r="W76" s="100">
        <f t="shared" si="11"/>
        <v>1.7676096152325182E-2</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0.31111636934467546</v>
      </c>
      <c r="J77" s="67">
        <f t="shared" si="4"/>
        <v>2.2558482099597474E-2</v>
      </c>
      <c r="K77" s="100">
        <f t="shared" si="6"/>
        <v>1.5038988066398315E-2</v>
      </c>
      <c r="O77" s="96">
        <f>Amnt_Deposited!B72</f>
        <v>2058</v>
      </c>
      <c r="P77" s="99">
        <f>Amnt_Deposited!H72</f>
        <v>0</v>
      </c>
      <c r="Q77" s="284">
        <f>MCF!R76</f>
        <v>1</v>
      </c>
      <c r="R77" s="67">
        <f t="shared" si="13"/>
        <v>0</v>
      </c>
      <c r="S77" s="67">
        <f t="shared" si="7"/>
        <v>0</v>
      </c>
      <c r="T77" s="67">
        <f t="shared" si="8"/>
        <v>0</v>
      </c>
      <c r="U77" s="67">
        <f t="shared" si="9"/>
        <v>0.34094944585717873</v>
      </c>
      <c r="V77" s="67">
        <f t="shared" si="10"/>
        <v>2.4721624218736967E-2</v>
      </c>
      <c r="W77" s="100">
        <f t="shared" si="11"/>
        <v>1.6481082812491311E-2</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0.29008298004855182</v>
      </c>
      <c r="J78" s="67">
        <f t="shared" si="4"/>
        <v>2.1033389296123643E-2</v>
      </c>
      <c r="K78" s="100">
        <f t="shared" si="6"/>
        <v>1.4022259530749094E-2</v>
      </c>
      <c r="O78" s="96">
        <f>Amnt_Deposited!B73</f>
        <v>2059</v>
      </c>
      <c r="P78" s="99">
        <f>Amnt_Deposited!H73</f>
        <v>0</v>
      </c>
      <c r="Q78" s="284">
        <f>MCF!R77</f>
        <v>1</v>
      </c>
      <c r="R78" s="67">
        <f t="shared" si="13"/>
        <v>0</v>
      </c>
      <c r="S78" s="67">
        <f t="shared" si="7"/>
        <v>0</v>
      </c>
      <c r="T78" s="67">
        <f t="shared" si="8"/>
        <v>0</v>
      </c>
      <c r="U78" s="67">
        <f t="shared" si="9"/>
        <v>0.31789915621759118</v>
      </c>
      <c r="V78" s="67">
        <f t="shared" si="10"/>
        <v>2.3050289639587565E-2</v>
      </c>
      <c r="W78" s="100">
        <f t="shared" si="11"/>
        <v>1.5366859759725043E-2</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0.27047157785717019</v>
      </c>
      <c r="J79" s="67">
        <f t="shared" si="4"/>
        <v>1.9611402191381608E-2</v>
      </c>
      <c r="K79" s="100">
        <f t="shared" si="6"/>
        <v>1.3074268127587739E-2</v>
      </c>
      <c r="O79" s="96">
        <f>Amnt_Deposited!B74</f>
        <v>2060</v>
      </c>
      <c r="P79" s="99">
        <f>Amnt_Deposited!H74</f>
        <v>0</v>
      </c>
      <c r="Q79" s="284">
        <f>MCF!R78</f>
        <v>1</v>
      </c>
      <c r="R79" s="67">
        <f t="shared" si="13"/>
        <v>0</v>
      </c>
      <c r="S79" s="67">
        <f t="shared" si="7"/>
        <v>0</v>
      </c>
      <c r="T79" s="67">
        <f t="shared" si="8"/>
        <v>0</v>
      </c>
      <c r="U79" s="67">
        <f t="shared" si="9"/>
        <v>0.29640720861059761</v>
      </c>
      <c r="V79" s="67">
        <f t="shared" si="10"/>
        <v>2.1491947606993553E-2</v>
      </c>
      <c r="W79" s="100">
        <f t="shared" si="11"/>
        <v>1.4327965071329034E-2</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0.25218602765423603</v>
      </c>
      <c r="J80" s="67">
        <f t="shared" si="4"/>
        <v>1.8285550202934181E-2</v>
      </c>
      <c r="K80" s="100">
        <f t="shared" si="6"/>
        <v>1.2190366801956121E-2</v>
      </c>
      <c r="O80" s="96">
        <f>Amnt_Deposited!B75</f>
        <v>2061</v>
      </c>
      <c r="P80" s="99">
        <f>Amnt_Deposited!H75</f>
        <v>0</v>
      </c>
      <c r="Q80" s="284">
        <f>MCF!R79</f>
        <v>1</v>
      </c>
      <c r="R80" s="67">
        <f t="shared" si="13"/>
        <v>0</v>
      </c>
      <c r="S80" s="67">
        <f t="shared" si="7"/>
        <v>0</v>
      </c>
      <c r="T80" s="67">
        <f t="shared" si="8"/>
        <v>0</v>
      </c>
      <c r="U80" s="67">
        <f t="shared" si="9"/>
        <v>0.27636824948409439</v>
      </c>
      <c r="V80" s="67">
        <f t="shared" si="10"/>
        <v>2.003895912650322E-2</v>
      </c>
      <c r="W80" s="100">
        <f t="shared" si="11"/>
        <v>1.3359306084335479E-2</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0.23513669365144024</v>
      </c>
      <c r="J81" s="67">
        <f t="shared" si="4"/>
        <v>1.7049334002795791E-2</v>
      </c>
      <c r="K81" s="100">
        <f t="shared" si="6"/>
        <v>1.1366222668530527E-2</v>
      </c>
      <c r="O81" s="96">
        <f>Amnt_Deposited!B76</f>
        <v>2062</v>
      </c>
      <c r="P81" s="99">
        <f>Amnt_Deposited!H76</f>
        <v>0</v>
      </c>
      <c r="Q81" s="284">
        <f>MCF!R80</f>
        <v>1</v>
      </c>
      <c r="R81" s="67">
        <f t="shared" si="13"/>
        <v>0</v>
      </c>
      <c r="S81" s="67">
        <f t="shared" si="7"/>
        <v>0</v>
      </c>
      <c r="T81" s="67">
        <f t="shared" si="8"/>
        <v>0</v>
      </c>
      <c r="U81" s="67">
        <f t="shared" si="9"/>
        <v>0.2576840478371949</v>
      </c>
      <c r="V81" s="67">
        <f t="shared" si="10"/>
        <v>1.8684201646899504E-2</v>
      </c>
      <c r="W81" s="100">
        <f t="shared" si="11"/>
        <v>1.2456134431266336E-2</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0.2192399999937211</v>
      </c>
      <c r="J82" s="67">
        <f t="shared" si="4"/>
        <v>1.589669365771914E-2</v>
      </c>
      <c r="K82" s="100">
        <f t="shared" si="6"/>
        <v>1.059779577181276E-2</v>
      </c>
      <c r="O82" s="96">
        <f>Amnt_Deposited!B77</f>
        <v>2063</v>
      </c>
      <c r="P82" s="99">
        <f>Amnt_Deposited!H77</f>
        <v>0</v>
      </c>
      <c r="Q82" s="284">
        <f>MCF!R81</f>
        <v>1</v>
      </c>
      <c r="R82" s="67">
        <f t="shared" si="13"/>
        <v>0</v>
      </c>
      <c r="S82" s="67">
        <f t="shared" si="7"/>
        <v>0</v>
      </c>
      <c r="T82" s="67">
        <f t="shared" si="8"/>
        <v>0</v>
      </c>
      <c r="U82" s="67">
        <f t="shared" si="9"/>
        <v>0.24026301369174927</v>
      </c>
      <c r="V82" s="67">
        <f t="shared" si="10"/>
        <v>1.742103414544564E-2</v>
      </c>
      <c r="W82" s="100">
        <f t="shared" si="11"/>
        <v>1.1614022763630426E-2</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0.2044180210703257</v>
      </c>
      <c r="J83" s="67">
        <f t="shared" ref="J83:J99" si="18">I82*(1-$K$10)+H83</f>
        <v>1.4821978923395408E-2</v>
      </c>
      <c r="K83" s="100">
        <f t="shared" si="6"/>
        <v>9.8813192822636044E-3</v>
      </c>
      <c r="O83" s="96">
        <f>Amnt_Deposited!B78</f>
        <v>2064</v>
      </c>
      <c r="P83" s="99">
        <f>Amnt_Deposited!H78</f>
        <v>0</v>
      </c>
      <c r="Q83" s="284">
        <f>MCF!R82</f>
        <v>1</v>
      </c>
      <c r="R83" s="67">
        <f t="shared" ref="R83:R99" si="19">P83*$W$6*DOCF*Q83</f>
        <v>0</v>
      </c>
      <c r="S83" s="67">
        <f t="shared" si="7"/>
        <v>0</v>
      </c>
      <c r="T83" s="67">
        <f t="shared" si="8"/>
        <v>0</v>
      </c>
      <c r="U83" s="67">
        <f t="shared" si="9"/>
        <v>0.22401974911816525</v>
      </c>
      <c r="V83" s="67">
        <f t="shared" si="10"/>
        <v>1.6243264573584017E-2</v>
      </c>
      <c r="W83" s="100">
        <f t="shared" si="11"/>
        <v>1.082884304905601E-2</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0.19059809952337559</v>
      </c>
      <c r="J84" s="67">
        <f t="shared" si="18"/>
        <v>1.3819921546950099E-2</v>
      </c>
      <c r="K84" s="100">
        <f t="shared" si="6"/>
        <v>9.2132810313000652E-3</v>
      </c>
      <c r="O84" s="96">
        <f>Amnt_Deposited!B79</f>
        <v>2065</v>
      </c>
      <c r="P84" s="99">
        <f>Amnt_Deposited!H79</f>
        <v>0</v>
      </c>
      <c r="Q84" s="284">
        <f>MCF!R83</f>
        <v>1</v>
      </c>
      <c r="R84" s="67">
        <f t="shared" si="19"/>
        <v>0</v>
      </c>
      <c r="S84" s="67">
        <f t="shared" si="7"/>
        <v>0</v>
      </c>
      <c r="T84" s="67">
        <f t="shared" si="8"/>
        <v>0</v>
      </c>
      <c r="U84" s="67">
        <f t="shared" si="9"/>
        <v>0.20887462961465827</v>
      </c>
      <c r="V84" s="67">
        <f t="shared" si="10"/>
        <v>1.5145119503506966E-2</v>
      </c>
      <c r="W84" s="100">
        <f t="shared" si="11"/>
        <v>1.009674633567131E-2</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0.17771249008141426</v>
      </c>
      <c r="J85" s="67">
        <f t="shared" si="18"/>
        <v>1.2885609441961324E-2</v>
      </c>
      <c r="K85" s="100">
        <f t="shared" ref="K85:K99" si="20">J85*CH4_fraction*conv</f>
        <v>8.590406294640883E-3</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0.19475341378785133</v>
      </c>
      <c r="V85" s="67">
        <f t="shared" ref="V85:V98" si="24">U84*(1-$W$10)+T85</f>
        <v>1.4121215826806938E-2</v>
      </c>
      <c r="W85" s="100">
        <f t="shared" ref="W85:W99" si="25">V85*CH4_fraction*conv</f>
        <v>9.4141438845379583E-3</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0.16569802747200779</v>
      </c>
      <c r="J86" s="67">
        <f t="shared" si="18"/>
        <v>1.2014462609406473E-2</v>
      </c>
      <c r="K86" s="100">
        <f t="shared" si="20"/>
        <v>8.0096417396043149E-3</v>
      </c>
      <c r="O86" s="96">
        <f>Amnt_Deposited!B81</f>
        <v>2067</v>
      </c>
      <c r="P86" s="99">
        <f>Amnt_Deposited!H81</f>
        <v>0</v>
      </c>
      <c r="Q86" s="284">
        <f>MCF!R85</f>
        <v>1</v>
      </c>
      <c r="R86" s="67">
        <f t="shared" si="19"/>
        <v>0</v>
      </c>
      <c r="S86" s="67">
        <f t="shared" si="21"/>
        <v>0</v>
      </c>
      <c r="T86" s="67">
        <f t="shared" si="22"/>
        <v>0</v>
      </c>
      <c r="U86" s="67">
        <f t="shared" si="23"/>
        <v>0.18158687942137847</v>
      </c>
      <c r="V86" s="67">
        <f t="shared" si="24"/>
        <v>1.3166534366472853E-2</v>
      </c>
      <c r="W86" s="100">
        <f t="shared" si="25"/>
        <v>8.7776895776485678E-3</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0.15449581678550611</v>
      </c>
      <c r="J87" s="67">
        <f t="shared" si="18"/>
        <v>1.1202210686501689E-2</v>
      </c>
      <c r="K87" s="100">
        <f t="shared" si="20"/>
        <v>7.4681404576677924E-3</v>
      </c>
      <c r="O87" s="96">
        <f>Amnt_Deposited!B82</f>
        <v>2068</v>
      </c>
      <c r="P87" s="99">
        <f>Amnt_Deposited!H82</f>
        <v>0</v>
      </c>
      <c r="Q87" s="284">
        <f>MCF!R86</f>
        <v>1</v>
      </c>
      <c r="R87" s="67">
        <f t="shared" si="19"/>
        <v>0</v>
      </c>
      <c r="S87" s="67">
        <f t="shared" si="21"/>
        <v>0</v>
      </c>
      <c r="T87" s="67">
        <f t="shared" si="22"/>
        <v>0</v>
      </c>
      <c r="U87" s="67">
        <f t="shared" si="23"/>
        <v>0.16931048414849989</v>
      </c>
      <c r="V87" s="67">
        <f t="shared" si="24"/>
        <v>1.2276395272878568E-2</v>
      </c>
      <c r="W87" s="100">
        <f t="shared" si="25"/>
        <v>8.1842635152523779E-3</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0.14405094477212757</v>
      </c>
      <c r="J88" s="67">
        <f t="shared" si="18"/>
        <v>1.0444872013378546E-2</v>
      </c>
      <c r="K88" s="100">
        <f t="shared" si="20"/>
        <v>6.9632480089190305E-3</v>
      </c>
      <c r="O88" s="96">
        <f>Amnt_Deposited!B83</f>
        <v>2069</v>
      </c>
      <c r="P88" s="99">
        <f>Amnt_Deposited!H83</f>
        <v>0</v>
      </c>
      <c r="Q88" s="284">
        <f>MCF!R87</f>
        <v>1</v>
      </c>
      <c r="R88" s="67">
        <f t="shared" si="19"/>
        <v>0</v>
      </c>
      <c r="S88" s="67">
        <f t="shared" si="21"/>
        <v>0</v>
      </c>
      <c r="T88" s="67">
        <f t="shared" si="22"/>
        <v>0</v>
      </c>
      <c r="U88" s="67">
        <f t="shared" si="23"/>
        <v>0.15786404906534532</v>
      </c>
      <c r="V88" s="67">
        <f t="shared" si="24"/>
        <v>1.1446435083154573E-2</v>
      </c>
      <c r="W88" s="100">
        <f t="shared" si="25"/>
        <v>7.6309567221030487E-3</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0.13431221065714483</v>
      </c>
      <c r="J89" s="67">
        <f t="shared" si="18"/>
        <v>9.7387341149827548E-3</v>
      </c>
      <c r="K89" s="100">
        <f t="shared" si="20"/>
        <v>6.4924894099885029E-3</v>
      </c>
      <c r="O89" s="96">
        <f>Amnt_Deposited!B84</f>
        <v>2070</v>
      </c>
      <c r="P89" s="99">
        <f>Amnt_Deposited!H84</f>
        <v>0</v>
      </c>
      <c r="Q89" s="284">
        <f>MCF!R88</f>
        <v>1</v>
      </c>
      <c r="R89" s="67">
        <f t="shared" si="19"/>
        <v>0</v>
      </c>
      <c r="S89" s="67">
        <f t="shared" si="21"/>
        <v>0</v>
      </c>
      <c r="T89" s="67">
        <f t="shared" si="22"/>
        <v>0</v>
      </c>
      <c r="U89" s="67">
        <f t="shared" si="23"/>
        <v>0.14719146373385736</v>
      </c>
      <c r="V89" s="67">
        <f t="shared" si="24"/>
        <v>1.0672585331487953E-2</v>
      </c>
      <c r="W89" s="100">
        <f t="shared" si="25"/>
        <v>7.1150568876586356E-3</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0.12523187515462769</v>
      </c>
      <c r="J90" s="67">
        <f t="shared" si="18"/>
        <v>9.0803355025171461E-3</v>
      </c>
      <c r="K90" s="100">
        <f t="shared" si="20"/>
        <v>6.0535570016780971E-3</v>
      </c>
      <c r="O90" s="96">
        <f>Amnt_Deposited!B85</f>
        <v>2071</v>
      </c>
      <c r="P90" s="99">
        <f>Amnt_Deposited!H85</f>
        <v>0</v>
      </c>
      <c r="Q90" s="284">
        <f>MCF!R89</f>
        <v>1</v>
      </c>
      <c r="R90" s="67">
        <f t="shared" si="19"/>
        <v>0</v>
      </c>
      <c r="S90" s="67">
        <f t="shared" si="21"/>
        <v>0</v>
      </c>
      <c r="T90" s="67">
        <f t="shared" si="22"/>
        <v>0</v>
      </c>
      <c r="U90" s="67">
        <f t="shared" si="23"/>
        <v>0.13724041112835911</v>
      </c>
      <c r="V90" s="67">
        <f t="shared" si="24"/>
        <v>9.9510526054982437E-3</v>
      </c>
      <c r="W90" s="100">
        <f t="shared" si="25"/>
        <v>6.6340350703321619E-3</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0.11676542644940813</v>
      </c>
      <c r="J91" s="67">
        <f t="shared" si="18"/>
        <v>8.4664487052195612E-3</v>
      </c>
      <c r="K91" s="100">
        <f t="shared" si="20"/>
        <v>5.6442991368130403E-3</v>
      </c>
      <c r="O91" s="96">
        <f>Amnt_Deposited!B86</f>
        <v>2072</v>
      </c>
      <c r="P91" s="99">
        <f>Amnt_Deposited!H86</f>
        <v>0</v>
      </c>
      <c r="Q91" s="284">
        <f>MCF!R90</f>
        <v>1</v>
      </c>
      <c r="R91" s="67">
        <f t="shared" si="19"/>
        <v>0</v>
      </c>
      <c r="S91" s="67">
        <f t="shared" si="21"/>
        <v>0</v>
      </c>
      <c r="T91" s="67">
        <f t="shared" si="22"/>
        <v>0</v>
      </c>
      <c r="U91" s="67">
        <f t="shared" si="23"/>
        <v>0.12796211117743356</v>
      </c>
      <c r="V91" s="67">
        <f t="shared" si="24"/>
        <v>9.2782999509255469E-3</v>
      </c>
      <c r="W91" s="100">
        <f t="shared" si="25"/>
        <v>6.1855333006170313E-3</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0.10887136200011069</v>
      </c>
      <c r="J92" s="67">
        <f t="shared" si="18"/>
        <v>7.894064449297437E-3</v>
      </c>
      <c r="K92" s="100">
        <f t="shared" si="20"/>
        <v>5.2627096328649575E-3</v>
      </c>
      <c r="O92" s="96">
        <f>Amnt_Deposited!B87</f>
        <v>2073</v>
      </c>
      <c r="P92" s="99">
        <f>Amnt_Deposited!H87</f>
        <v>0</v>
      </c>
      <c r="Q92" s="284">
        <f>MCF!R91</f>
        <v>1</v>
      </c>
      <c r="R92" s="67">
        <f t="shared" si="19"/>
        <v>0</v>
      </c>
      <c r="S92" s="67">
        <f t="shared" si="21"/>
        <v>0</v>
      </c>
      <c r="T92" s="67">
        <f t="shared" si="22"/>
        <v>0</v>
      </c>
      <c r="U92" s="67">
        <f t="shared" si="23"/>
        <v>0.11931108164395691</v>
      </c>
      <c r="V92" s="67">
        <f t="shared" si="24"/>
        <v>8.6510295334766424E-3</v>
      </c>
      <c r="W92" s="100">
        <f t="shared" si="25"/>
        <v>5.7673530223177616E-3</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0.10151098509364651</v>
      </c>
      <c r="J93" s="67">
        <f t="shared" si="18"/>
        <v>7.3603769064641824E-3</v>
      </c>
      <c r="K93" s="100">
        <f t="shared" si="20"/>
        <v>4.9069179376427883E-3</v>
      </c>
      <c r="O93" s="96">
        <f>Amnt_Deposited!B88</f>
        <v>2074</v>
      </c>
      <c r="P93" s="99">
        <f>Amnt_Deposited!H88</f>
        <v>0</v>
      </c>
      <c r="Q93" s="284">
        <f>MCF!R92</f>
        <v>1</v>
      </c>
      <c r="R93" s="67">
        <f t="shared" si="19"/>
        <v>0</v>
      </c>
      <c r="S93" s="67">
        <f t="shared" si="21"/>
        <v>0</v>
      </c>
      <c r="T93" s="67">
        <f t="shared" si="22"/>
        <v>0</v>
      </c>
      <c r="U93" s="67">
        <f t="shared" si="23"/>
        <v>0.11124491517111945</v>
      </c>
      <c r="V93" s="67">
        <f t="shared" si="24"/>
        <v>8.0661664728374598E-3</v>
      </c>
      <c r="W93" s="100">
        <f t="shared" si="25"/>
        <v>5.3774443152249732E-3</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9.4648215153880833E-2</v>
      </c>
      <c r="J94" s="67">
        <f t="shared" si="18"/>
        <v>6.8627699397656658E-3</v>
      </c>
      <c r="K94" s="100">
        <f t="shared" si="20"/>
        <v>4.5751799598437769E-3</v>
      </c>
      <c r="O94" s="96">
        <f>Amnt_Deposited!B89</f>
        <v>2075</v>
      </c>
      <c r="P94" s="99">
        <f>Amnt_Deposited!H89</f>
        <v>0</v>
      </c>
      <c r="Q94" s="284">
        <f>MCF!R93</f>
        <v>1</v>
      </c>
      <c r="R94" s="67">
        <f t="shared" si="19"/>
        <v>0</v>
      </c>
      <c r="S94" s="67">
        <f t="shared" si="21"/>
        <v>0</v>
      </c>
      <c r="T94" s="67">
        <f t="shared" si="22"/>
        <v>0</v>
      </c>
      <c r="U94" s="67">
        <f t="shared" si="23"/>
        <v>0.10372407140151324</v>
      </c>
      <c r="V94" s="67">
        <f t="shared" si="24"/>
        <v>7.5208437696062088E-3</v>
      </c>
      <c r="W94" s="100">
        <f t="shared" si="25"/>
        <v>5.0138958464041386E-3</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8.8249410874607012E-2</v>
      </c>
      <c r="J95" s="67">
        <f t="shared" si="18"/>
        <v>6.3988042792738229E-3</v>
      </c>
      <c r="K95" s="100">
        <f t="shared" si="20"/>
        <v>4.265869519515882E-3</v>
      </c>
      <c r="O95" s="96">
        <f>Amnt_Deposited!B90</f>
        <v>2076</v>
      </c>
      <c r="P95" s="99">
        <f>Amnt_Deposited!H90</f>
        <v>0</v>
      </c>
      <c r="Q95" s="284">
        <f>MCF!R94</f>
        <v>1</v>
      </c>
      <c r="R95" s="67">
        <f t="shared" si="19"/>
        <v>0</v>
      </c>
      <c r="S95" s="67">
        <f t="shared" si="21"/>
        <v>0</v>
      </c>
      <c r="T95" s="67">
        <f t="shared" si="22"/>
        <v>0</v>
      </c>
      <c r="U95" s="67">
        <f t="shared" si="23"/>
        <v>9.671168315025426E-2</v>
      </c>
      <c r="V95" s="67">
        <f t="shared" si="24"/>
        <v>7.0123882512589846E-3</v>
      </c>
      <c r="W95" s="100">
        <f t="shared" si="25"/>
        <v>4.6749255008393231E-3</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8.2283205309824359E-2</v>
      </c>
      <c r="J96" s="67">
        <f t="shared" si="18"/>
        <v>5.9662055647826482E-3</v>
      </c>
      <c r="K96" s="100">
        <f t="shared" si="20"/>
        <v>3.9774703765217655E-3</v>
      </c>
      <c r="O96" s="96">
        <f>Amnt_Deposited!B91</f>
        <v>2077</v>
      </c>
      <c r="P96" s="99">
        <f>Amnt_Deposited!H91</f>
        <v>0</v>
      </c>
      <c r="Q96" s="284">
        <f>MCF!R95</f>
        <v>1</v>
      </c>
      <c r="R96" s="67">
        <f t="shared" si="19"/>
        <v>0</v>
      </c>
      <c r="S96" s="67">
        <f t="shared" si="21"/>
        <v>0</v>
      </c>
      <c r="T96" s="67">
        <f t="shared" si="22"/>
        <v>0</v>
      </c>
      <c r="U96" s="67">
        <f t="shared" si="23"/>
        <v>9.0173375681999304E-2</v>
      </c>
      <c r="V96" s="67">
        <f t="shared" si="24"/>
        <v>6.5383074682549575E-3</v>
      </c>
      <c r="W96" s="100">
        <f t="shared" si="25"/>
        <v>4.3588716455033047E-3</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7.6720352112932544E-2</v>
      </c>
      <c r="J97" s="67">
        <f t="shared" si="18"/>
        <v>5.5628531968918192E-3</v>
      </c>
      <c r="K97" s="100">
        <f t="shared" si="20"/>
        <v>3.7085687979278793E-3</v>
      </c>
      <c r="O97" s="96">
        <f>Amnt_Deposited!B92</f>
        <v>2078</v>
      </c>
      <c r="P97" s="99">
        <f>Amnt_Deposited!H92</f>
        <v>0</v>
      </c>
      <c r="Q97" s="284">
        <f>MCF!R96</f>
        <v>1</v>
      </c>
      <c r="R97" s="67">
        <f t="shared" si="19"/>
        <v>0</v>
      </c>
      <c r="S97" s="67">
        <f t="shared" si="21"/>
        <v>0</v>
      </c>
      <c r="T97" s="67">
        <f t="shared" si="22"/>
        <v>0</v>
      </c>
      <c r="U97" s="67">
        <f t="shared" si="23"/>
        <v>8.4077098205953479E-2</v>
      </c>
      <c r="V97" s="67">
        <f t="shared" si="24"/>
        <v>6.0962774760458293E-3</v>
      </c>
      <c r="W97" s="100">
        <f t="shared" si="25"/>
        <v>4.0641849840305526E-3</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7.1533582171106558E-2</v>
      </c>
      <c r="J98" s="67">
        <f t="shared" si="18"/>
        <v>5.1867699418259791E-3</v>
      </c>
      <c r="K98" s="100">
        <f t="shared" si="20"/>
        <v>3.4578466278839858E-3</v>
      </c>
      <c r="O98" s="96">
        <f>Amnt_Deposited!B93</f>
        <v>2079</v>
      </c>
      <c r="P98" s="99">
        <f>Amnt_Deposited!H93</f>
        <v>0</v>
      </c>
      <c r="Q98" s="284">
        <f>MCF!R97</f>
        <v>1</v>
      </c>
      <c r="R98" s="67">
        <f t="shared" si="19"/>
        <v>0</v>
      </c>
      <c r="S98" s="67">
        <f t="shared" si="21"/>
        <v>0</v>
      </c>
      <c r="T98" s="67">
        <f t="shared" si="22"/>
        <v>0</v>
      </c>
      <c r="U98" s="67">
        <f t="shared" si="23"/>
        <v>7.8392966762856509E-2</v>
      </c>
      <c r="V98" s="67">
        <f t="shared" si="24"/>
        <v>5.6841314430969639E-3</v>
      </c>
      <c r="W98" s="100">
        <f t="shared" si="25"/>
        <v>3.7894209620646423E-3</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6.669746993207408E-2</v>
      </c>
      <c r="J99" s="68">
        <f t="shared" si="18"/>
        <v>4.8361122390324779E-3</v>
      </c>
      <c r="K99" s="102">
        <f t="shared" si="20"/>
        <v>3.2240748260216516E-3</v>
      </c>
      <c r="O99" s="97">
        <f>Amnt_Deposited!B94</f>
        <v>2080</v>
      </c>
      <c r="P99" s="101">
        <f>Amnt_Deposited!H94</f>
        <v>0</v>
      </c>
      <c r="Q99" s="285">
        <f>MCF!R98</f>
        <v>1</v>
      </c>
      <c r="R99" s="68">
        <f t="shared" si="19"/>
        <v>0</v>
      </c>
      <c r="S99" s="68">
        <f>R99*$W$12</f>
        <v>0</v>
      </c>
      <c r="T99" s="68">
        <f>R99*(1-$W$12)</f>
        <v>0</v>
      </c>
      <c r="U99" s="68">
        <f>S99+U98*$W$10</f>
        <v>7.3093117733779814E-2</v>
      </c>
      <c r="V99" s="68">
        <f>U98*(1-$W$10)+T99</f>
        <v>5.2998490290766887E-3</v>
      </c>
      <c r="W99" s="102">
        <f t="shared" si="25"/>
        <v>3.5332326860511255E-3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0"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7" t="s">
        <v>338</v>
      </c>
      <c r="E2" s="788"/>
      <c r="F2" s="789"/>
    </row>
    <row r="3" spans="1:18" ht="16.5" thickBot="1">
      <c r="B3" s="12"/>
      <c r="C3" s="5" t="s">
        <v>276</v>
      </c>
      <c r="D3" s="787" t="s">
        <v>337</v>
      </c>
      <c r="E3" s="788"/>
      <c r="F3" s="789"/>
    </row>
    <row r="4" spans="1:18" ht="16.5" thickBot="1">
      <c r="B4" s="12"/>
      <c r="C4" s="5" t="s">
        <v>30</v>
      </c>
      <c r="D4" s="787" t="s">
        <v>266</v>
      </c>
      <c r="E4" s="788"/>
      <c r="F4" s="789"/>
    </row>
    <row r="5" spans="1:18" ht="16.5" thickBot="1">
      <c r="B5" s="12"/>
      <c r="C5" s="5" t="s">
        <v>117</v>
      </c>
      <c r="D5" s="790"/>
      <c r="E5" s="791"/>
      <c r="F5" s="792"/>
    </row>
    <row r="6" spans="1:18">
      <c r="B6" s="13" t="s">
        <v>201</v>
      </c>
    </row>
    <row r="7" spans="1:18">
      <c r="B7" s="20" t="s">
        <v>31</v>
      </c>
    </row>
    <row r="8" spans="1:18" ht="13.5" thickBot="1">
      <c r="B8" s="20"/>
    </row>
    <row r="9" spans="1:18" ht="12.75" customHeight="1">
      <c r="A9" s="1"/>
      <c r="C9" s="785" t="s">
        <v>18</v>
      </c>
      <c r="D9" s="786"/>
      <c r="E9" s="783" t="s">
        <v>100</v>
      </c>
      <c r="F9" s="784"/>
      <c r="H9" s="785" t="s">
        <v>18</v>
      </c>
      <c r="I9" s="786"/>
      <c r="J9" s="783" t="s">
        <v>100</v>
      </c>
      <c r="K9" s="784"/>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81" t="s">
        <v>250</v>
      </c>
      <c r="D12" s="782"/>
      <c r="E12" s="781" t="s">
        <v>250</v>
      </c>
      <c r="F12" s="782"/>
      <c r="H12" s="781" t="s">
        <v>251</v>
      </c>
      <c r="I12" s="782"/>
      <c r="J12" s="781" t="s">
        <v>251</v>
      </c>
      <c r="K12" s="782"/>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8">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79">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79">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79">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0">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0">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0">
        <f>D40</f>
        <v>0.17</v>
      </c>
      <c r="F40" s="239"/>
      <c r="N40" s="409" t="s">
        <v>267</v>
      </c>
      <c r="O40" s="2">
        <f t="shared" si="5"/>
        <v>0.17</v>
      </c>
    </row>
    <row r="41" spans="2:15">
      <c r="B41" s="146" t="str">
        <f>IF(Select2=1,"Plastics","")</f>
        <v>Plastics</v>
      </c>
      <c r="C41" s="159">
        <f t="shared" ref="C41:D44" si="6">IF(Select2=1,0,"")</f>
        <v>0</v>
      </c>
      <c r="D41" s="429">
        <f t="shared" si="6"/>
        <v>0</v>
      </c>
      <c r="E41" s="580">
        <f>D41</f>
        <v>0</v>
      </c>
      <c r="F41" s="239"/>
      <c r="N41" s="146" t="s">
        <v>230</v>
      </c>
      <c r="O41" s="2">
        <f t="shared" si="5"/>
        <v>0</v>
      </c>
    </row>
    <row r="42" spans="2:15">
      <c r="B42" s="146" t="str">
        <f>IF(Select2=1,"Metal","")</f>
        <v>Metal</v>
      </c>
      <c r="C42" s="159">
        <f t="shared" si="6"/>
        <v>0</v>
      </c>
      <c r="D42" s="429">
        <f t="shared" si="6"/>
        <v>0</v>
      </c>
      <c r="E42" s="580">
        <f>D42</f>
        <v>0</v>
      </c>
      <c r="F42" s="239"/>
      <c r="N42" s="146" t="s">
        <v>231</v>
      </c>
      <c r="O42" s="2">
        <f t="shared" si="5"/>
        <v>0</v>
      </c>
    </row>
    <row r="43" spans="2:15">
      <c r="B43" s="146" t="str">
        <f>IF(Select2=1,"Glass","")</f>
        <v>Glass</v>
      </c>
      <c r="C43" s="159">
        <f t="shared" si="6"/>
        <v>0</v>
      </c>
      <c r="D43" s="429">
        <f t="shared" si="6"/>
        <v>0</v>
      </c>
      <c r="E43" s="580">
        <f>D43</f>
        <v>0</v>
      </c>
      <c r="F43" s="239"/>
      <c r="N43" s="146" t="s">
        <v>232</v>
      </c>
      <c r="O43" s="2">
        <f t="shared" si="5"/>
        <v>0</v>
      </c>
    </row>
    <row r="44" spans="2:15">
      <c r="B44" s="146" t="str">
        <f>IF(Select2=1,"Other","")</f>
        <v>Other</v>
      </c>
      <c r="C44" s="159">
        <f t="shared" si="6"/>
        <v>0</v>
      </c>
      <c r="D44" s="429">
        <f t="shared" si="6"/>
        <v>0</v>
      </c>
      <c r="E44" s="580">
        <f>D44</f>
        <v>0</v>
      </c>
      <c r="F44" s="239"/>
      <c r="N44" s="146" t="s">
        <v>233</v>
      </c>
      <c r="O44" s="2">
        <f t="shared" si="5"/>
        <v>0</v>
      </c>
    </row>
    <row r="45" spans="2:15">
      <c r="B45" s="146"/>
      <c r="C45" s="159"/>
      <c r="D45" s="70"/>
      <c r="E45" s="580"/>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0">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1">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2">
        <v>6</v>
      </c>
      <c r="F49" s="42"/>
    </row>
    <row r="50" spans="1:18" ht="13.5" thickBot="1">
      <c r="B50" s="22"/>
      <c r="C50" s="14"/>
      <c r="D50" s="23"/>
      <c r="E50" s="24"/>
      <c r="F50" s="23"/>
    </row>
    <row r="51" spans="1:18" ht="13.5" thickBot="1">
      <c r="B51" s="35" t="s">
        <v>207</v>
      </c>
      <c r="C51" s="38"/>
      <c r="D51" s="21">
        <v>0.5</v>
      </c>
      <c r="E51" s="582">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2">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3">
        <f>D58</f>
        <v>0</v>
      </c>
      <c r="F58" s="94"/>
      <c r="L58" s="18"/>
    </row>
    <row r="59" spans="1:18" ht="13.5" thickBot="1">
      <c r="B59" s="281" t="s">
        <v>196</v>
      </c>
      <c r="C59" s="278"/>
      <c r="D59" s="279">
        <v>0</v>
      </c>
      <c r="E59" s="584">
        <f>D59</f>
        <v>0</v>
      </c>
      <c r="F59" s="41"/>
    </row>
    <row r="60" spans="1:18" ht="13.5" thickBot="1">
      <c r="B60" s="138"/>
      <c r="C60" s="262"/>
      <c r="D60" s="263"/>
      <c r="E60" s="265"/>
      <c r="F60" s="264"/>
    </row>
    <row r="61" spans="1:18" s="18" customFormat="1" ht="26.25" thickBot="1">
      <c r="A61"/>
      <c r="B61" s="268" t="s">
        <v>209</v>
      </c>
      <c r="C61" s="150"/>
      <c r="D61" s="778" t="s">
        <v>250</v>
      </c>
      <c r="E61" s="779"/>
      <c r="F61" s="780"/>
      <c r="H61" s="38"/>
      <c r="I61" s="778" t="s">
        <v>251</v>
      </c>
      <c r="J61" s="779"/>
      <c r="K61" s="780"/>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2" t="s">
        <v>336</v>
      </c>
    </row>
    <row r="71" spans="2:8">
      <c r="B71" s="793" t="s">
        <v>317</v>
      </c>
      <c r="C71" s="793"/>
      <c r="D71" s="794" t="s">
        <v>318</v>
      </c>
      <c r="E71" s="794"/>
      <c r="F71" s="794"/>
      <c r="G71" s="794"/>
      <c r="H71" s="794"/>
    </row>
    <row r="72" spans="2:8">
      <c r="B72" s="793" t="s">
        <v>319</v>
      </c>
      <c r="C72" s="793"/>
      <c r="D72" s="794" t="s">
        <v>320</v>
      </c>
      <c r="E72" s="794"/>
      <c r="F72" s="794"/>
      <c r="G72" s="794"/>
      <c r="H72" s="794"/>
    </row>
    <row r="73" spans="2:8">
      <c r="B73" s="793" t="s">
        <v>321</v>
      </c>
      <c r="C73" s="793"/>
      <c r="D73" s="794" t="s">
        <v>322</v>
      </c>
      <c r="E73" s="794"/>
      <c r="F73" s="794"/>
      <c r="G73" s="794"/>
      <c r="H73" s="794"/>
    </row>
    <row r="74" spans="2:8">
      <c r="B74" s="793" t="s">
        <v>323</v>
      </c>
      <c r="C74" s="793"/>
      <c r="D74" s="794" t="s">
        <v>324</v>
      </c>
      <c r="E74" s="794"/>
      <c r="F74" s="794"/>
      <c r="G74" s="794"/>
      <c r="H74" s="794"/>
    </row>
    <row r="75" spans="2:8">
      <c r="B75" s="560"/>
      <c r="C75" s="561"/>
      <c r="D75" s="561"/>
      <c r="E75" s="561"/>
      <c r="F75" s="561"/>
      <c r="G75" s="561"/>
      <c r="H75" s="561"/>
    </row>
    <row r="76" spans="2:8">
      <c r="B76" s="563"/>
      <c r="C76" s="564" t="s">
        <v>325</v>
      </c>
      <c r="D76" s="565" t="s">
        <v>87</v>
      </c>
      <c r="E76" s="565" t="s">
        <v>88</v>
      </c>
    </row>
    <row r="77" spans="2:8">
      <c r="B77" s="799" t="s">
        <v>133</v>
      </c>
      <c r="C77" s="566" t="s">
        <v>326</v>
      </c>
      <c r="D77" s="567" t="s">
        <v>327</v>
      </c>
      <c r="E77" s="567" t="s">
        <v>9</v>
      </c>
      <c r="F77" s="488"/>
      <c r="G77" s="547"/>
      <c r="H77" s="6"/>
    </row>
    <row r="78" spans="2:8">
      <c r="B78" s="800"/>
      <c r="C78" s="568"/>
      <c r="D78" s="569"/>
      <c r="E78" s="570"/>
      <c r="F78" s="6"/>
      <c r="G78" s="488"/>
      <c r="H78" s="6"/>
    </row>
    <row r="79" spans="2:8">
      <c r="B79" s="800"/>
      <c r="C79" s="568"/>
      <c r="D79" s="569"/>
      <c r="E79" s="570"/>
      <c r="F79" s="6"/>
      <c r="G79" s="488"/>
      <c r="H79" s="6"/>
    </row>
    <row r="80" spans="2:8">
      <c r="B80" s="800"/>
      <c r="C80" s="568"/>
      <c r="D80" s="569"/>
      <c r="E80" s="570"/>
      <c r="F80" s="6"/>
      <c r="G80" s="488"/>
      <c r="H80" s="6"/>
    </row>
    <row r="81" spans="2:8">
      <c r="B81" s="800"/>
      <c r="C81" s="568"/>
      <c r="D81" s="569"/>
      <c r="E81" s="570"/>
      <c r="F81" s="6"/>
      <c r="G81" s="488"/>
      <c r="H81" s="6"/>
    </row>
    <row r="82" spans="2:8">
      <c r="B82" s="800"/>
      <c r="C82" s="568"/>
      <c r="D82" s="569" t="s">
        <v>328</v>
      </c>
      <c r="E82" s="570"/>
      <c r="F82" s="6"/>
      <c r="G82" s="488"/>
      <c r="H82" s="6"/>
    </row>
    <row r="83" spans="2:8" ht="13.5" thickBot="1">
      <c r="B83" s="801"/>
      <c r="C83" s="571"/>
      <c r="D83" s="571"/>
      <c r="E83" s="572" t="s">
        <v>329</v>
      </c>
      <c r="F83" s="6"/>
      <c r="G83" s="6"/>
      <c r="H83" s="6"/>
    </row>
    <row r="84" spans="2:8" ht="13.5" thickTop="1">
      <c r="B84" s="563"/>
      <c r="C84" s="570"/>
      <c r="D84" s="563"/>
      <c r="E84" s="573"/>
      <c r="F84" s="6"/>
      <c r="G84" s="6"/>
      <c r="H84" s="6"/>
    </row>
    <row r="85" spans="2:8">
      <c r="B85" s="795" t="s">
        <v>330</v>
      </c>
      <c r="C85" s="796"/>
      <c r="D85" s="796"/>
      <c r="E85" s="797"/>
      <c r="F85" s="6"/>
      <c r="G85" s="6"/>
      <c r="H85" s="6"/>
    </row>
    <row r="86" spans="2:8">
      <c r="B86" s="574" t="s">
        <v>6</v>
      </c>
      <c r="C86" s="575">
        <v>0.63560000000000005</v>
      </c>
      <c r="D86" s="576">
        <v>0.15</v>
      </c>
      <c r="E86" s="576">
        <f>C86*D86</f>
        <v>9.5340000000000008E-2</v>
      </c>
      <c r="F86" s="6"/>
      <c r="G86" s="6"/>
      <c r="H86" s="6"/>
    </row>
    <row r="87" spans="2:8">
      <c r="B87" s="574" t="s">
        <v>256</v>
      </c>
      <c r="C87" s="575">
        <v>0.1042</v>
      </c>
      <c r="D87" s="576">
        <v>0.4</v>
      </c>
      <c r="E87" s="576">
        <f t="shared" ref="E87:E94" si="8">C87*D87</f>
        <v>4.1680000000000002E-2</v>
      </c>
      <c r="F87" s="6"/>
      <c r="G87" s="6"/>
      <c r="H87" s="6"/>
    </row>
    <row r="88" spans="2:8">
      <c r="B88" s="574" t="s">
        <v>2</v>
      </c>
      <c r="C88" s="575">
        <v>0</v>
      </c>
      <c r="D88" s="576">
        <v>0.43</v>
      </c>
      <c r="E88" s="576">
        <f t="shared" si="8"/>
        <v>0</v>
      </c>
      <c r="F88" s="6"/>
      <c r="G88" s="6"/>
      <c r="H88" s="6"/>
    </row>
    <row r="89" spans="2:8">
      <c r="B89" s="574" t="s">
        <v>16</v>
      </c>
      <c r="C89" s="575">
        <v>0</v>
      </c>
      <c r="D89" s="576">
        <v>0.24</v>
      </c>
      <c r="E89" s="576">
        <f t="shared" si="8"/>
        <v>0</v>
      </c>
      <c r="F89" s="6"/>
      <c r="G89" s="6"/>
      <c r="H89" s="6"/>
    </row>
    <row r="90" spans="2:8">
      <c r="B90" s="574" t="s">
        <v>331</v>
      </c>
      <c r="C90" s="575">
        <v>0</v>
      </c>
      <c r="D90" s="576">
        <v>0.39</v>
      </c>
      <c r="E90" s="576">
        <f t="shared" si="8"/>
        <v>0</v>
      </c>
    </row>
    <row r="91" spans="2:8">
      <c r="B91" s="574" t="s">
        <v>332</v>
      </c>
      <c r="C91" s="575">
        <v>1.4500000000000001E-2</v>
      </c>
      <c r="D91" s="576">
        <v>0</v>
      </c>
      <c r="E91" s="576">
        <f t="shared" si="8"/>
        <v>0</v>
      </c>
    </row>
    <row r="92" spans="2:8">
      <c r="B92" s="574" t="s">
        <v>231</v>
      </c>
      <c r="C92" s="575">
        <v>9.7600000000000006E-2</v>
      </c>
      <c r="D92" s="576">
        <v>0</v>
      </c>
      <c r="E92" s="576">
        <f t="shared" si="8"/>
        <v>0</v>
      </c>
    </row>
    <row r="93" spans="2:8">
      <c r="B93" s="574" t="s">
        <v>232</v>
      </c>
      <c r="C93" s="575">
        <v>1.7000000000000001E-2</v>
      </c>
      <c r="D93" s="576">
        <v>0</v>
      </c>
      <c r="E93" s="576">
        <f t="shared" si="8"/>
        <v>0</v>
      </c>
    </row>
    <row r="94" spans="2:8">
      <c r="B94" s="574" t="s">
        <v>233</v>
      </c>
      <c r="C94" s="575">
        <f>(0.95+12.16)/100</f>
        <v>0.13109999999999999</v>
      </c>
      <c r="D94" s="576">
        <v>0</v>
      </c>
      <c r="E94" s="576">
        <f t="shared" si="8"/>
        <v>0</v>
      </c>
    </row>
    <row r="95" spans="2:8">
      <c r="B95" s="798" t="s">
        <v>333</v>
      </c>
      <c r="C95" s="798"/>
      <c r="D95" s="798"/>
      <c r="E95" s="577">
        <f>SUM(E86:E94)</f>
        <v>0.13702</v>
      </c>
    </row>
    <row r="96" spans="2:8">
      <c r="B96" s="795" t="s">
        <v>334</v>
      </c>
      <c r="C96" s="796"/>
      <c r="D96" s="796"/>
      <c r="E96" s="797"/>
    </row>
    <row r="97" spans="2:5">
      <c r="B97" s="574" t="s">
        <v>6</v>
      </c>
      <c r="C97" s="575">
        <f>79.37/100</f>
        <v>0.79370000000000007</v>
      </c>
      <c r="D97" s="576">
        <v>0.15</v>
      </c>
      <c r="E97" s="576">
        <f>C97*D97</f>
        <v>0.11905500000000001</v>
      </c>
    </row>
    <row r="98" spans="2:5">
      <c r="B98" s="574" t="s">
        <v>256</v>
      </c>
      <c r="C98" s="575">
        <f>8.57/100</f>
        <v>8.5699999999999998E-2</v>
      </c>
      <c r="D98" s="576">
        <v>0.4</v>
      </c>
      <c r="E98" s="576">
        <f t="shared" ref="E98:E105" si="9">C98*D98</f>
        <v>3.4279999999999998E-2</v>
      </c>
    </row>
    <row r="99" spans="2:5">
      <c r="B99" s="574" t="s">
        <v>2</v>
      </c>
      <c r="C99" s="575">
        <f>0.75/100</f>
        <v>7.4999999999999997E-3</v>
      </c>
      <c r="D99" s="576">
        <v>0.43</v>
      </c>
      <c r="E99" s="576">
        <f t="shared" si="9"/>
        <v>3.225E-3</v>
      </c>
    </row>
    <row r="100" spans="2:5">
      <c r="B100" s="574" t="s">
        <v>16</v>
      </c>
      <c r="C100" s="575">
        <f>0.79/100</f>
        <v>7.9000000000000008E-3</v>
      </c>
      <c r="D100" s="576">
        <v>0.24</v>
      </c>
      <c r="E100" s="576">
        <f t="shared" si="9"/>
        <v>1.8960000000000001E-3</v>
      </c>
    </row>
    <row r="101" spans="2:5">
      <c r="B101" s="574" t="s">
        <v>331</v>
      </c>
      <c r="C101" s="575">
        <f>0.35/100</f>
        <v>3.4999999999999996E-3</v>
      </c>
      <c r="D101" s="576">
        <v>0.39</v>
      </c>
      <c r="E101" s="576">
        <f t="shared" si="9"/>
        <v>1.3649999999999999E-3</v>
      </c>
    </row>
    <row r="102" spans="2:5">
      <c r="B102" s="574" t="s">
        <v>332</v>
      </c>
      <c r="C102" s="575">
        <f>6.51/100</f>
        <v>6.5099999999999991E-2</v>
      </c>
      <c r="D102" s="576">
        <v>0</v>
      </c>
      <c r="E102" s="576">
        <f t="shared" si="9"/>
        <v>0</v>
      </c>
    </row>
    <row r="103" spans="2:5">
      <c r="B103" s="574" t="s">
        <v>231</v>
      </c>
      <c r="C103" s="575">
        <f>1.45/100</f>
        <v>1.4499999999999999E-2</v>
      </c>
      <c r="D103" s="576">
        <v>0</v>
      </c>
      <c r="E103" s="576">
        <f t="shared" si="9"/>
        <v>0</v>
      </c>
    </row>
    <row r="104" spans="2:5">
      <c r="B104" s="574" t="s">
        <v>232</v>
      </c>
      <c r="C104" s="575">
        <f>1.54/100</f>
        <v>1.54E-2</v>
      </c>
      <c r="D104" s="576">
        <v>0</v>
      </c>
      <c r="E104" s="576">
        <f t="shared" si="9"/>
        <v>0</v>
      </c>
    </row>
    <row r="105" spans="2:5">
      <c r="B105" s="574" t="s">
        <v>233</v>
      </c>
      <c r="C105" s="575">
        <f>0.67/100</f>
        <v>6.7000000000000002E-3</v>
      </c>
      <c r="D105" s="576">
        <v>0</v>
      </c>
      <c r="E105" s="576">
        <f t="shared" si="9"/>
        <v>0</v>
      </c>
    </row>
    <row r="106" spans="2:5">
      <c r="B106" s="798" t="s">
        <v>333</v>
      </c>
      <c r="C106" s="798"/>
      <c r="D106" s="798"/>
      <c r="E106" s="577">
        <f>SUM(E97:E105)</f>
        <v>0.15982100000000002</v>
      </c>
    </row>
    <row r="107" spans="2:5">
      <c r="B107" s="795" t="s">
        <v>335</v>
      </c>
      <c r="C107" s="796"/>
      <c r="D107" s="796"/>
      <c r="E107" s="797"/>
    </row>
    <row r="108" spans="2:5">
      <c r="B108" s="574" t="s">
        <v>6</v>
      </c>
      <c r="C108" s="575">
        <f>(59.47+6.92)/100</f>
        <v>0.66390000000000005</v>
      </c>
      <c r="D108" s="576">
        <v>0.15</v>
      </c>
      <c r="E108" s="576">
        <f>C108*D108</f>
        <v>9.9585000000000007E-2</v>
      </c>
    </row>
    <row r="109" spans="2:5">
      <c r="B109" s="574" t="s">
        <v>256</v>
      </c>
      <c r="C109" s="575">
        <f>12.85/100</f>
        <v>0.1285</v>
      </c>
      <c r="D109" s="576">
        <v>0.4</v>
      </c>
      <c r="E109" s="576">
        <f t="shared" ref="E109:E116" si="10">C109*D109</f>
        <v>5.1400000000000001E-2</v>
      </c>
    </row>
    <row r="110" spans="2:5">
      <c r="B110" s="574" t="s">
        <v>2</v>
      </c>
      <c r="C110" s="575">
        <v>0</v>
      </c>
      <c r="D110" s="576">
        <v>0.43</v>
      </c>
      <c r="E110" s="576">
        <f t="shared" si="10"/>
        <v>0</v>
      </c>
    </row>
    <row r="111" spans="2:5">
      <c r="B111" s="574" t="s">
        <v>16</v>
      </c>
      <c r="C111" s="575">
        <f>0.81/100</f>
        <v>8.1000000000000013E-3</v>
      </c>
      <c r="D111" s="576">
        <v>0.24</v>
      </c>
      <c r="E111" s="576">
        <f t="shared" si="10"/>
        <v>1.9440000000000002E-3</v>
      </c>
    </row>
    <row r="112" spans="2:5">
      <c r="B112" s="574" t="s">
        <v>331</v>
      </c>
      <c r="C112" s="575">
        <v>0</v>
      </c>
      <c r="D112" s="576">
        <v>0.39</v>
      </c>
      <c r="E112" s="576">
        <f t="shared" si="10"/>
        <v>0</v>
      </c>
    </row>
    <row r="113" spans="2:5">
      <c r="B113" s="574" t="s">
        <v>332</v>
      </c>
      <c r="C113" s="575">
        <f>10.71/100</f>
        <v>0.10710000000000001</v>
      </c>
      <c r="D113" s="576">
        <v>0</v>
      </c>
      <c r="E113" s="576">
        <f t="shared" si="10"/>
        <v>0</v>
      </c>
    </row>
    <row r="114" spans="2:5">
      <c r="B114" s="574" t="s">
        <v>231</v>
      </c>
      <c r="C114" s="575">
        <f>1.77/100</f>
        <v>1.77E-2</v>
      </c>
      <c r="D114" s="576">
        <v>0</v>
      </c>
      <c r="E114" s="576">
        <f t="shared" si="10"/>
        <v>0</v>
      </c>
    </row>
    <row r="115" spans="2:5">
      <c r="B115" s="574" t="s">
        <v>232</v>
      </c>
      <c r="C115" s="575">
        <f>1.33/100</f>
        <v>1.3300000000000001E-2</v>
      </c>
      <c r="D115" s="576">
        <v>0</v>
      </c>
      <c r="E115" s="576">
        <f t="shared" si="10"/>
        <v>0</v>
      </c>
    </row>
    <row r="116" spans="2:5">
      <c r="B116" s="574" t="s">
        <v>233</v>
      </c>
      <c r="C116" s="575">
        <f>6.21/100</f>
        <v>6.2100000000000002E-2</v>
      </c>
      <c r="D116" s="576">
        <v>0</v>
      </c>
      <c r="E116" s="576">
        <f t="shared" si="10"/>
        <v>0</v>
      </c>
    </row>
    <row r="117" spans="2:5">
      <c r="B117" s="798" t="s">
        <v>333</v>
      </c>
      <c r="C117" s="798"/>
      <c r="D117" s="798"/>
      <c r="E117" s="5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29.517240984000001</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29.517240984000001</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30.066066448000004</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30.066066448000004</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30.971364204</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30.971364204</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33.414861457999997</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Amnt_Deposited!O17</f>
        <v>33.414861457999997</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33.753948250000001</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Amnt_Deposited!O18</f>
        <v>33.753948250000001</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34.672945779999999</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Amnt_Deposited!O19</f>
        <v>34.672945779999999</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35.373511888000003</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Amnt_Deposited!O20</f>
        <v>35.373511888000003</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36.072965323999995</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Amnt_Deposited!O21</f>
        <v>36.072965323999995</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36.766994484000001</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Amnt_Deposited!O22</f>
        <v>36.766994484000001</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37.450383717999998</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Amnt_Deposited!O23</f>
        <v>37.450383717999998</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43.580580560000008</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Amnt_Deposited!O24</f>
        <v>43.580580560000008</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45.078167529999995</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45.078167529999995</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46.279436038</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46.279436038</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47.506296002000006</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47.506296002000006</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48.709928937999997</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48.709928937999997</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49.916482637999998</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49.916482637999998</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51.114482672000001</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51.114482672000001</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52.390508829999995</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52.390508829999995</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53.831001817999997</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53.831001817999997</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55.271494805999993</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55.271494805999993</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56.711987794000002</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56.711987794000002</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58.152480781999998</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58.152480781999998</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59.59297377</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59.59297377</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61.033466757999996</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61.033466757999996</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62.473959746000006</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62.473959746000006</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63.914452734000001</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63.914452734000001</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65.354945721999997</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65.354945721999997</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66.795438709999999</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66.795438709999999</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68.235931698000002</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68.235931698000002</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69.676424686000004</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69.676424686000004</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71.116917673999993</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71.116917673999993</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G13" sqref="G13"/>
    </sheetView>
  </sheetViews>
  <sheetFormatPr defaultColWidth="11.42578125" defaultRowHeight="12.75"/>
  <cols>
    <col min="1" max="1" width="3.42578125" style="713" customWidth="1"/>
    <col min="2" max="2" width="15.28515625" style="713" customWidth="1"/>
    <col min="3" max="4" width="10.140625" style="713" bestFit="1" customWidth="1"/>
    <col min="5" max="5" width="9.42578125" style="713" customWidth="1"/>
    <col min="6" max="6" width="11.28515625" style="713" customWidth="1"/>
    <col min="7" max="7" width="9.42578125" style="713" customWidth="1"/>
    <col min="8" max="8" width="8.42578125" style="713" customWidth="1"/>
    <col min="9" max="10" width="10.85546875" style="713" customWidth="1"/>
    <col min="11" max="11" width="9.42578125" style="713" bestFit="1" customWidth="1"/>
    <col min="12" max="12" width="10.28515625" style="713" customWidth="1"/>
    <col min="13" max="13" width="10.140625" style="713" customWidth="1"/>
    <col min="14" max="14" width="8.42578125" style="713" customWidth="1"/>
    <col min="15" max="15" width="23.7109375" style="713" customWidth="1"/>
    <col min="16" max="16" width="9.28515625" style="713" customWidth="1"/>
    <col min="17" max="17" width="3.85546875" style="713" customWidth="1"/>
    <col min="18" max="19" width="13" style="713" customWidth="1"/>
    <col min="20" max="20" width="9.42578125" style="713" customWidth="1"/>
    <col min="21" max="16384" width="11.42578125" style="713"/>
  </cols>
  <sheetData>
    <row r="2" spans="2:20" ht="15.75">
      <c r="C2" s="714" t="s">
        <v>106</v>
      </c>
      <c r="Q2" s="805" t="s">
        <v>107</v>
      </c>
      <c r="R2" s="805"/>
      <c r="S2" s="805"/>
      <c r="T2" s="805"/>
    </row>
    <row r="4" spans="2:20">
      <c r="C4" s="713" t="s">
        <v>26</v>
      </c>
    </row>
    <row r="5" spans="2:20">
      <c r="C5" s="713" t="s">
        <v>281</v>
      </c>
    </row>
    <row r="6" spans="2:20">
      <c r="C6" s="713" t="s">
        <v>29</v>
      </c>
    </row>
    <row r="7" spans="2:20">
      <c r="C7" s="713" t="s">
        <v>109</v>
      </c>
    </row>
    <row r="8" spans="2:20" ht="13.5" thickBot="1"/>
    <row r="9" spans="2:20" ht="13.5" thickBot="1">
      <c r="C9" s="806" t="s">
        <v>95</v>
      </c>
      <c r="D9" s="807"/>
      <c r="E9" s="807"/>
      <c r="F9" s="807"/>
      <c r="G9" s="807"/>
      <c r="H9" s="808"/>
      <c r="I9" s="814" t="s">
        <v>308</v>
      </c>
      <c r="J9" s="815"/>
      <c r="K9" s="815"/>
      <c r="L9" s="815"/>
      <c r="M9" s="815"/>
      <c r="N9" s="816"/>
      <c r="R9" s="715" t="s">
        <v>95</v>
      </c>
      <c r="S9" s="712" t="s">
        <v>308</v>
      </c>
    </row>
    <row r="10" spans="2:20" s="722" customFormat="1" ht="38.25" customHeight="1">
      <c r="B10" s="716"/>
      <c r="C10" s="716" t="s">
        <v>104</v>
      </c>
      <c r="D10" s="717" t="s">
        <v>105</v>
      </c>
      <c r="E10" s="717" t="s">
        <v>0</v>
      </c>
      <c r="F10" s="717" t="s">
        <v>206</v>
      </c>
      <c r="G10" s="717" t="s">
        <v>103</v>
      </c>
      <c r="H10" s="718" t="s">
        <v>161</v>
      </c>
      <c r="I10" s="719" t="s">
        <v>104</v>
      </c>
      <c r="J10" s="720" t="s">
        <v>105</v>
      </c>
      <c r="K10" s="720" t="s">
        <v>0</v>
      </c>
      <c r="L10" s="720" t="s">
        <v>206</v>
      </c>
      <c r="M10" s="720" t="s">
        <v>103</v>
      </c>
      <c r="N10" s="721" t="s">
        <v>161</v>
      </c>
      <c r="O10" s="711" t="s">
        <v>28</v>
      </c>
      <c r="R10" s="809" t="s">
        <v>147</v>
      </c>
      <c r="S10" s="809" t="s">
        <v>315</v>
      </c>
    </row>
    <row r="11" spans="2:20" s="727" customFormat="1" ht="13.5" thickBot="1">
      <c r="B11" s="723"/>
      <c r="C11" s="723" t="s">
        <v>11</v>
      </c>
      <c r="D11" s="724" t="s">
        <v>11</v>
      </c>
      <c r="E11" s="724" t="s">
        <v>11</v>
      </c>
      <c r="F11" s="724" t="s">
        <v>11</v>
      </c>
      <c r="G11" s="724" t="s">
        <v>11</v>
      </c>
      <c r="H11" s="725"/>
      <c r="I11" s="723" t="s">
        <v>11</v>
      </c>
      <c r="J11" s="724" t="s">
        <v>11</v>
      </c>
      <c r="K11" s="724" t="s">
        <v>11</v>
      </c>
      <c r="L11" s="724" t="s">
        <v>11</v>
      </c>
      <c r="M11" s="724" t="s">
        <v>11</v>
      </c>
      <c r="N11" s="725"/>
      <c r="O11" s="726"/>
      <c r="R11" s="810"/>
      <c r="S11" s="810"/>
    </row>
    <row r="12" spans="2:20" s="727" customFormat="1" ht="13.5" thickBot="1">
      <c r="B12" s="728" t="s">
        <v>25</v>
      </c>
      <c r="C12" s="729">
        <v>0.4</v>
      </c>
      <c r="D12" s="730">
        <v>0.8</v>
      </c>
      <c r="E12" s="730">
        <v>1</v>
      </c>
      <c r="F12" s="730">
        <v>0.5</v>
      </c>
      <c r="G12" s="730">
        <v>0.6</v>
      </c>
      <c r="H12" s="731"/>
      <c r="I12" s="729">
        <v>0.4</v>
      </c>
      <c r="J12" s="730">
        <v>0.8</v>
      </c>
      <c r="K12" s="730">
        <v>1</v>
      </c>
      <c r="L12" s="730">
        <v>0.5</v>
      </c>
      <c r="M12" s="730">
        <v>0.6</v>
      </c>
      <c r="N12" s="731"/>
      <c r="O12" s="732"/>
      <c r="R12" s="810"/>
      <c r="S12" s="810"/>
    </row>
    <row r="13" spans="2:20" s="727" customFormat="1" ht="26.25" thickBot="1">
      <c r="B13" s="728" t="s">
        <v>159</v>
      </c>
      <c r="C13" s="733">
        <f>C12</f>
        <v>0.4</v>
      </c>
      <c r="D13" s="734">
        <f>D12</f>
        <v>0.8</v>
      </c>
      <c r="E13" s="734">
        <f>E12</f>
        <v>1</v>
      </c>
      <c r="F13" s="734">
        <f>F12</f>
        <v>0.5</v>
      </c>
      <c r="G13" s="734">
        <f>G12</f>
        <v>0.6</v>
      </c>
      <c r="H13" s="735"/>
      <c r="I13" s="733">
        <v>0.4</v>
      </c>
      <c r="J13" s="734">
        <v>0.8</v>
      </c>
      <c r="K13" s="734">
        <v>1</v>
      </c>
      <c r="L13" s="734">
        <v>0.5</v>
      </c>
      <c r="M13" s="734">
        <v>0.6</v>
      </c>
      <c r="N13" s="735"/>
      <c r="O13" s="736"/>
      <c r="R13" s="810"/>
      <c r="S13" s="810"/>
    </row>
    <row r="14" spans="2:20" s="727" customFormat="1" ht="13.5" thickBot="1">
      <c r="B14" s="737"/>
      <c r="C14" s="737"/>
      <c r="D14" s="738"/>
      <c r="E14" s="738"/>
      <c r="F14" s="738"/>
      <c r="G14" s="738"/>
      <c r="H14" s="739"/>
      <c r="I14" s="737"/>
      <c r="J14" s="738"/>
      <c r="K14" s="738"/>
      <c r="L14" s="738"/>
      <c r="M14" s="738"/>
      <c r="N14" s="739"/>
      <c r="O14" s="740"/>
      <c r="R14" s="810"/>
      <c r="S14" s="810"/>
    </row>
    <row r="15" spans="2:20" s="727" customFormat="1" ht="12.75" customHeight="1" thickBot="1">
      <c r="B15" s="741"/>
      <c r="C15" s="802" t="s">
        <v>158</v>
      </c>
      <c r="D15" s="803"/>
      <c r="E15" s="803"/>
      <c r="F15" s="803"/>
      <c r="G15" s="803"/>
      <c r="H15" s="804"/>
      <c r="I15" s="802" t="s">
        <v>158</v>
      </c>
      <c r="J15" s="803"/>
      <c r="K15" s="803"/>
      <c r="L15" s="803"/>
      <c r="M15" s="803"/>
      <c r="N15" s="804"/>
      <c r="O15" s="742"/>
      <c r="R15" s="810"/>
      <c r="S15" s="810"/>
    </row>
    <row r="16" spans="2:20" s="727" customFormat="1" ht="26.25" thickBot="1">
      <c r="B16" s="728" t="s">
        <v>160</v>
      </c>
      <c r="C16" s="743">
        <v>0</v>
      </c>
      <c r="D16" s="744">
        <v>0</v>
      </c>
      <c r="E16" s="744">
        <v>1</v>
      </c>
      <c r="F16" s="744">
        <v>0</v>
      </c>
      <c r="G16" s="744">
        <v>0</v>
      </c>
      <c r="H16" s="812" t="s">
        <v>36</v>
      </c>
      <c r="I16" s="745">
        <v>0.2</v>
      </c>
      <c r="J16" s="746">
        <v>0.3</v>
      </c>
      <c r="K16" s="746">
        <v>0.25</v>
      </c>
      <c r="L16" s="746">
        <v>0.05</v>
      </c>
      <c r="M16" s="746">
        <v>0.2</v>
      </c>
      <c r="N16" s="812" t="s">
        <v>36</v>
      </c>
      <c r="O16" s="747"/>
      <c r="R16" s="811"/>
      <c r="S16" s="811"/>
    </row>
    <row r="17" spans="2:19" s="727" customFormat="1" ht="13.5" thickBot="1">
      <c r="B17" s="748" t="s">
        <v>1</v>
      </c>
      <c r="C17" s="748" t="s">
        <v>24</v>
      </c>
      <c r="D17" s="749" t="s">
        <v>24</v>
      </c>
      <c r="E17" s="749" t="s">
        <v>24</v>
      </c>
      <c r="F17" s="749" t="s">
        <v>24</v>
      </c>
      <c r="G17" s="749" t="s">
        <v>24</v>
      </c>
      <c r="H17" s="813"/>
      <c r="I17" s="748" t="s">
        <v>24</v>
      </c>
      <c r="J17" s="749" t="s">
        <v>24</v>
      </c>
      <c r="K17" s="749" t="s">
        <v>24</v>
      </c>
      <c r="L17" s="749" t="s">
        <v>24</v>
      </c>
      <c r="M17" s="749" t="s">
        <v>24</v>
      </c>
      <c r="N17" s="813"/>
      <c r="O17" s="726"/>
      <c r="R17" s="728" t="s">
        <v>157</v>
      </c>
      <c r="S17" s="750" t="s">
        <v>157</v>
      </c>
    </row>
    <row r="18" spans="2:19">
      <c r="B18" s="751">
        <f>year</f>
        <v>2000</v>
      </c>
      <c r="C18" s="752">
        <f>C$16</f>
        <v>0</v>
      </c>
      <c r="D18" s="753">
        <f t="shared" ref="D18:G33" si="0">D$16</f>
        <v>0</v>
      </c>
      <c r="E18" s="753">
        <f t="shared" si="0"/>
        <v>1</v>
      </c>
      <c r="F18" s="753">
        <f t="shared" si="0"/>
        <v>0</v>
      </c>
      <c r="G18" s="753">
        <f t="shared" si="0"/>
        <v>0</v>
      </c>
      <c r="H18" s="754">
        <f>SUM(C18:G18)</f>
        <v>1</v>
      </c>
      <c r="I18" s="752">
        <f>I$16</f>
        <v>0.2</v>
      </c>
      <c r="J18" s="753">
        <f t="shared" ref="J18:M33" si="1">J$16</f>
        <v>0.3</v>
      </c>
      <c r="K18" s="753">
        <f t="shared" si="1"/>
        <v>0.25</v>
      </c>
      <c r="L18" s="753">
        <f t="shared" si="1"/>
        <v>0.05</v>
      </c>
      <c r="M18" s="753">
        <f t="shared" si="1"/>
        <v>0.2</v>
      </c>
      <c r="N18" s="754">
        <f>SUM(I18:M18)</f>
        <v>1</v>
      </c>
      <c r="O18" s="755"/>
      <c r="R18" s="756">
        <f>C18*C$13+D18*D$13+E18*E$13+F18*F$13+G18*G$13</f>
        <v>1</v>
      </c>
      <c r="S18" s="757">
        <f>I18*I$13+J18*J$13+K18*K$13+L18*L$13+M18*M$13</f>
        <v>0.71500000000000008</v>
      </c>
    </row>
    <row r="19" spans="2:19">
      <c r="B19" s="758">
        <f t="shared" ref="B19:B50" si="2">B18+1</f>
        <v>2001</v>
      </c>
      <c r="C19" s="759">
        <f t="shared" ref="C19:G50" si="3">C$16</f>
        <v>0</v>
      </c>
      <c r="D19" s="760">
        <f t="shared" si="0"/>
        <v>0</v>
      </c>
      <c r="E19" s="760">
        <f t="shared" si="0"/>
        <v>1</v>
      </c>
      <c r="F19" s="760">
        <f t="shared" si="0"/>
        <v>0</v>
      </c>
      <c r="G19" s="760">
        <f t="shared" si="0"/>
        <v>0</v>
      </c>
      <c r="H19" s="761">
        <f t="shared" ref="H19:H82" si="4">SUM(C19:G19)</f>
        <v>1</v>
      </c>
      <c r="I19" s="759">
        <f t="shared" ref="I19:M50" si="5">I$16</f>
        <v>0.2</v>
      </c>
      <c r="J19" s="760">
        <f t="shared" si="1"/>
        <v>0.3</v>
      </c>
      <c r="K19" s="760">
        <f t="shared" si="1"/>
        <v>0.25</v>
      </c>
      <c r="L19" s="760">
        <f t="shared" si="1"/>
        <v>0.05</v>
      </c>
      <c r="M19" s="760">
        <f t="shared" si="1"/>
        <v>0.2</v>
      </c>
      <c r="N19" s="761">
        <f t="shared" ref="N19:N82" si="6">SUM(I19:M19)</f>
        <v>1</v>
      </c>
      <c r="O19" s="762"/>
      <c r="R19" s="756">
        <f t="shared" ref="R19:R82" si="7">C19*C$13+D19*D$13+E19*E$13+F19*F$13+G19*G$13</f>
        <v>1</v>
      </c>
      <c r="S19" s="757">
        <f t="shared" ref="S19:S82" si="8">I19*I$13+J19*J$13+K19*K$13+L19*L$13+M19*M$13</f>
        <v>0.71500000000000008</v>
      </c>
    </row>
    <row r="20" spans="2:19">
      <c r="B20" s="758">
        <f t="shared" si="2"/>
        <v>2002</v>
      </c>
      <c r="C20" s="759">
        <f t="shared" si="3"/>
        <v>0</v>
      </c>
      <c r="D20" s="760">
        <f t="shared" si="0"/>
        <v>0</v>
      </c>
      <c r="E20" s="760">
        <f t="shared" si="0"/>
        <v>1</v>
      </c>
      <c r="F20" s="760">
        <f t="shared" si="0"/>
        <v>0</v>
      </c>
      <c r="G20" s="760">
        <f t="shared" si="0"/>
        <v>0</v>
      </c>
      <c r="H20" s="761">
        <f t="shared" si="4"/>
        <v>1</v>
      </c>
      <c r="I20" s="759">
        <f t="shared" si="5"/>
        <v>0.2</v>
      </c>
      <c r="J20" s="760">
        <f t="shared" si="1"/>
        <v>0.3</v>
      </c>
      <c r="K20" s="760">
        <f t="shared" si="1"/>
        <v>0.25</v>
      </c>
      <c r="L20" s="760">
        <f t="shared" si="1"/>
        <v>0.05</v>
      </c>
      <c r="M20" s="760">
        <f t="shared" si="1"/>
        <v>0.2</v>
      </c>
      <c r="N20" s="761">
        <f t="shared" si="6"/>
        <v>1</v>
      </c>
      <c r="O20" s="762"/>
      <c r="R20" s="756">
        <f t="shared" si="7"/>
        <v>1</v>
      </c>
      <c r="S20" s="757">
        <f t="shared" si="8"/>
        <v>0.71500000000000008</v>
      </c>
    </row>
    <row r="21" spans="2:19">
      <c r="B21" s="758">
        <f t="shared" si="2"/>
        <v>2003</v>
      </c>
      <c r="C21" s="759">
        <f t="shared" si="3"/>
        <v>0</v>
      </c>
      <c r="D21" s="760">
        <f t="shared" si="0"/>
        <v>0</v>
      </c>
      <c r="E21" s="760">
        <f t="shared" si="0"/>
        <v>1</v>
      </c>
      <c r="F21" s="760">
        <f t="shared" si="0"/>
        <v>0</v>
      </c>
      <c r="G21" s="760">
        <f t="shared" si="0"/>
        <v>0</v>
      </c>
      <c r="H21" s="761">
        <f t="shared" si="4"/>
        <v>1</v>
      </c>
      <c r="I21" s="759">
        <f t="shared" si="5"/>
        <v>0.2</v>
      </c>
      <c r="J21" s="760">
        <f t="shared" si="1"/>
        <v>0.3</v>
      </c>
      <c r="K21" s="760">
        <f t="shared" si="1"/>
        <v>0.25</v>
      </c>
      <c r="L21" s="760">
        <f t="shared" si="1"/>
        <v>0.05</v>
      </c>
      <c r="M21" s="760">
        <f t="shared" si="1"/>
        <v>0.2</v>
      </c>
      <c r="N21" s="761">
        <f t="shared" si="6"/>
        <v>1</v>
      </c>
      <c r="O21" s="762"/>
      <c r="R21" s="756">
        <f t="shared" si="7"/>
        <v>1</v>
      </c>
      <c r="S21" s="757">
        <f t="shared" si="8"/>
        <v>0.71500000000000008</v>
      </c>
    </row>
    <row r="22" spans="2:19">
      <c r="B22" s="758">
        <f t="shared" si="2"/>
        <v>2004</v>
      </c>
      <c r="C22" s="759">
        <f t="shared" si="3"/>
        <v>0</v>
      </c>
      <c r="D22" s="760">
        <f t="shared" si="0"/>
        <v>0</v>
      </c>
      <c r="E22" s="760">
        <f t="shared" si="0"/>
        <v>1</v>
      </c>
      <c r="F22" s="760">
        <f t="shared" si="0"/>
        <v>0</v>
      </c>
      <c r="G22" s="760">
        <f t="shared" si="0"/>
        <v>0</v>
      </c>
      <c r="H22" s="761">
        <f t="shared" si="4"/>
        <v>1</v>
      </c>
      <c r="I22" s="759">
        <f t="shared" si="5"/>
        <v>0.2</v>
      </c>
      <c r="J22" s="760">
        <f t="shared" si="1"/>
        <v>0.3</v>
      </c>
      <c r="K22" s="760">
        <f t="shared" si="1"/>
        <v>0.25</v>
      </c>
      <c r="L22" s="760">
        <f t="shared" si="1"/>
        <v>0.05</v>
      </c>
      <c r="M22" s="760">
        <f t="shared" si="1"/>
        <v>0.2</v>
      </c>
      <c r="N22" s="761">
        <f t="shared" si="6"/>
        <v>1</v>
      </c>
      <c r="O22" s="762"/>
      <c r="R22" s="756">
        <f t="shared" si="7"/>
        <v>1</v>
      </c>
      <c r="S22" s="757">
        <f t="shared" si="8"/>
        <v>0.71500000000000008</v>
      </c>
    </row>
    <row r="23" spans="2:19">
      <c r="B23" s="758">
        <f t="shared" si="2"/>
        <v>2005</v>
      </c>
      <c r="C23" s="759">
        <f t="shared" si="3"/>
        <v>0</v>
      </c>
      <c r="D23" s="760">
        <f t="shared" si="0"/>
        <v>0</v>
      </c>
      <c r="E23" s="760">
        <f t="shared" si="0"/>
        <v>1</v>
      </c>
      <c r="F23" s="760">
        <f t="shared" si="0"/>
        <v>0</v>
      </c>
      <c r="G23" s="760">
        <f t="shared" si="0"/>
        <v>0</v>
      </c>
      <c r="H23" s="761">
        <f t="shared" si="4"/>
        <v>1</v>
      </c>
      <c r="I23" s="759">
        <f t="shared" si="5"/>
        <v>0.2</v>
      </c>
      <c r="J23" s="760">
        <f t="shared" si="1"/>
        <v>0.3</v>
      </c>
      <c r="K23" s="760">
        <f t="shared" si="1"/>
        <v>0.25</v>
      </c>
      <c r="L23" s="760">
        <f t="shared" si="1"/>
        <v>0.05</v>
      </c>
      <c r="M23" s="760">
        <f t="shared" si="1"/>
        <v>0.2</v>
      </c>
      <c r="N23" s="761">
        <f t="shared" si="6"/>
        <v>1</v>
      </c>
      <c r="O23" s="762"/>
      <c r="R23" s="756">
        <f t="shared" si="7"/>
        <v>1</v>
      </c>
      <c r="S23" s="757">
        <f t="shared" si="8"/>
        <v>0.71500000000000008</v>
      </c>
    </row>
    <row r="24" spans="2:19">
      <c r="B24" s="758">
        <f t="shared" si="2"/>
        <v>2006</v>
      </c>
      <c r="C24" s="759">
        <f t="shared" si="3"/>
        <v>0</v>
      </c>
      <c r="D24" s="760">
        <f t="shared" si="0"/>
        <v>0</v>
      </c>
      <c r="E24" s="760">
        <f t="shared" si="0"/>
        <v>1</v>
      </c>
      <c r="F24" s="760">
        <f t="shared" si="0"/>
        <v>0</v>
      </c>
      <c r="G24" s="760">
        <f t="shared" si="0"/>
        <v>0</v>
      </c>
      <c r="H24" s="761">
        <f t="shared" si="4"/>
        <v>1</v>
      </c>
      <c r="I24" s="759">
        <f t="shared" si="5"/>
        <v>0.2</v>
      </c>
      <c r="J24" s="760">
        <f t="shared" si="1"/>
        <v>0.3</v>
      </c>
      <c r="K24" s="760">
        <f t="shared" si="1"/>
        <v>0.25</v>
      </c>
      <c r="L24" s="760">
        <f t="shared" si="1"/>
        <v>0.05</v>
      </c>
      <c r="M24" s="760">
        <f t="shared" si="1"/>
        <v>0.2</v>
      </c>
      <c r="N24" s="761">
        <f t="shared" si="6"/>
        <v>1</v>
      </c>
      <c r="O24" s="762"/>
      <c r="R24" s="756">
        <f t="shared" si="7"/>
        <v>1</v>
      </c>
      <c r="S24" s="757">
        <f t="shared" si="8"/>
        <v>0.71500000000000008</v>
      </c>
    </row>
    <row r="25" spans="2:19">
      <c r="B25" s="758">
        <f t="shared" si="2"/>
        <v>2007</v>
      </c>
      <c r="C25" s="759">
        <f t="shared" si="3"/>
        <v>0</v>
      </c>
      <c r="D25" s="760">
        <f t="shared" si="0"/>
        <v>0</v>
      </c>
      <c r="E25" s="760">
        <f t="shared" si="0"/>
        <v>1</v>
      </c>
      <c r="F25" s="760">
        <f t="shared" si="0"/>
        <v>0</v>
      </c>
      <c r="G25" s="760">
        <f t="shared" si="0"/>
        <v>0</v>
      </c>
      <c r="H25" s="761">
        <f t="shared" si="4"/>
        <v>1</v>
      </c>
      <c r="I25" s="759">
        <f t="shared" si="5"/>
        <v>0.2</v>
      </c>
      <c r="J25" s="760">
        <f t="shared" si="1"/>
        <v>0.3</v>
      </c>
      <c r="K25" s="760">
        <f t="shared" si="1"/>
        <v>0.25</v>
      </c>
      <c r="L25" s="760">
        <f t="shared" si="1"/>
        <v>0.05</v>
      </c>
      <c r="M25" s="760">
        <f t="shared" si="1"/>
        <v>0.2</v>
      </c>
      <c r="N25" s="761">
        <f t="shared" si="6"/>
        <v>1</v>
      </c>
      <c r="O25" s="762"/>
      <c r="R25" s="756">
        <f t="shared" si="7"/>
        <v>1</v>
      </c>
      <c r="S25" s="757">
        <f t="shared" si="8"/>
        <v>0.71500000000000008</v>
      </c>
    </row>
    <row r="26" spans="2:19">
      <c r="B26" s="758">
        <f t="shared" si="2"/>
        <v>2008</v>
      </c>
      <c r="C26" s="759">
        <f t="shared" si="3"/>
        <v>0</v>
      </c>
      <c r="D26" s="760">
        <f t="shared" si="0"/>
        <v>0</v>
      </c>
      <c r="E26" s="760">
        <f t="shared" si="0"/>
        <v>1</v>
      </c>
      <c r="F26" s="760">
        <f t="shared" si="0"/>
        <v>0</v>
      </c>
      <c r="G26" s="760">
        <f t="shared" si="0"/>
        <v>0</v>
      </c>
      <c r="H26" s="761">
        <f t="shared" si="4"/>
        <v>1</v>
      </c>
      <c r="I26" s="759">
        <f t="shared" si="5"/>
        <v>0.2</v>
      </c>
      <c r="J26" s="760">
        <f t="shared" si="1"/>
        <v>0.3</v>
      </c>
      <c r="K26" s="760">
        <f t="shared" si="1"/>
        <v>0.25</v>
      </c>
      <c r="L26" s="760">
        <f t="shared" si="1"/>
        <v>0.05</v>
      </c>
      <c r="M26" s="760">
        <f t="shared" si="1"/>
        <v>0.2</v>
      </c>
      <c r="N26" s="761">
        <f t="shared" si="6"/>
        <v>1</v>
      </c>
      <c r="O26" s="762"/>
      <c r="R26" s="756">
        <f t="shared" si="7"/>
        <v>1</v>
      </c>
      <c r="S26" s="757">
        <f t="shared" si="8"/>
        <v>0.71500000000000008</v>
      </c>
    </row>
    <row r="27" spans="2:19">
      <c r="B27" s="758">
        <f t="shared" si="2"/>
        <v>2009</v>
      </c>
      <c r="C27" s="759">
        <f t="shared" si="3"/>
        <v>0</v>
      </c>
      <c r="D27" s="760">
        <f t="shared" si="0"/>
        <v>0</v>
      </c>
      <c r="E27" s="760">
        <f t="shared" si="0"/>
        <v>1</v>
      </c>
      <c r="F27" s="760">
        <f t="shared" si="0"/>
        <v>0</v>
      </c>
      <c r="G27" s="760">
        <f t="shared" si="0"/>
        <v>0</v>
      </c>
      <c r="H27" s="761">
        <f t="shared" si="4"/>
        <v>1</v>
      </c>
      <c r="I27" s="759">
        <f t="shared" si="5"/>
        <v>0.2</v>
      </c>
      <c r="J27" s="760">
        <f t="shared" si="1"/>
        <v>0.3</v>
      </c>
      <c r="K27" s="760">
        <f t="shared" si="1"/>
        <v>0.25</v>
      </c>
      <c r="L27" s="760">
        <f t="shared" si="1"/>
        <v>0.05</v>
      </c>
      <c r="M27" s="760">
        <f t="shared" si="1"/>
        <v>0.2</v>
      </c>
      <c r="N27" s="761">
        <f t="shared" si="6"/>
        <v>1</v>
      </c>
      <c r="O27" s="762"/>
      <c r="R27" s="756">
        <f t="shared" si="7"/>
        <v>1</v>
      </c>
      <c r="S27" s="757">
        <f t="shared" si="8"/>
        <v>0.71500000000000008</v>
      </c>
    </row>
    <row r="28" spans="2:19">
      <c r="B28" s="758">
        <f t="shared" si="2"/>
        <v>2010</v>
      </c>
      <c r="C28" s="759">
        <f t="shared" si="3"/>
        <v>0</v>
      </c>
      <c r="D28" s="760">
        <f t="shared" si="0"/>
        <v>0</v>
      </c>
      <c r="E28" s="760">
        <f t="shared" si="0"/>
        <v>1</v>
      </c>
      <c r="F28" s="760">
        <f t="shared" si="0"/>
        <v>0</v>
      </c>
      <c r="G28" s="760">
        <f t="shared" si="0"/>
        <v>0</v>
      </c>
      <c r="H28" s="761">
        <f t="shared" si="4"/>
        <v>1</v>
      </c>
      <c r="I28" s="759">
        <f t="shared" si="5"/>
        <v>0.2</v>
      </c>
      <c r="J28" s="760">
        <f t="shared" si="1"/>
        <v>0.3</v>
      </c>
      <c r="K28" s="760">
        <f t="shared" si="1"/>
        <v>0.25</v>
      </c>
      <c r="L28" s="760">
        <f t="shared" si="1"/>
        <v>0.05</v>
      </c>
      <c r="M28" s="760">
        <f t="shared" si="1"/>
        <v>0.2</v>
      </c>
      <c r="N28" s="761">
        <f t="shared" si="6"/>
        <v>1</v>
      </c>
      <c r="O28" s="762"/>
      <c r="R28" s="756">
        <f t="shared" si="7"/>
        <v>1</v>
      </c>
      <c r="S28" s="757">
        <f t="shared" si="8"/>
        <v>0.71500000000000008</v>
      </c>
    </row>
    <row r="29" spans="2:19">
      <c r="B29" s="758">
        <f t="shared" si="2"/>
        <v>2011</v>
      </c>
      <c r="C29" s="759">
        <f t="shared" si="3"/>
        <v>0</v>
      </c>
      <c r="D29" s="760">
        <f t="shared" si="0"/>
        <v>0</v>
      </c>
      <c r="E29" s="760">
        <f t="shared" si="0"/>
        <v>1</v>
      </c>
      <c r="F29" s="760">
        <f t="shared" si="0"/>
        <v>0</v>
      </c>
      <c r="G29" s="760">
        <f t="shared" si="0"/>
        <v>0</v>
      </c>
      <c r="H29" s="761">
        <f t="shared" si="4"/>
        <v>1</v>
      </c>
      <c r="I29" s="759">
        <f t="shared" si="5"/>
        <v>0.2</v>
      </c>
      <c r="J29" s="760">
        <f t="shared" si="1"/>
        <v>0.3</v>
      </c>
      <c r="K29" s="760">
        <f t="shared" si="1"/>
        <v>0.25</v>
      </c>
      <c r="L29" s="760">
        <f t="shared" si="1"/>
        <v>0.05</v>
      </c>
      <c r="M29" s="760">
        <f t="shared" si="1"/>
        <v>0.2</v>
      </c>
      <c r="N29" s="761">
        <f t="shared" si="6"/>
        <v>1</v>
      </c>
      <c r="O29" s="762"/>
      <c r="R29" s="756">
        <f t="shared" si="7"/>
        <v>1</v>
      </c>
      <c r="S29" s="757">
        <f t="shared" si="8"/>
        <v>0.71500000000000008</v>
      </c>
    </row>
    <row r="30" spans="2:19">
      <c r="B30" s="758">
        <f t="shared" si="2"/>
        <v>2012</v>
      </c>
      <c r="C30" s="759">
        <f t="shared" si="3"/>
        <v>0</v>
      </c>
      <c r="D30" s="760">
        <f t="shared" si="0"/>
        <v>0</v>
      </c>
      <c r="E30" s="760">
        <f t="shared" si="0"/>
        <v>1</v>
      </c>
      <c r="F30" s="760">
        <f t="shared" si="0"/>
        <v>0</v>
      </c>
      <c r="G30" s="760">
        <f t="shared" si="0"/>
        <v>0</v>
      </c>
      <c r="H30" s="761">
        <f t="shared" si="4"/>
        <v>1</v>
      </c>
      <c r="I30" s="759">
        <f t="shared" si="5"/>
        <v>0.2</v>
      </c>
      <c r="J30" s="760">
        <f t="shared" si="1"/>
        <v>0.3</v>
      </c>
      <c r="K30" s="760">
        <f t="shared" si="1"/>
        <v>0.25</v>
      </c>
      <c r="L30" s="760">
        <f t="shared" si="1"/>
        <v>0.05</v>
      </c>
      <c r="M30" s="760">
        <f t="shared" si="1"/>
        <v>0.2</v>
      </c>
      <c r="N30" s="761">
        <f t="shared" si="6"/>
        <v>1</v>
      </c>
      <c r="O30" s="762"/>
      <c r="R30" s="756">
        <f t="shared" si="7"/>
        <v>1</v>
      </c>
      <c r="S30" s="757">
        <f t="shared" si="8"/>
        <v>0.71500000000000008</v>
      </c>
    </row>
    <row r="31" spans="2:19">
      <c r="B31" s="758">
        <f t="shared" si="2"/>
        <v>2013</v>
      </c>
      <c r="C31" s="759">
        <f t="shared" si="3"/>
        <v>0</v>
      </c>
      <c r="D31" s="760">
        <f t="shared" si="0"/>
        <v>0</v>
      </c>
      <c r="E31" s="760">
        <f t="shared" si="0"/>
        <v>1</v>
      </c>
      <c r="F31" s="760">
        <f t="shared" si="0"/>
        <v>0</v>
      </c>
      <c r="G31" s="760">
        <f t="shared" si="0"/>
        <v>0</v>
      </c>
      <c r="H31" s="761">
        <f t="shared" si="4"/>
        <v>1</v>
      </c>
      <c r="I31" s="759">
        <f t="shared" si="5"/>
        <v>0.2</v>
      </c>
      <c r="J31" s="760">
        <f t="shared" si="1"/>
        <v>0.3</v>
      </c>
      <c r="K31" s="760">
        <f t="shared" si="1"/>
        <v>0.25</v>
      </c>
      <c r="L31" s="760">
        <f t="shared" si="1"/>
        <v>0.05</v>
      </c>
      <c r="M31" s="760">
        <f t="shared" si="1"/>
        <v>0.2</v>
      </c>
      <c r="N31" s="761">
        <f t="shared" si="6"/>
        <v>1</v>
      </c>
      <c r="O31" s="762"/>
      <c r="R31" s="756">
        <f t="shared" si="7"/>
        <v>1</v>
      </c>
      <c r="S31" s="757">
        <f t="shared" si="8"/>
        <v>0.71500000000000008</v>
      </c>
    </row>
    <row r="32" spans="2:19">
      <c r="B32" s="758">
        <f t="shared" si="2"/>
        <v>2014</v>
      </c>
      <c r="C32" s="759">
        <f t="shared" si="3"/>
        <v>0</v>
      </c>
      <c r="D32" s="760">
        <f t="shared" si="0"/>
        <v>0</v>
      </c>
      <c r="E32" s="760">
        <f t="shared" si="0"/>
        <v>1</v>
      </c>
      <c r="F32" s="760">
        <f t="shared" si="0"/>
        <v>0</v>
      </c>
      <c r="G32" s="760">
        <f t="shared" si="0"/>
        <v>0</v>
      </c>
      <c r="H32" s="761">
        <f t="shared" si="4"/>
        <v>1</v>
      </c>
      <c r="I32" s="759">
        <f t="shared" si="5"/>
        <v>0.2</v>
      </c>
      <c r="J32" s="760">
        <f t="shared" si="1"/>
        <v>0.3</v>
      </c>
      <c r="K32" s="760">
        <f t="shared" si="1"/>
        <v>0.25</v>
      </c>
      <c r="L32" s="760">
        <f t="shared" si="1"/>
        <v>0.05</v>
      </c>
      <c r="M32" s="760">
        <f t="shared" si="1"/>
        <v>0.2</v>
      </c>
      <c r="N32" s="761">
        <f t="shared" si="6"/>
        <v>1</v>
      </c>
      <c r="O32" s="762"/>
      <c r="R32" s="756">
        <f t="shared" si="7"/>
        <v>1</v>
      </c>
      <c r="S32" s="757">
        <f t="shared" si="8"/>
        <v>0.71500000000000008</v>
      </c>
    </row>
    <row r="33" spans="2:19">
      <c r="B33" s="758">
        <f t="shared" si="2"/>
        <v>2015</v>
      </c>
      <c r="C33" s="759">
        <f t="shared" si="3"/>
        <v>0</v>
      </c>
      <c r="D33" s="760">
        <f t="shared" si="0"/>
        <v>0</v>
      </c>
      <c r="E33" s="760">
        <f t="shared" si="0"/>
        <v>1</v>
      </c>
      <c r="F33" s="760">
        <f t="shared" si="0"/>
        <v>0</v>
      </c>
      <c r="G33" s="760">
        <f t="shared" si="0"/>
        <v>0</v>
      </c>
      <c r="H33" s="761">
        <f t="shared" si="4"/>
        <v>1</v>
      </c>
      <c r="I33" s="759">
        <f t="shared" si="5"/>
        <v>0.2</v>
      </c>
      <c r="J33" s="760">
        <f t="shared" si="1"/>
        <v>0.3</v>
      </c>
      <c r="K33" s="760">
        <f t="shared" si="1"/>
        <v>0.25</v>
      </c>
      <c r="L33" s="760">
        <f t="shared" si="1"/>
        <v>0.05</v>
      </c>
      <c r="M33" s="760">
        <f t="shared" si="1"/>
        <v>0.2</v>
      </c>
      <c r="N33" s="761">
        <f t="shared" si="6"/>
        <v>1</v>
      </c>
      <c r="O33" s="762"/>
      <c r="R33" s="756">
        <f t="shared" si="7"/>
        <v>1</v>
      </c>
      <c r="S33" s="757">
        <f t="shared" si="8"/>
        <v>0.71500000000000008</v>
      </c>
    </row>
    <row r="34" spans="2:19">
      <c r="B34" s="758">
        <f t="shared" si="2"/>
        <v>2016</v>
      </c>
      <c r="C34" s="759">
        <f t="shared" si="3"/>
        <v>0</v>
      </c>
      <c r="D34" s="760">
        <f t="shared" si="3"/>
        <v>0</v>
      </c>
      <c r="E34" s="760">
        <f t="shared" si="3"/>
        <v>1</v>
      </c>
      <c r="F34" s="760">
        <f t="shared" si="3"/>
        <v>0</v>
      </c>
      <c r="G34" s="760">
        <f t="shared" si="3"/>
        <v>0</v>
      </c>
      <c r="H34" s="761">
        <f t="shared" si="4"/>
        <v>1</v>
      </c>
      <c r="I34" s="759">
        <f t="shared" si="5"/>
        <v>0.2</v>
      </c>
      <c r="J34" s="760">
        <f t="shared" si="5"/>
        <v>0.3</v>
      </c>
      <c r="K34" s="760">
        <f t="shared" si="5"/>
        <v>0.25</v>
      </c>
      <c r="L34" s="760">
        <f t="shared" si="5"/>
        <v>0.05</v>
      </c>
      <c r="M34" s="760">
        <f t="shared" si="5"/>
        <v>0.2</v>
      </c>
      <c r="N34" s="761">
        <f t="shared" si="6"/>
        <v>1</v>
      </c>
      <c r="O34" s="762"/>
      <c r="R34" s="756">
        <f t="shared" si="7"/>
        <v>1</v>
      </c>
      <c r="S34" s="757">
        <f t="shared" si="8"/>
        <v>0.71500000000000008</v>
      </c>
    </row>
    <row r="35" spans="2:19">
      <c r="B35" s="758">
        <f t="shared" si="2"/>
        <v>2017</v>
      </c>
      <c r="C35" s="759">
        <f t="shared" si="3"/>
        <v>0</v>
      </c>
      <c r="D35" s="760">
        <f t="shared" si="3"/>
        <v>0</v>
      </c>
      <c r="E35" s="760">
        <f t="shared" si="3"/>
        <v>1</v>
      </c>
      <c r="F35" s="760">
        <f t="shared" si="3"/>
        <v>0</v>
      </c>
      <c r="G35" s="760">
        <f t="shared" si="3"/>
        <v>0</v>
      </c>
      <c r="H35" s="761">
        <f t="shared" si="4"/>
        <v>1</v>
      </c>
      <c r="I35" s="759">
        <f t="shared" si="5"/>
        <v>0.2</v>
      </c>
      <c r="J35" s="760">
        <f t="shared" si="5"/>
        <v>0.3</v>
      </c>
      <c r="K35" s="760">
        <f t="shared" si="5"/>
        <v>0.25</v>
      </c>
      <c r="L35" s="760">
        <f t="shared" si="5"/>
        <v>0.05</v>
      </c>
      <c r="M35" s="760">
        <f t="shared" si="5"/>
        <v>0.2</v>
      </c>
      <c r="N35" s="761">
        <f t="shared" si="6"/>
        <v>1</v>
      </c>
      <c r="O35" s="762"/>
      <c r="R35" s="756">
        <f t="shared" si="7"/>
        <v>1</v>
      </c>
      <c r="S35" s="757">
        <f t="shared" si="8"/>
        <v>0.71500000000000008</v>
      </c>
    </row>
    <row r="36" spans="2:19">
      <c r="B36" s="758">
        <f t="shared" si="2"/>
        <v>2018</v>
      </c>
      <c r="C36" s="759">
        <f t="shared" si="3"/>
        <v>0</v>
      </c>
      <c r="D36" s="760">
        <f t="shared" si="3"/>
        <v>0</v>
      </c>
      <c r="E36" s="760">
        <f t="shared" si="3"/>
        <v>1</v>
      </c>
      <c r="F36" s="760">
        <f t="shared" si="3"/>
        <v>0</v>
      </c>
      <c r="G36" s="760">
        <f t="shared" si="3"/>
        <v>0</v>
      </c>
      <c r="H36" s="761">
        <f t="shared" si="4"/>
        <v>1</v>
      </c>
      <c r="I36" s="759">
        <f t="shared" si="5"/>
        <v>0.2</v>
      </c>
      <c r="J36" s="760">
        <f t="shared" si="5"/>
        <v>0.3</v>
      </c>
      <c r="K36" s="760">
        <f t="shared" si="5"/>
        <v>0.25</v>
      </c>
      <c r="L36" s="760">
        <f t="shared" si="5"/>
        <v>0.05</v>
      </c>
      <c r="M36" s="760">
        <f t="shared" si="5"/>
        <v>0.2</v>
      </c>
      <c r="N36" s="761">
        <f t="shared" si="6"/>
        <v>1</v>
      </c>
      <c r="O36" s="762"/>
      <c r="R36" s="756">
        <f t="shared" si="7"/>
        <v>1</v>
      </c>
      <c r="S36" s="757">
        <f t="shared" si="8"/>
        <v>0.71500000000000008</v>
      </c>
    </row>
    <row r="37" spans="2:19">
      <c r="B37" s="758">
        <f t="shared" si="2"/>
        <v>2019</v>
      </c>
      <c r="C37" s="759">
        <f t="shared" si="3"/>
        <v>0</v>
      </c>
      <c r="D37" s="760">
        <f t="shared" si="3"/>
        <v>0</v>
      </c>
      <c r="E37" s="760">
        <f t="shared" si="3"/>
        <v>1</v>
      </c>
      <c r="F37" s="760">
        <f t="shared" si="3"/>
        <v>0</v>
      </c>
      <c r="G37" s="760">
        <f t="shared" si="3"/>
        <v>0</v>
      </c>
      <c r="H37" s="761">
        <f t="shared" si="4"/>
        <v>1</v>
      </c>
      <c r="I37" s="759">
        <f t="shared" si="5"/>
        <v>0.2</v>
      </c>
      <c r="J37" s="760">
        <f t="shared" si="5"/>
        <v>0.3</v>
      </c>
      <c r="K37" s="760">
        <f t="shared" si="5"/>
        <v>0.25</v>
      </c>
      <c r="L37" s="760">
        <f t="shared" si="5"/>
        <v>0.05</v>
      </c>
      <c r="M37" s="760">
        <f t="shared" si="5"/>
        <v>0.2</v>
      </c>
      <c r="N37" s="761">
        <f t="shared" si="6"/>
        <v>1</v>
      </c>
      <c r="O37" s="762"/>
      <c r="R37" s="756">
        <f t="shared" si="7"/>
        <v>1</v>
      </c>
      <c r="S37" s="757">
        <f t="shared" si="8"/>
        <v>0.71500000000000008</v>
      </c>
    </row>
    <row r="38" spans="2:19">
      <c r="B38" s="758">
        <f t="shared" si="2"/>
        <v>2020</v>
      </c>
      <c r="C38" s="759">
        <f t="shared" si="3"/>
        <v>0</v>
      </c>
      <c r="D38" s="760">
        <f t="shared" si="3"/>
        <v>0</v>
      </c>
      <c r="E38" s="760">
        <f t="shared" si="3"/>
        <v>1</v>
      </c>
      <c r="F38" s="760">
        <f t="shared" si="3"/>
        <v>0</v>
      </c>
      <c r="G38" s="760">
        <f t="shared" si="3"/>
        <v>0</v>
      </c>
      <c r="H38" s="761">
        <f t="shared" si="4"/>
        <v>1</v>
      </c>
      <c r="I38" s="759">
        <f t="shared" si="5"/>
        <v>0.2</v>
      </c>
      <c r="J38" s="760">
        <f t="shared" si="5"/>
        <v>0.3</v>
      </c>
      <c r="K38" s="760">
        <f t="shared" si="5"/>
        <v>0.25</v>
      </c>
      <c r="L38" s="760">
        <f t="shared" si="5"/>
        <v>0.05</v>
      </c>
      <c r="M38" s="760">
        <f t="shared" si="5"/>
        <v>0.2</v>
      </c>
      <c r="N38" s="761">
        <f t="shared" si="6"/>
        <v>1</v>
      </c>
      <c r="O38" s="762"/>
      <c r="R38" s="756">
        <f t="shared" si="7"/>
        <v>1</v>
      </c>
      <c r="S38" s="757">
        <f t="shared" si="8"/>
        <v>0.71500000000000008</v>
      </c>
    </row>
    <row r="39" spans="2:19">
      <c r="B39" s="758">
        <f t="shared" si="2"/>
        <v>2021</v>
      </c>
      <c r="C39" s="759">
        <f t="shared" si="3"/>
        <v>0</v>
      </c>
      <c r="D39" s="760">
        <f t="shared" si="3"/>
        <v>0</v>
      </c>
      <c r="E39" s="760">
        <f t="shared" si="3"/>
        <v>1</v>
      </c>
      <c r="F39" s="760">
        <f t="shared" si="3"/>
        <v>0</v>
      </c>
      <c r="G39" s="760">
        <f t="shared" si="3"/>
        <v>0</v>
      </c>
      <c r="H39" s="761">
        <f t="shared" si="4"/>
        <v>1</v>
      </c>
      <c r="I39" s="759">
        <f t="shared" si="5"/>
        <v>0.2</v>
      </c>
      <c r="J39" s="760">
        <f t="shared" si="5"/>
        <v>0.3</v>
      </c>
      <c r="K39" s="760">
        <f t="shared" si="5"/>
        <v>0.25</v>
      </c>
      <c r="L39" s="760">
        <f t="shared" si="5"/>
        <v>0.05</v>
      </c>
      <c r="M39" s="760">
        <f t="shared" si="5"/>
        <v>0.2</v>
      </c>
      <c r="N39" s="761">
        <f t="shared" si="6"/>
        <v>1</v>
      </c>
      <c r="O39" s="762"/>
      <c r="R39" s="756">
        <f t="shared" si="7"/>
        <v>1</v>
      </c>
      <c r="S39" s="757">
        <f t="shared" si="8"/>
        <v>0.71500000000000008</v>
      </c>
    </row>
    <row r="40" spans="2:19">
      <c r="B40" s="758">
        <f t="shared" si="2"/>
        <v>2022</v>
      </c>
      <c r="C40" s="759">
        <f t="shared" si="3"/>
        <v>0</v>
      </c>
      <c r="D40" s="760">
        <f t="shared" si="3"/>
        <v>0</v>
      </c>
      <c r="E40" s="760">
        <f t="shared" si="3"/>
        <v>1</v>
      </c>
      <c r="F40" s="760">
        <f t="shared" si="3"/>
        <v>0</v>
      </c>
      <c r="G40" s="760">
        <f t="shared" si="3"/>
        <v>0</v>
      </c>
      <c r="H40" s="761">
        <f t="shared" si="4"/>
        <v>1</v>
      </c>
      <c r="I40" s="759">
        <f t="shared" si="5"/>
        <v>0.2</v>
      </c>
      <c r="J40" s="760">
        <f t="shared" si="5"/>
        <v>0.3</v>
      </c>
      <c r="K40" s="760">
        <f t="shared" si="5"/>
        <v>0.25</v>
      </c>
      <c r="L40" s="760">
        <f t="shared" si="5"/>
        <v>0.05</v>
      </c>
      <c r="M40" s="760">
        <f t="shared" si="5"/>
        <v>0.2</v>
      </c>
      <c r="N40" s="761">
        <f t="shared" si="6"/>
        <v>1</v>
      </c>
      <c r="O40" s="762"/>
      <c r="R40" s="756">
        <f t="shared" si="7"/>
        <v>1</v>
      </c>
      <c r="S40" s="757">
        <f t="shared" si="8"/>
        <v>0.71500000000000008</v>
      </c>
    </row>
    <row r="41" spans="2:19">
      <c r="B41" s="758">
        <f t="shared" si="2"/>
        <v>2023</v>
      </c>
      <c r="C41" s="759">
        <f t="shared" si="3"/>
        <v>0</v>
      </c>
      <c r="D41" s="760">
        <f t="shared" si="3"/>
        <v>0</v>
      </c>
      <c r="E41" s="760">
        <f t="shared" si="3"/>
        <v>1</v>
      </c>
      <c r="F41" s="760">
        <f t="shared" si="3"/>
        <v>0</v>
      </c>
      <c r="G41" s="760">
        <f t="shared" si="3"/>
        <v>0</v>
      </c>
      <c r="H41" s="761">
        <f t="shared" si="4"/>
        <v>1</v>
      </c>
      <c r="I41" s="759">
        <f t="shared" si="5"/>
        <v>0.2</v>
      </c>
      <c r="J41" s="760">
        <f t="shared" si="5"/>
        <v>0.3</v>
      </c>
      <c r="K41" s="760">
        <f t="shared" si="5"/>
        <v>0.25</v>
      </c>
      <c r="L41" s="760">
        <f t="shared" si="5"/>
        <v>0.05</v>
      </c>
      <c r="M41" s="760">
        <f t="shared" si="5"/>
        <v>0.2</v>
      </c>
      <c r="N41" s="761">
        <f t="shared" si="6"/>
        <v>1</v>
      </c>
      <c r="O41" s="762"/>
      <c r="R41" s="756">
        <f t="shared" si="7"/>
        <v>1</v>
      </c>
      <c r="S41" s="757">
        <f t="shared" si="8"/>
        <v>0.71500000000000008</v>
      </c>
    </row>
    <row r="42" spans="2:19">
      <c r="B42" s="758">
        <f t="shared" si="2"/>
        <v>2024</v>
      </c>
      <c r="C42" s="759">
        <f t="shared" si="3"/>
        <v>0</v>
      </c>
      <c r="D42" s="760">
        <f t="shared" si="3"/>
        <v>0</v>
      </c>
      <c r="E42" s="760">
        <f t="shared" si="3"/>
        <v>1</v>
      </c>
      <c r="F42" s="760">
        <f t="shared" si="3"/>
        <v>0</v>
      </c>
      <c r="G42" s="760">
        <f t="shared" si="3"/>
        <v>0</v>
      </c>
      <c r="H42" s="761">
        <f t="shared" si="4"/>
        <v>1</v>
      </c>
      <c r="I42" s="759">
        <f t="shared" si="5"/>
        <v>0.2</v>
      </c>
      <c r="J42" s="760">
        <f t="shared" si="5"/>
        <v>0.3</v>
      </c>
      <c r="K42" s="760">
        <f t="shared" si="5"/>
        <v>0.25</v>
      </c>
      <c r="L42" s="760">
        <f t="shared" si="5"/>
        <v>0.05</v>
      </c>
      <c r="M42" s="760">
        <f t="shared" si="5"/>
        <v>0.2</v>
      </c>
      <c r="N42" s="761">
        <f t="shared" si="6"/>
        <v>1</v>
      </c>
      <c r="O42" s="762"/>
      <c r="R42" s="756">
        <f t="shared" si="7"/>
        <v>1</v>
      </c>
      <c r="S42" s="757">
        <f t="shared" si="8"/>
        <v>0.71500000000000008</v>
      </c>
    </row>
    <row r="43" spans="2:19">
      <c r="B43" s="758">
        <f t="shared" si="2"/>
        <v>2025</v>
      </c>
      <c r="C43" s="759">
        <f t="shared" si="3"/>
        <v>0</v>
      </c>
      <c r="D43" s="760">
        <f t="shared" si="3"/>
        <v>0</v>
      </c>
      <c r="E43" s="760">
        <f t="shared" si="3"/>
        <v>1</v>
      </c>
      <c r="F43" s="760">
        <f t="shared" si="3"/>
        <v>0</v>
      </c>
      <c r="G43" s="760">
        <f t="shared" si="3"/>
        <v>0</v>
      </c>
      <c r="H43" s="761">
        <f t="shared" si="4"/>
        <v>1</v>
      </c>
      <c r="I43" s="759">
        <f t="shared" si="5"/>
        <v>0.2</v>
      </c>
      <c r="J43" s="760">
        <f t="shared" si="5"/>
        <v>0.3</v>
      </c>
      <c r="K43" s="760">
        <f t="shared" si="5"/>
        <v>0.25</v>
      </c>
      <c r="L43" s="760">
        <f t="shared" si="5"/>
        <v>0.05</v>
      </c>
      <c r="M43" s="760">
        <f t="shared" si="5"/>
        <v>0.2</v>
      </c>
      <c r="N43" s="761">
        <f t="shared" si="6"/>
        <v>1</v>
      </c>
      <c r="O43" s="762"/>
      <c r="R43" s="756">
        <f t="shared" si="7"/>
        <v>1</v>
      </c>
      <c r="S43" s="757">
        <f t="shared" si="8"/>
        <v>0.71500000000000008</v>
      </c>
    </row>
    <row r="44" spans="2:19">
      <c r="B44" s="758">
        <f t="shared" si="2"/>
        <v>2026</v>
      </c>
      <c r="C44" s="759">
        <f t="shared" si="3"/>
        <v>0</v>
      </c>
      <c r="D44" s="760">
        <f t="shared" si="3"/>
        <v>0</v>
      </c>
      <c r="E44" s="760">
        <f t="shared" si="3"/>
        <v>1</v>
      </c>
      <c r="F44" s="760">
        <f t="shared" si="3"/>
        <v>0</v>
      </c>
      <c r="G44" s="760">
        <f t="shared" si="3"/>
        <v>0</v>
      </c>
      <c r="H44" s="761">
        <f t="shared" si="4"/>
        <v>1</v>
      </c>
      <c r="I44" s="759">
        <f t="shared" si="5"/>
        <v>0.2</v>
      </c>
      <c r="J44" s="760">
        <f t="shared" si="5"/>
        <v>0.3</v>
      </c>
      <c r="K44" s="760">
        <f t="shared" si="5"/>
        <v>0.25</v>
      </c>
      <c r="L44" s="760">
        <f t="shared" si="5"/>
        <v>0.05</v>
      </c>
      <c r="M44" s="760">
        <f t="shared" si="5"/>
        <v>0.2</v>
      </c>
      <c r="N44" s="761">
        <f t="shared" si="6"/>
        <v>1</v>
      </c>
      <c r="O44" s="762"/>
      <c r="R44" s="756">
        <f t="shared" si="7"/>
        <v>1</v>
      </c>
      <c r="S44" s="757">
        <f t="shared" si="8"/>
        <v>0.71500000000000008</v>
      </c>
    </row>
    <row r="45" spans="2:19">
      <c r="B45" s="758">
        <f t="shared" si="2"/>
        <v>2027</v>
      </c>
      <c r="C45" s="759">
        <f t="shared" si="3"/>
        <v>0</v>
      </c>
      <c r="D45" s="760">
        <f t="shared" si="3"/>
        <v>0</v>
      </c>
      <c r="E45" s="760">
        <f t="shared" si="3"/>
        <v>1</v>
      </c>
      <c r="F45" s="760">
        <f t="shared" si="3"/>
        <v>0</v>
      </c>
      <c r="G45" s="760">
        <f t="shared" si="3"/>
        <v>0</v>
      </c>
      <c r="H45" s="761">
        <f t="shared" si="4"/>
        <v>1</v>
      </c>
      <c r="I45" s="759">
        <f t="shared" si="5"/>
        <v>0.2</v>
      </c>
      <c r="J45" s="760">
        <f t="shared" si="5"/>
        <v>0.3</v>
      </c>
      <c r="K45" s="760">
        <f t="shared" si="5"/>
        <v>0.25</v>
      </c>
      <c r="L45" s="760">
        <f t="shared" si="5"/>
        <v>0.05</v>
      </c>
      <c r="M45" s="760">
        <f t="shared" si="5"/>
        <v>0.2</v>
      </c>
      <c r="N45" s="761">
        <f t="shared" si="6"/>
        <v>1</v>
      </c>
      <c r="O45" s="762"/>
      <c r="R45" s="756">
        <f t="shared" si="7"/>
        <v>1</v>
      </c>
      <c r="S45" s="757">
        <f t="shared" si="8"/>
        <v>0.71500000000000008</v>
      </c>
    </row>
    <row r="46" spans="2:19">
      <c r="B46" s="758">
        <f t="shared" si="2"/>
        <v>2028</v>
      </c>
      <c r="C46" s="759">
        <f t="shared" si="3"/>
        <v>0</v>
      </c>
      <c r="D46" s="760">
        <f t="shared" si="3"/>
        <v>0</v>
      </c>
      <c r="E46" s="760">
        <f t="shared" si="3"/>
        <v>1</v>
      </c>
      <c r="F46" s="760">
        <f t="shared" si="3"/>
        <v>0</v>
      </c>
      <c r="G46" s="760">
        <f t="shared" si="3"/>
        <v>0</v>
      </c>
      <c r="H46" s="761">
        <f t="shared" si="4"/>
        <v>1</v>
      </c>
      <c r="I46" s="759">
        <f t="shared" si="5"/>
        <v>0.2</v>
      </c>
      <c r="J46" s="760">
        <f t="shared" si="5"/>
        <v>0.3</v>
      </c>
      <c r="K46" s="760">
        <f t="shared" si="5"/>
        <v>0.25</v>
      </c>
      <c r="L46" s="760">
        <f t="shared" si="5"/>
        <v>0.05</v>
      </c>
      <c r="M46" s="760">
        <f t="shared" si="5"/>
        <v>0.2</v>
      </c>
      <c r="N46" s="761">
        <f t="shared" si="6"/>
        <v>1</v>
      </c>
      <c r="O46" s="762"/>
      <c r="R46" s="756">
        <f t="shared" si="7"/>
        <v>1</v>
      </c>
      <c r="S46" s="757">
        <f t="shared" si="8"/>
        <v>0.71500000000000008</v>
      </c>
    </row>
    <row r="47" spans="2:19">
      <c r="B47" s="758">
        <f t="shared" si="2"/>
        <v>2029</v>
      </c>
      <c r="C47" s="759">
        <f t="shared" si="3"/>
        <v>0</v>
      </c>
      <c r="D47" s="760">
        <f t="shared" si="3"/>
        <v>0</v>
      </c>
      <c r="E47" s="760">
        <f t="shared" si="3"/>
        <v>1</v>
      </c>
      <c r="F47" s="760">
        <f t="shared" si="3"/>
        <v>0</v>
      </c>
      <c r="G47" s="760">
        <f t="shared" si="3"/>
        <v>0</v>
      </c>
      <c r="H47" s="761">
        <f t="shared" si="4"/>
        <v>1</v>
      </c>
      <c r="I47" s="759">
        <f t="shared" si="5"/>
        <v>0.2</v>
      </c>
      <c r="J47" s="760">
        <f t="shared" si="5"/>
        <v>0.3</v>
      </c>
      <c r="K47" s="760">
        <f t="shared" si="5"/>
        <v>0.25</v>
      </c>
      <c r="L47" s="760">
        <f t="shared" si="5"/>
        <v>0.05</v>
      </c>
      <c r="M47" s="760">
        <f t="shared" si="5"/>
        <v>0.2</v>
      </c>
      <c r="N47" s="761">
        <f t="shared" si="6"/>
        <v>1</v>
      </c>
      <c r="O47" s="762"/>
      <c r="R47" s="756">
        <f t="shared" si="7"/>
        <v>1</v>
      </c>
      <c r="S47" s="757">
        <f t="shared" si="8"/>
        <v>0.71500000000000008</v>
      </c>
    </row>
    <row r="48" spans="2:19">
      <c r="B48" s="758">
        <f t="shared" si="2"/>
        <v>2030</v>
      </c>
      <c r="C48" s="759">
        <f t="shared" si="3"/>
        <v>0</v>
      </c>
      <c r="D48" s="760">
        <f t="shared" si="3"/>
        <v>0</v>
      </c>
      <c r="E48" s="760">
        <f t="shared" si="3"/>
        <v>1</v>
      </c>
      <c r="F48" s="760">
        <f t="shared" si="3"/>
        <v>0</v>
      </c>
      <c r="G48" s="760">
        <f t="shared" si="3"/>
        <v>0</v>
      </c>
      <c r="H48" s="761">
        <f t="shared" si="4"/>
        <v>1</v>
      </c>
      <c r="I48" s="759">
        <f t="shared" si="5"/>
        <v>0.2</v>
      </c>
      <c r="J48" s="760">
        <f t="shared" si="5"/>
        <v>0.3</v>
      </c>
      <c r="K48" s="760">
        <f t="shared" si="5"/>
        <v>0.25</v>
      </c>
      <c r="L48" s="760">
        <f t="shared" si="5"/>
        <v>0.05</v>
      </c>
      <c r="M48" s="760">
        <f t="shared" si="5"/>
        <v>0.2</v>
      </c>
      <c r="N48" s="761">
        <f t="shared" si="6"/>
        <v>1</v>
      </c>
      <c r="O48" s="762"/>
      <c r="R48" s="756">
        <f t="shared" si="7"/>
        <v>1</v>
      </c>
      <c r="S48" s="757">
        <f t="shared" si="8"/>
        <v>0.71500000000000008</v>
      </c>
    </row>
    <row r="49" spans="2:19">
      <c r="B49" s="758">
        <f t="shared" si="2"/>
        <v>2031</v>
      </c>
      <c r="C49" s="759">
        <f t="shared" si="3"/>
        <v>0</v>
      </c>
      <c r="D49" s="760">
        <f t="shared" si="3"/>
        <v>0</v>
      </c>
      <c r="E49" s="760">
        <f t="shared" si="3"/>
        <v>1</v>
      </c>
      <c r="F49" s="760">
        <f t="shared" si="3"/>
        <v>0</v>
      </c>
      <c r="G49" s="760">
        <f t="shared" si="3"/>
        <v>0</v>
      </c>
      <c r="H49" s="761">
        <f t="shared" si="4"/>
        <v>1</v>
      </c>
      <c r="I49" s="759">
        <f t="shared" si="5"/>
        <v>0.2</v>
      </c>
      <c r="J49" s="760">
        <f t="shared" si="5"/>
        <v>0.3</v>
      </c>
      <c r="K49" s="760">
        <f t="shared" si="5"/>
        <v>0.25</v>
      </c>
      <c r="L49" s="760">
        <f t="shared" si="5"/>
        <v>0.05</v>
      </c>
      <c r="M49" s="760">
        <f t="shared" si="5"/>
        <v>0.2</v>
      </c>
      <c r="N49" s="761">
        <f t="shared" si="6"/>
        <v>1</v>
      </c>
      <c r="O49" s="762"/>
      <c r="R49" s="756">
        <f t="shared" si="7"/>
        <v>1</v>
      </c>
      <c r="S49" s="757">
        <f t="shared" si="8"/>
        <v>0.71500000000000008</v>
      </c>
    </row>
    <row r="50" spans="2:19">
      <c r="B50" s="758">
        <f t="shared" si="2"/>
        <v>2032</v>
      </c>
      <c r="C50" s="759">
        <f t="shared" si="3"/>
        <v>0</v>
      </c>
      <c r="D50" s="760">
        <f t="shared" si="3"/>
        <v>0</v>
      </c>
      <c r="E50" s="760">
        <f t="shared" si="3"/>
        <v>1</v>
      </c>
      <c r="F50" s="760">
        <f t="shared" si="3"/>
        <v>0</v>
      </c>
      <c r="G50" s="760">
        <f t="shared" si="3"/>
        <v>0</v>
      </c>
      <c r="H50" s="761">
        <f t="shared" si="4"/>
        <v>1</v>
      </c>
      <c r="I50" s="759">
        <f t="shared" si="5"/>
        <v>0.2</v>
      </c>
      <c r="J50" s="760">
        <f t="shared" si="5"/>
        <v>0.3</v>
      </c>
      <c r="K50" s="760">
        <f t="shared" si="5"/>
        <v>0.25</v>
      </c>
      <c r="L50" s="760">
        <f t="shared" si="5"/>
        <v>0.05</v>
      </c>
      <c r="M50" s="760">
        <f t="shared" si="5"/>
        <v>0.2</v>
      </c>
      <c r="N50" s="761">
        <f t="shared" si="6"/>
        <v>1</v>
      </c>
      <c r="O50" s="762"/>
      <c r="R50" s="756">
        <f t="shared" si="7"/>
        <v>1</v>
      </c>
      <c r="S50" s="757">
        <f t="shared" si="8"/>
        <v>0.71500000000000008</v>
      </c>
    </row>
    <row r="51" spans="2:19">
      <c r="B51" s="758">
        <f t="shared" ref="B51:B82" si="9">B50+1</f>
        <v>2033</v>
      </c>
      <c r="C51" s="759">
        <f t="shared" ref="C51:G98" si="10">C$16</f>
        <v>0</v>
      </c>
      <c r="D51" s="760">
        <f t="shared" si="10"/>
        <v>0</v>
      </c>
      <c r="E51" s="760">
        <f t="shared" si="10"/>
        <v>1</v>
      </c>
      <c r="F51" s="760">
        <f t="shared" si="10"/>
        <v>0</v>
      </c>
      <c r="G51" s="760">
        <f t="shared" si="10"/>
        <v>0</v>
      </c>
      <c r="H51" s="761">
        <f t="shared" si="4"/>
        <v>1</v>
      </c>
      <c r="I51" s="759">
        <f t="shared" ref="I51:M98" si="11">I$16</f>
        <v>0.2</v>
      </c>
      <c r="J51" s="760">
        <f t="shared" si="11"/>
        <v>0.3</v>
      </c>
      <c r="K51" s="760">
        <f t="shared" si="11"/>
        <v>0.25</v>
      </c>
      <c r="L51" s="760">
        <f t="shared" si="11"/>
        <v>0.05</v>
      </c>
      <c r="M51" s="760">
        <f t="shared" si="11"/>
        <v>0.2</v>
      </c>
      <c r="N51" s="761">
        <f t="shared" si="6"/>
        <v>1</v>
      </c>
      <c r="O51" s="762"/>
      <c r="R51" s="756">
        <f t="shared" si="7"/>
        <v>1</v>
      </c>
      <c r="S51" s="757">
        <f t="shared" si="8"/>
        <v>0.71500000000000008</v>
      </c>
    </row>
    <row r="52" spans="2:19">
      <c r="B52" s="758">
        <f t="shared" si="9"/>
        <v>2034</v>
      </c>
      <c r="C52" s="759">
        <f t="shared" si="10"/>
        <v>0</v>
      </c>
      <c r="D52" s="760">
        <f t="shared" si="10"/>
        <v>0</v>
      </c>
      <c r="E52" s="760">
        <f t="shared" si="10"/>
        <v>1</v>
      </c>
      <c r="F52" s="760">
        <f t="shared" si="10"/>
        <v>0</v>
      </c>
      <c r="G52" s="760">
        <f t="shared" si="10"/>
        <v>0</v>
      </c>
      <c r="H52" s="761">
        <f t="shared" si="4"/>
        <v>1</v>
      </c>
      <c r="I52" s="759">
        <f t="shared" si="11"/>
        <v>0.2</v>
      </c>
      <c r="J52" s="760">
        <f t="shared" si="11"/>
        <v>0.3</v>
      </c>
      <c r="K52" s="760">
        <f t="shared" si="11"/>
        <v>0.25</v>
      </c>
      <c r="L52" s="760">
        <f t="shared" si="11"/>
        <v>0.05</v>
      </c>
      <c r="M52" s="760">
        <f t="shared" si="11"/>
        <v>0.2</v>
      </c>
      <c r="N52" s="761">
        <f t="shared" si="6"/>
        <v>1</v>
      </c>
      <c r="O52" s="762"/>
      <c r="R52" s="756">
        <f t="shared" si="7"/>
        <v>1</v>
      </c>
      <c r="S52" s="757">
        <f t="shared" si="8"/>
        <v>0.71500000000000008</v>
      </c>
    </row>
    <row r="53" spans="2:19">
      <c r="B53" s="758">
        <f t="shared" si="9"/>
        <v>2035</v>
      </c>
      <c r="C53" s="759">
        <f t="shared" si="10"/>
        <v>0</v>
      </c>
      <c r="D53" s="760">
        <f t="shared" si="10"/>
        <v>0</v>
      </c>
      <c r="E53" s="760">
        <f t="shared" si="10"/>
        <v>1</v>
      </c>
      <c r="F53" s="760">
        <f t="shared" si="10"/>
        <v>0</v>
      </c>
      <c r="G53" s="760">
        <f t="shared" si="10"/>
        <v>0</v>
      </c>
      <c r="H53" s="761">
        <f t="shared" si="4"/>
        <v>1</v>
      </c>
      <c r="I53" s="759">
        <f t="shared" si="11"/>
        <v>0.2</v>
      </c>
      <c r="J53" s="760">
        <f t="shared" si="11"/>
        <v>0.3</v>
      </c>
      <c r="K53" s="760">
        <f t="shared" si="11"/>
        <v>0.25</v>
      </c>
      <c r="L53" s="760">
        <f t="shared" si="11"/>
        <v>0.05</v>
      </c>
      <c r="M53" s="760">
        <f t="shared" si="11"/>
        <v>0.2</v>
      </c>
      <c r="N53" s="761">
        <f t="shared" si="6"/>
        <v>1</v>
      </c>
      <c r="O53" s="762"/>
      <c r="R53" s="756">
        <f t="shared" si="7"/>
        <v>1</v>
      </c>
      <c r="S53" s="757">
        <f t="shared" si="8"/>
        <v>0.71500000000000008</v>
      </c>
    </row>
    <row r="54" spans="2:19">
      <c r="B54" s="758">
        <f t="shared" si="9"/>
        <v>2036</v>
      </c>
      <c r="C54" s="759">
        <f t="shared" si="10"/>
        <v>0</v>
      </c>
      <c r="D54" s="760">
        <f t="shared" si="10"/>
        <v>0</v>
      </c>
      <c r="E54" s="760">
        <f t="shared" si="10"/>
        <v>1</v>
      </c>
      <c r="F54" s="760">
        <f t="shared" si="10"/>
        <v>0</v>
      </c>
      <c r="G54" s="760">
        <f t="shared" si="10"/>
        <v>0</v>
      </c>
      <c r="H54" s="761">
        <f t="shared" si="4"/>
        <v>1</v>
      </c>
      <c r="I54" s="759">
        <f t="shared" si="11"/>
        <v>0.2</v>
      </c>
      <c r="J54" s="760">
        <f t="shared" si="11"/>
        <v>0.3</v>
      </c>
      <c r="K54" s="760">
        <f t="shared" si="11"/>
        <v>0.25</v>
      </c>
      <c r="L54" s="760">
        <f t="shared" si="11"/>
        <v>0.05</v>
      </c>
      <c r="M54" s="760">
        <f t="shared" si="11"/>
        <v>0.2</v>
      </c>
      <c r="N54" s="761">
        <f t="shared" si="6"/>
        <v>1</v>
      </c>
      <c r="O54" s="762"/>
      <c r="R54" s="756">
        <f t="shared" si="7"/>
        <v>1</v>
      </c>
      <c r="S54" s="757">
        <f t="shared" si="8"/>
        <v>0.71500000000000008</v>
      </c>
    </row>
    <row r="55" spans="2:19">
      <c r="B55" s="758">
        <f t="shared" si="9"/>
        <v>2037</v>
      </c>
      <c r="C55" s="759">
        <f t="shared" si="10"/>
        <v>0</v>
      </c>
      <c r="D55" s="760">
        <f t="shared" si="10"/>
        <v>0</v>
      </c>
      <c r="E55" s="760">
        <f t="shared" si="10"/>
        <v>1</v>
      </c>
      <c r="F55" s="760">
        <f t="shared" si="10"/>
        <v>0</v>
      </c>
      <c r="G55" s="760">
        <f t="shared" si="10"/>
        <v>0</v>
      </c>
      <c r="H55" s="761">
        <f t="shared" si="4"/>
        <v>1</v>
      </c>
      <c r="I55" s="759">
        <f t="shared" si="11"/>
        <v>0.2</v>
      </c>
      <c r="J55" s="760">
        <f t="shared" si="11"/>
        <v>0.3</v>
      </c>
      <c r="K55" s="760">
        <f t="shared" si="11"/>
        <v>0.25</v>
      </c>
      <c r="L55" s="760">
        <f t="shared" si="11"/>
        <v>0.05</v>
      </c>
      <c r="M55" s="760">
        <f t="shared" si="11"/>
        <v>0.2</v>
      </c>
      <c r="N55" s="761">
        <f t="shared" si="6"/>
        <v>1</v>
      </c>
      <c r="O55" s="762"/>
      <c r="R55" s="756">
        <f t="shared" si="7"/>
        <v>1</v>
      </c>
      <c r="S55" s="757">
        <f t="shared" si="8"/>
        <v>0.71500000000000008</v>
      </c>
    </row>
    <row r="56" spans="2:19">
      <c r="B56" s="758">
        <f t="shared" si="9"/>
        <v>2038</v>
      </c>
      <c r="C56" s="759">
        <f t="shared" si="10"/>
        <v>0</v>
      </c>
      <c r="D56" s="760">
        <f t="shared" si="10"/>
        <v>0</v>
      </c>
      <c r="E56" s="760">
        <f t="shared" si="10"/>
        <v>1</v>
      </c>
      <c r="F56" s="760">
        <f t="shared" si="10"/>
        <v>0</v>
      </c>
      <c r="G56" s="760">
        <f t="shared" si="10"/>
        <v>0</v>
      </c>
      <c r="H56" s="761">
        <f t="shared" si="4"/>
        <v>1</v>
      </c>
      <c r="I56" s="759">
        <f t="shared" si="11"/>
        <v>0.2</v>
      </c>
      <c r="J56" s="760">
        <f t="shared" si="11"/>
        <v>0.3</v>
      </c>
      <c r="K56" s="760">
        <f t="shared" si="11"/>
        <v>0.25</v>
      </c>
      <c r="L56" s="760">
        <f t="shared" si="11"/>
        <v>0.05</v>
      </c>
      <c r="M56" s="760">
        <f t="shared" si="11"/>
        <v>0.2</v>
      </c>
      <c r="N56" s="761">
        <f t="shared" si="6"/>
        <v>1</v>
      </c>
      <c r="O56" s="762"/>
      <c r="R56" s="756">
        <f t="shared" si="7"/>
        <v>1</v>
      </c>
      <c r="S56" s="757">
        <f t="shared" si="8"/>
        <v>0.71500000000000008</v>
      </c>
    </row>
    <row r="57" spans="2:19">
      <c r="B57" s="758">
        <f t="shared" si="9"/>
        <v>2039</v>
      </c>
      <c r="C57" s="759">
        <f t="shared" si="10"/>
        <v>0</v>
      </c>
      <c r="D57" s="760">
        <f t="shared" si="10"/>
        <v>0</v>
      </c>
      <c r="E57" s="760">
        <f t="shared" si="10"/>
        <v>1</v>
      </c>
      <c r="F57" s="760">
        <f t="shared" si="10"/>
        <v>0</v>
      </c>
      <c r="G57" s="760">
        <f t="shared" si="10"/>
        <v>0</v>
      </c>
      <c r="H57" s="761">
        <f t="shared" si="4"/>
        <v>1</v>
      </c>
      <c r="I57" s="759">
        <f t="shared" si="11"/>
        <v>0.2</v>
      </c>
      <c r="J57" s="760">
        <f t="shared" si="11"/>
        <v>0.3</v>
      </c>
      <c r="K57" s="760">
        <f t="shared" si="11"/>
        <v>0.25</v>
      </c>
      <c r="L57" s="760">
        <f t="shared" si="11"/>
        <v>0.05</v>
      </c>
      <c r="M57" s="760">
        <f t="shared" si="11"/>
        <v>0.2</v>
      </c>
      <c r="N57" s="761">
        <f t="shared" si="6"/>
        <v>1</v>
      </c>
      <c r="O57" s="762"/>
      <c r="R57" s="756">
        <f t="shared" si="7"/>
        <v>1</v>
      </c>
      <c r="S57" s="757">
        <f t="shared" si="8"/>
        <v>0.71500000000000008</v>
      </c>
    </row>
    <row r="58" spans="2:19">
      <c r="B58" s="758">
        <f t="shared" si="9"/>
        <v>2040</v>
      </c>
      <c r="C58" s="759">
        <f t="shared" si="10"/>
        <v>0</v>
      </c>
      <c r="D58" s="760">
        <f t="shared" si="10"/>
        <v>0</v>
      </c>
      <c r="E58" s="760">
        <f t="shared" si="10"/>
        <v>1</v>
      </c>
      <c r="F58" s="760">
        <f t="shared" si="10"/>
        <v>0</v>
      </c>
      <c r="G58" s="760">
        <f t="shared" si="10"/>
        <v>0</v>
      </c>
      <c r="H58" s="761">
        <f t="shared" si="4"/>
        <v>1</v>
      </c>
      <c r="I58" s="759">
        <f t="shared" si="11"/>
        <v>0.2</v>
      </c>
      <c r="J58" s="760">
        <f t="shared" si="11"/>
        <v>0.3</v>
      </c>
      <c r="K58" s="760">
        <f t="shared" si="11"/>
        <v>0.25</v>
      </c>
      <c r="L58" s="760">
        <f t="shared" si="11"/>
        <v>0.05</v>
      </c>
      <c r="M58" s="760">
        <f t="shared" si="11"/>
        <v>0.2</v>
      </c>
      <c r="N58" s="761">
        <f t="shared" si="6"/>
        <v>1</v>
      </c>
      <c r="O58" s="762"/>
      <c r="R58" s="756">
        <f t="shared" si="7"/>
        <v>1</v>
      </c>
      <c r="S58" s="757">
        <f t="shared" si="8"/>
        <v>0.71500000000000008</v>
      </c>
    </row>
    <row r="59" spans="2:19">
      <c r="B59" s="758">
        <f t="shared" si="9"/>
        <v>2041</v>
      </c>
      <c r="C59" s="759">
        <f t="shared" si="10"/>
        <v>0</v>
      </c>
      <c r="D59" s="760">
        <f t="shared" si="10"/>
        <v>0</v>
      </c>
      <c r="E59" s="760">
        <f t="shared" si="10"/>
        <v>1</v>
      </c>
      <c r="F59" s="760">
        <f t="shared" si="10"/>
        <v>0</v>
      </c>
      <c r="G59" s="760">
        <f t="shared" si="10"/>
        <v>0</v>
      </c>
      <c r="H59" s="761">
        <f t="shared" si="4"/>
        <v>1</v>
      </c>
      <c r="I59" s="759">
        <f t="shared" si="11"/>
        <v>0.2</v>
      </c>
      <c r="J59" s="760">
        <f t="shared" si="11"/>
        <v>0.3</v>
      </c>
      <c r="K59" s="760">
        <f t="shared" si="11"/>
        <v>0.25</v>
      </c>
      <c r="L59" s="760">
        <f t="shared" si="11"/>
        <v>0.05</v>
      </c>
      <c r="M59" s="760">
        <f t="shared" si="11"/>
        <v>0.2</v>
      </c>
      <c r="N59" s="761">
        <f t="shared" si="6"/>
        <v>1</v>
      </c>
      <c r="O59" s="762"/>
      <c r="R59" s="756">
        <f t="shared" si="7"/>
        <v>1</v>
      </c>
      <c r="S59" s="757">
        <f t="shared" si="8"/>
        <v>0.71500000000000008</v>
      </c>
    </row>
    <row r="60" spans="2:19">
      <c r="B60" s="758">
        <f t="shared" si="9"/>
        <v>2042</v>
      </c>
      <c r="C60" s="759">
        <f t="shared" si="10"/>
        <v>0</v>
      </c>
      <c r="D60" s="760">
        <f t="shared" si="10"/>
        <v>0</v>
      </c>
      <c r="E60" s="760">
        <f t="shared" si="10"/>
        <v>1</v>
      </c>
      <c r="F60" s="760">
        <f t="shared" si="10"/>
        <v>0</v>
      </c>
      <c r="G60" s="760">
        <f t="shared" si="10"/>
        <v>0</v>
      </c>
      <c r="H60" s="761">
        <f t="shared" si="4"/>
        <v>1</v>
      </c>
      <c r="I60" s="759">
        <f t="shared" si="11"/>
        <v>0.2</v>
      </c>
      <c r="J60" s="760">
        <f t="shared" si="11"/>
        <v>0.3</v>
      </c>
      <c r="K60" s="760">
        <f t="shared" si="11"/>
        <v>0.25</v>
      </c>
      <c r="L60" s="760">
        <f t="shared" si="11"/>
        <v>0.05</v>
      </c>
      <c r="M60" s="760">
        <f t="shared" si="11"/>
        <v>0.2</v>
      </c>
      <c r="N60" s="761">
        <f t="shared" si="6"/>
        <v>1</v>
      </c>
      <c r="O60" s="762"/>
      <c r="R60" s="756">
        <f t="shared" si="7"/>
        <v>1</v>
      </c>
      <c r="S60" s="757">
        <f t="shared" si="8"/>
        <v>0.71500000000000008</v>
      </c>
    </row>
    <row r="61" spans="2:19">
      <c r="B61" s="758">
        <f t="shared" si="9"/>
        <v>2043</v>
      </c>
      <c r="C61" s="759">
        <f t="shared" si="10"/>
        <v>0</v>
      </c>
      <c r="D61" s="760">
        <f t="shared" si="10"/>
        <v>0</v>
      </c>
      <c r="E61" s="760">
        <f t="shared" si="10"/>
        <v>1</v>
      </c>
      <c r="F61" s="760">
        <f t="shared" si="10"/>
        <v>0</v>
      </c>
      <c r="G61" s="760">
        <f t="shared" si="10"/>
        <v>0</v>
      </c>
      <c r="H61" s="761">
        <f t="shared" si="4"/>
        <v>1</v>
      </c>
      <c r="I61" s="759">
        <f t="shared" si="11"/>
        <v>0.2</v>
      </c>
      <c r="J61" s="760">
        <f t="shared" si="11"/>
        <v>0.3</v>
      </c>
      <c r="K61" s="760">
        <f t="shared" si="11"/>
        <v>0.25</v>
      </c>
      <c r="L61" s="760">
        <f t="shared" si="11"/>
        <v>0.05</v>
      </c>
      <c r="M61" s="760">
        <f t="shared" si="11"/>
        <v>0.2</v>
      </c>
      <c r="N61" s="761">
        <f t="shared" si="6"/>
        <v>1</v>
      </c>
      <c r="O61" s="762"/>
      <c r="R61" s="756">
        <f t="shared" si="7"/>
        <v>1</v>
      </c>
      <c r="S61" s="757">
        <f t="shared" si="8"/>
        <v>0.71500000000000008</v>
      </c>
    </row>
    <row r="62" spans="2:19">
      <c r="B62" s="758">
        <f t="shared" si="9"/>
        <v>2044</v>
      </c>
      <c r="C62" s="759">
        <f t="shared" si="10"/>
        <v>0</v>
      </c>
      <c r="D62" s="760">
        <f t="shared" si="10"/>
        <v>0</v>
      </c>
      <c r="E62" s="760">
        <f t="shared" si="10"/>
        <v>1</v>
      </c>
      <c r="F62" s="760">
        <f t="shared" si="10"/>
        <v>0</v>
      </c>
      <c r="G62" s="760">
        <f t="shared" si="10"/>
        <v>0</v>
      </c>
      <c r="H62" s="761">
        <f t="shared" si="4"/>
        <v>1</v>
      </c>
      <c r="I62" s="759">
        <f t="shared" si="11"/>
        <v>0.2</v>
      </c>
      <c r="J62" s="760">
        <f t="shared" si="11"/>
        <v>0.3</v>
      </c>
      <c r="K62" s="760">
        <f t="shared" si="11"/>
        <v>0.25</v>
      </c>
      <c r="L62" s="760">
        <f t="shared" si="11"/>
        <v>0.05</v>
      </c>
      <c r="M62" s="760">
        <f t="shared" si="11"/>
        <v>0.2</v>
      </c>
      <c r="N62" s="761">
        <f t="shared" si="6"/>
        <v>1</v>
      </c>
      <c r="O62" s="762"/>
      <c r="R62" s="756">
        <f t="shared" si="7"/>
        <v>1</v>
      </c>
      <c r="S62" s="757">
        <f t="shared" si="8"/>
        <v>0.71500000000000008</v>
      </c>
    </row>
    <row r="63" spans="2:19">
      <c r="B63" s="758">
        <f t="shared" si="9"/>
        <v>2045</v>
      </c>
      <c r="C63" s="759">
        <f t="shared" si="10"/>
        <v>0</v>
      </c>
      <c r="D63" s="760">
        <f t="shared" si="10"/>
        <v>0</v>
      </c>
      <c r="E63" s="760">
        <f t="shared" si="10"/>
        <v>1</v>
      </c>
      <c r="F63" s="760">
        <f t="shared" si="10"/>
        <v>0</v>
      </c>
      <c r="G63" s="760">
        <f t="shared" si="10"/>
        <v>0</v>
      </c>
      <c r="H63" s="761">
        <f t="shared" si="4"/>
        <v>1</v>
      </c>
      <c r="I63" s="759">
        <f t="shared" si="11"/>
        <v>0.2</v>
      </c>
      <c r="J63" s="760">
        <f t="shared" si="11"/>
        <v>0.3</v>
      </c>
      <c r="K63" s="760">
        <f t="shared" si="11"/>
        <v>0.25</v>
      </c>
      <c r="L63" s="760">
        <f t="shared" si="11"/>
        <v>0.05</v>
      </c>
      <c r="M63" s="760">
        <f t="shared" si="11"/>
        <v>0.2</v>
      </c>
      <c r="N63" s="761">
        <f t="shared" si="6"/>
        <v>1</v>
      </c>
      <c r="O63" s="762"/>
      <c r="R63" s="756">
        <f t="shared" si="7"/>
        <v>1</v>
      </c>
      <c r="S63" s="757">
        <f t="shared" si="8"/>
        <v>0.71500000000000008</v>
      </c>
    </row>
    <row r="64" spans="2:19">
      <c r="B64" s="758">
        <f t="shared" si="9"/>
        <v>2046</v>
      </c>
      <c r="C64" s="759">
        <f t="shared" si="10"/>
        <v>0</v>
      </c>
      <c r="D64" s="760">
        <f t="shared" si="10"/>
        <v>0</v>
      </c>
      <c r="E64" s="760">
        <f t="shared" si="10"/>
        <v>1</v>
      </c>
      <c r="F64" s="760">
        <f t="shared" si="10"/>
        <v>0</v>
      </c>
      <c r="G64" s="760">
        <f t="shared" si="10"/>
        <v>0</v>
      </c>
      <c r="H64" s="761">
        <f t="shared" si="4"/>
        <v>1</v>
      </c>
      <c r="I64" s="759">
        <f t="shared" si="11"/>
        <v>0.2</v>
      </c>
      <c r="J64" s="760">
        <f t="shared" si="11"/>
        <v>0.3</v>
      </c>
      <c r="K64" s="760">
        <f t="shared" si="11"/>
        <v>0.25</v>
      </c>
      <c r="L64" s="760">
        <f t="shared" si="11"/>
        <v>0.05</v>
      </c>
      <c r="M64" s="760">
        <f t="shared" si="11"/>
        <v>0.2</v>
      </c>
      <c r="N64" s="761">
        <f t="shared" si="6"/>
        <v>1</v>
      </c>
      <c r="O64" s="762"/>
      <c r="R64" s="756">
        <f t="shared" si="7"/>
        <v>1</v>
      </c>
      <c r="S64" s="757">
        <f t="shared" si="8"/>
        <v>0.71500000000000008</v>
      </c>
    </row>
    <row r="65" spans="2:19">
      <c r="B65" s="758">
        <f t="shared" si="9"/>
        <v>2047</v>
      </c>
      <c r="C65" s="759">
        <f t="shared" si="10"/>
        <v>0</v>
      </c>
      <c r="D65" s="760">
        <f t="shared" si="10"/>
        <v>0</v>
      </c>
      <c r="E65" s="760">
        <f t="shared" si="10"/>
        <v>1</v>
      </c>
      <c r="F65" s="760">
        <f t="shared" si="10"/>
        <v>0</v>
      </c>
      <c r="G65" s="760">
        <f t="shared" si="10"/>
        <v>0</v>
      </c>
      <c r="H65" s="761">
        <f t="shared" si="4"/>
        <v>1</v>
      </c>
      <c r="I65" s="759">
        <f t="shared" si="11"/>
        <v>0.2</v>
      </c>
      <c r="J65" s="760">
        <f t="shared" si="11"/>
        <v>0.3</v>
      </c>
      <c r="K65" s="760">
        <f t="shared" si="11"/>
        <v>0.25</v>
      </c>
      <c r="L65" s="760">
        <f t="shared" si="11"/>
        <v>0.05</v>
      </c>
      <c r="M65" s="760">
        <f t="shared" si="11"/>
        <v>0.2</v>
      </c>
      <c r="N65" s="761">
        <f t="shared" si="6"/>
        <v>1</v>
      </c>
      <c r="O65" s="762"/>
      <c r="R65" s="756">
        <f t="shared" si="7"/>
        <v>1</v>
      </c>
      <c r="S65" s="757">
        <f t="shared" si="8"/>
        <v>0.71500000000000008</v>
      </c>
    </row>
    <row r="66" spans="2:19">
      <c r="B66" s="758">
        <f t="shared" si="9"/>
        <v>2048</v>
      </c>
      <c r="C66" s="759">
        <f t="shared" si="10"/>
        <v>0</v>
      </c>
      <c r="D66" s="760">
        <f t="shared" si="10"/>
        <v>0</v>
      </c>
      <c r="E66" s="760">
        <f t="shared" si="10"/>
        <v>1</v>
      </c>
      <c r="F66" s="760">
        <f t="shared" si="10"/>
        <v>0</v>
      </c>
      <c r="G66" s="760">
        <f t="shared" si="10"/>
        <v>0</v>
      </c>
      <c r="H66" s="761">
        <f t="shared" si="4"/>
        <v>1</v>
      </c>
      <c r="I66" s="759">
        <f t="shared" si="11"/>
        <v>0.2</v>
      </c>
      <c r="J66" s="760">
        <f t="shared" si="11"/>
        <v>0.3</v>
      </c>
      <c r="K66" s="760">
        <f t="shared" si="11"/>
        <v>0.25</v>
      </c>
      <c r="L66" s="760">
        <f t="shared" si="11"/>
        <v>0.05</v>
      </c>
      <c r="M66" s="760">
        <f t="shared" si="11"/>
        <v>0.2</v>
      </c>
      <c r="N66" s="761">
        <f t="shared" si="6"/>
        <v>1</v>
      </c>
      <c r="O66" s="762"/>
      <c r="R66" s="756">
        <f t="shared" si="7"/>
        <v>1</v>
      </c>
      <c r="S66" s="757">
        <f t="shared" si="8"/>
        <v>0.71500000000000008</v>
      </c>
    </row>
    <row r="67" spans="2:19">
      <c r="B67" s="758">
        <f t="shared" si="9"/>
        <v>2049</v>
      </c>
      <c r="C67" s="759">
        <f t="shared" si="10"/>
        <v>0</v>
      </c>
      <c r="D67" s="760">
        <f t="shared" si="10"/>
        <v>0</v>
      </c>
      <c r="E67" s="760">
        <f t="shared" si="10"/>
        <v>1</v>
      </c>
      <c r="F67" s="760">
        <f t="shared" si="10"/>
        <v>0</v>
      </c>
      <c r="G67" s="760">
        <f t="shared" si="10"/>
        <v>0</v>
      </c>
      <c r="H67" s="761">
        <f t="shared" si="4"/>
        <v>1</v>
      </c>
      <c r="I67" s="759">
        <f t="shared" si="11"/>
        <v>0.2</v>
      </c>
      <c r="J67" s="760">
        <f t="shared" si="11"/>
        <v>0.3</v>
      </c>
      <c r="K67" s="760">
        <f t="shared" si="11"/>
        <v>0.25</v>
      </c>
      <c r="L67" s="760">
        <f t="shared" si="11"/>
        <v>0.05</v>
      </c>
      <c r="M67" s="760">
        <f t="shared" si="11"/>
        <v>0.2</v>
      </c>
      <c r="N67" s="761">
        <f t="shared" si="6"/>
        <v>1</v>
      </c>
      <c r="O67" s="762"/>
      <c r="R67" s="756">
        <f t="shared" si="7"/>
        <v>1</v>
      </c>
      <c r="S67" s="757">
        <f t="shared" si="8"/>
        <v>0.71500000000000008</v>
      </c>
    </row>
    <row r="68" spans="2:19">
      <c r="B68" s="758">
        <f t="shared" si="9"/>
        <v>2050</v>
      </c>
      <c r="C68" s="759">
        <f t="shared" si="10"/>
        <v>0</v>
      </c>
      <c r="D68" s="760">
        <f t="shared" si="10"/>
        <v>0</v>
      </c>
      <c r="E68" s="760">
        <f t="shared" si="10"/>
        <v>1</v>
      </c>
      <c r="F68" s="760">
        <f t="shared" si="10"/>
        <v>0</v>
      </c>
      <c r="G68" s="760">
        <f t="shared" si="10"/>
        <v>0</v>
      </c>
      <c r="H68" s="761">
        <f t="shared" si="4"/>
        <v>1</v>
      </c>
      <c r="I68" s="759">
        <f t="shared" si="11"/>
        <v>0.2</v>
      </c>
      <c r="J68" s="760">
        <f t="shared" si="11"/>
        <v>0.3</v>
      </c>
      <c r="K68" s="760">
        <f t="shared" si="11"/>
        <v>0.25</v>
      </c>
      <c r="L68" s="760">
        <f t="shared" si="11"/>
        <v>0.05</v>
      </c>
      <c r="M68" s="760">
        <f t="shared" si="11"/>
        <v>0.2</v>
      </c>
      <c r="N68" s="761">
        <f t="shared" si="6"/>
        <v>1</v>
      </c>
      <c r="O68" s="762"/>
      <c r="R68" s="756">
        <f t="shared" si="7"/>
        <v>1</v>
      </c>
      <c r="S68" s="757">
        <f t="shared" si="8"/>
        <v>0.71500000000000008</v>
      </c>
    </row>
    <row r="69" spans="2:19">
      <c r="B69" s="758">
        <f t="shared" si="9"/>
        <v>2051</v>
      </c>
      <c r="C69" s="759">
        <f t="shared" si="10"/>
        <v>0</v>
      </c>
      <c r="D69" s="760">
        <f t="shared" si="10"/>
        <v>0</v>
      </c>
      <c r="E69" s="760">
        <f t="shared" si="10"/>
        <v>1</v>
      </c>
      <c r="F69" s="760">
        <f t="shared" si="10"/>
        <v>0</v>
      </c>
      <c r="G69" s="760">
        <f t="shared" si="10"/>
        <v>0</v>
      </c>
      <c r="H69" s="761">
        <f t="shared" si="4"/>
        <v>1</v>
      </c>
      <c r="I69" s="759">
        <f t="shared" si="11"/>
        <v>0.2</v>
      </c>
      <c r="J69" s="760">
        <f t="shared" si="11"/>
        <v>0.3</v>
      </c>
      <c r="K69" s="760">
        <f t="shared" si="11"/>
        <v>0.25</v>
      </c>
      <c r="L69" s="760">
        <f t="shared" si="11"/>
        <v>0.05</v>
      </c>
      <c r="M69" s="760">
        <f t="shared" si="11"/>
        <v>0.2</v>
      </c>
      <c r="N69" s="761">
        <f t="shared" si="6"/>
        <v>1</v>
      </c>
      <c r="O69" s="762"/>
      <c r="R69" s="756">
        <f t="shared" si="7"/>
        <v>1</v>
      </c>
      <c r="S69" s="757">
        <f t="shared" si="8"/>
        <v>0.71500000000000008</v>
      </c>
    </row>
    <row r="70" spans="2:19">
      <c r="B70" s="758">
        <f t="shared" si="9"/>
        <v>2052</v>
      </c>
      <c r="C70" s="759">
        <f t="shared" si="10"/>
        <v>0</v>
      </c>
      <c r="D70" s="760">
        <f t="shared" si="10"/>
        <v>0</v>
      </c>
      <c r="E70" s="760">
        <f t="shared" si="10"/>
        <v>1</v>
      </c>
      <c r="F70" s="760">
        <f t="shared" si="10"/>
        <v>0</v>
      </c>
      <c r="G70" s="760">
        <f t="shared" si="10"/>
        <v>0</v>
      </c>
      <c r="H70" s="761">
        <f t="shared" si="4"/>
        <v>1</v>
      </c>
      <c r="I70" s="759">
        <f t="shared" si="11"/>
        <v>0.2</v>
      </c>
      <c r="J70" s="760">
        <f t="shared" si="11"/>
        <v>0.3</v>
      </c>
      <c r="K70" s="760">
        <f t="shared" si="11"/>
        <v>0.25</v>
      </c>
      <c r="L70" s="760">
        <f t="shared" si="11"/>
        <v>0.05</v>
      </c>
      <c r="M70" s="760">
        <f t="shared" si="11"/>
        <v>0.2</v>
      </c>
      <c r="N70" s="761">
        <f t="shared" si="6"/>
        <v>1</v>
      </c>
      <c r="O70" s="762"/>
      <c r="R70" s="756">
        <f t="shared" si="7"/>
        <v>1</v>
      </c>
      <c r="S70" s="757">
        <f t="shared" si="8"/>
        <v>0.71500000000000008</v>
      </c>
    </row>
    <row r="71" spans="2:19">
      <c r="B71" s="758">
        <f t="shared" si="9"/>
        <v>2053</v>
      </c>
      <c r="C71" s="759">
        <f t="shared" si="10"/>
        <v>0</v>
      </c>
      <c r="D71" s="760">
        <f t="shared" si="10"/>
        <v>0</v>
      </c>
      <c r="E71" s="760">
        <f t="shared" si="10"/>
        <v>1</v>
      </c>
      <c r="F71" s="760">
        <f t="shared" si="10"/>
        <v>0</v>
      </c>
      <c r="G71" s="760">
        <f t="shared" si="10"/>
        <v>0</v>
      </c>
      <c r="H71" s="761">
        <f t="shared" si="4"/>
        <v>1</v>
      </c>
      <c r="I71" s="759">
        <f t="shared" si="11"/>
        <v>0.2</v>
      </c>
      <c r="J71" s="760">
        <f t="shared" si="11"/>
        <v>0.3</v>
      </c>
      <c r="K71" s="760">
        <f t="shared" si="11"/>
        <v>0.25</v>
      </c>
      <c r="L71" s="760">
        <f t="shared" si="11"/>
        <v>0.05</v>
      </c>
      <c r="M71" s="760">
        <f t="shared" si="11"/>
        <v>0.2</v>
      </c>
      <c r="N71" s="761">
        <f t="shared" si="6"/>
        <v>1</v>
      </c>
      <c r="O71" s="762"/>
      <c r="R71" s="756">
        <f t="shared" si="7"/>
        <v>1</v>
      </c>
      <c r="S71" s="757">
        <f t="shared" si="8"/>
        <v>0.71500000000000008</v>
      </c>
    </row>
    <row r="72" spans="2:19">
      <c r="B72" s="758">
        <f t="shared" si="9"/>
        <v>2054</v>
      </c>
      <c r="C72" s="759">
        <f t="shared" si="10"/>
        <v>0</v>
      </c>
      <c r="D72" s="760">
        <f t="shared" si="10"/>
        <v>0</v>
      </c>
      <c r="E72" s="760">
        <f t="shared" si="10"/>
        <v>1</v>
      </c>
      <c r="F72" s="760">
        <f t="shared" si="10"/>
        <v>0</v>
      </c>
      <c r="G72" s="760">
        <f t="shared" si="10"/>
        <v>0</v>
      </c>
      <c r="H72" s="761">
        <f t="shared" si="4"/>
        <v>1</v>
      </c>
      <c r="I72" s="759">
        <f t="shared" si="11"/>
        <v>0.2</v>
      </c>
      <c r="J72" s="760">
        <f t="shared" si="11"/>
        <v>0.3</v>
      </c>
      <c r="K72" s="760">
        <f t="shared" si="11"/>
        <v>0.25</v>
      </c>
      <c r="L72" s="760">
        <f t="shared" si="11"/>
        <v>0.05</v>
      </c>
      <c r="M72" s="760">
        <f t="shared" si="11"/>
        <v>0.2</v>
      </c>
      <c r="N72" s="761">
        <f t="shared" si="6"/>
        <v>1</v>
      </c>
      <c r="O72" s="762"/>
      <c r="R72" s="756">
        <f t="shared" si="7"/>
        <v>1</v>
      </c>
      <c r="S72" s="757">
        <f t="shared" si="8"/>
        <v>0.71500000000000008</v>
      </c>
    </row>
    <row r="73" spans="2:19">
      <c r="B73" s="758">
        <f t="shared" si="9"/>
        <v>2055</v>
      </c>
      <c r="C73" s="759">
        <f t="shared" si="10"/>
        <v>0</v>
      </c>
      <c r="D73" s="760">
        <f t="shared" si="10"/>
        <v>0</v>
      </c>
      <c r="E73" s="760">
        <f t="shared" si="10"/>
        <v>1</v>
      </c>
      <c r="F73" s="760">
        <f t="shared" si="10"/>
        <v>0</v>
      </c>
      <c r="G73" s="760">
        <f t="shared" si="10"/>
        <v>0</v>
      </c>
      <c r="H73" s="761">
        <f t="shared" si="4"/>
        <v>1</v>
      </c>
      <c r="I73" s="759">
        <f t="shared" si="11"/>
        <v>0.2</v>
      </c>
      <c r="J73" s="760">
        <f t="shared" si="11"/>
        <v>0.3</v>
      </c>
      <c r="K73" s="760">
        <f t="shared" si="11"/>
        <v>0.25</v>
      </c>
      <c r="L73" s="760">
        <f t="shared" si="11"/>
        <v>0.05</v>
      </c>
      <c r="M73" s="760">
        <f t="shared" si="11"/>
        <v>0.2</v>
      </c>
      <c r="N73" s="761">
        <f t="shared" si="6"/>
        <v>1</v>
      </c>
      <c r="O73" s="762"/>
      <c r="R73" s="756">
        <f t="shared" si="7"/>
        <v>1</v>
      </c>
      <c r="S73" s="757">
        <f t="shared" si="8"/>
        <v>0.71500000000000008</v>
      </c>
    </row>
    <row r="74" spans="2:19">
      <c r="B74" s="758">
        <f t="shared" si="9"/>
        <v>2056</v>
      </c>
      <c r="C74" s="759">
        <f t="shared" si="10"/>
        <v>0</v>
      </c>
      <c r="D74" s="760">
        <f t="shared" si="10"/>
        <v>0</v>
      </c>
      <c r="E74" s="760">
        <f t="shared" si="10"/>
        <v>1</v>
      </c>
      <c r="F74" s="760">
        <f t="shared" si="10"/>
        <v>0</v>
      </c>
      <c r="G74" s="760">
        <f t="shared" si="10"/>
        <v>0</v>
      </c>
      <c r="H74" s="761">
        <f t="shared" si="4"/>
        <v>1</v>
      </c>
      <c r="I74" s="759">
        <f t="shared" si="11"/>
        <v>0.2</v>
      </c>
      <c r="J74" s="760">
        <f t="shared" si="11"/>
        <v>0.3</v>
      </c>
      <c r="K74" s="760">
        <f t="shared" si="11"/>
        <v>0.25</v>
      </c>
      <c r="L74" s="760">
        <f t="shared" si="11"/>
        <v>0.05</v>
      </c>
      <c r="M74" s="760">
        <f t="shared" si="11"/>
        <v>0.2</v>
      </c>
      <c r="N74" s="761">
        <f t="shared" si="6"/>
        <v>1</v>
      </c>
      <c r="O74" s="762"/>
      <c r="R74" s="756">
        <f t="shared" si="7"/>
        <v>1</v>
      </c>
      <c r="S74" s="757">
        <f t="shared" si="8"/>
        <v>0.71500000000000008</v>
      </c>
    </row>
    <row r="75" spans="2:19">
      <c r="B75" s="758">
        <f t="shared" si="9"/>
        <v>2057</v>
      </c>
      <c r="C75" s="759">
        <f t="shared" si="10"/>
        <v>0</v>
      </c>
      <c r="D75" s="760">
        <f t="shared" si="10"/>
        <v>0</v>
      </c>
      <c r="E75" s="760">
        <f t="shared" si="10"/>
        <v>1</v>
      </c>
      <c r="F75" s="760">
        <f t="shared" si="10"/>
        <v>0</v>
      </c>
      <c r="G75" s="760">
        <f t="shared" si="10"/>
        <v>0</v>
      </c>
      <c r="H75" s="761">
        <f t="shared" si="4"/>
        <v>1</v>
      </c>
      <c r="I75" s="759">
        <f t="shared" si="11"/>
        <v>0.2</v>
      </c>
      <c r="J75" s="760">
        <f t="shared" si="11"/>
        <v>0.3</v>
      </c>
      <c r="K75" s="760">
        <f t="shared" si="11"/>
        <v>0.25</v>
      </c>
      <c r="L75" s="760">
        <f t="shared" si="11"/>
        <v>0.05</v>
      </c>
      <c r="M75" s="760">
        <f t="shared" si="11"/>
        <v>0.2</v>
      </c>
      <c r="N75" s="761">
        <f t="shared" si="6"/>
        <v>1</v>
      </c>
      <c r="O75" s="762"/>
      <c r="R75" s="756">
        <f t="shared" si="7"/>
        <v>1</v>
      </c>
      <c r="S75" s="757">
        <f t="shared" si="8"/>
        <v>0.71500000000000008</v>
      </c>
    </row>
    <row r="76" spans="2:19">
      <c r="B76" s="758">
        <f t="shared" si="9"/>
        <v>2058</v>
      </c>
      <c r="C76" s="759">
        <f t="shared" si="10"/>
        <v>0</v>
      </c>
      <c r="D76" s="760">
        <f t="shared" si="10"/>
        <v>0</v>
      </c>
      <c r="E76" s="760">
        <f t="shared" si="10"/>
        <v>1</v>
      </c>
      <c r="F76" s="760">
        <f t="shared" si="10"/>
        <v>0</v>
      </c>
      <c r="G76" s="760">
        <f t="shared" si="10"/>
        <v>0</v>
      </c>
      <c r="H76" s="761">
        <f t="shared" si="4"/>
        <v>1</v>
      </c>
      <c r="I76" s="759">
        <f t="shared" si="11"/>
        <v>0.2</v>
      </c>
      <c r="J76" s="760">
        <f t="shared" si="11"/>
        <v>0.3</v>
      </c>
      <c r="K76" s="760">
        <f t="shared" si="11"/>
        <v>0.25</v>
      </c>
      <c r="L76" s="760">
        <f t="shared" si="11"/>
        <v>0.05</v>
      </c>
      <c r="M76" s="760">
        <f t="shared" si="11"/>
        <v>0.2</v>
      </c>
      <c r="N76" s="761">
        <f t="shared" si="6"/>
        <v>1</v>
      </c>
      <c r="O76" s="762"/>
      <c r="R76" s="756">
        <f t="shared" si="7"/>
        <v>1</v>
      </c>
      <c r="S76" s="757">
        <f t="shared" si="8"/>
        <v>0.71500000000000008</v>
      </c>
    </row>
    <row r="77" spans="2:19">
      <c r="B77" s="758">
        <f t="shared" si="9"/>
        <v>2059</v>
      </c>
      <c r="C77" s="759">
        <f t="shared" si="10"/>
        <v>0</v>
      </c>
      <c r="D77" s="760">
        <f t="shared" si="10"/>
        <v>0</v>
      </c>
      <c r="E77" s="760">
        <f t="shared" si="10"/>
        <v>1</v>
      </c>
      <c r="F77" s="760">
        <f t="shared" si="10"/>
        <v>0</v>
      </c>
      <c r="G77" s="760">
        <f t="shared" si="10"/>
        <v>0</v>
      </c>
      <c r="H77" s="761">
        <f t="shared" si="4"/>
        <v>1</v>
      </c>
      <c r="I77" s="759">
        <f t="shared" si="11"/>
        <v>0.2</v>
      </c>
      <c r="J77" s="760">
        <f t="shared" si="11"/>
        <v>0.3</v>
      </c>
      <c r="K77" s="760">
        <f t="shared" si="11"/>
        <v>0.25</v>
      </c>
      <c r="L77" s="760">
        <f t="shared" si="11"/>
        <v>0.05</v>
      </c>
      <c r="M77" s="760">
        <f t="shared" si="11"/>
        <v>0.2</v>
      </c>
      <c r="N77" s="761">
        <f t="shared" si="6"/>
        <v>1</v>
      </c>
      <c r="O77" s="762"/>
      <c r="R77" s="756">
        <f t="shared" si="7"/>
        <v>1</v>
      </c>
      <c r="S77" s="757">
        <f t="shared" si="8"/>
        <v>0.71500000000000008</v>
      </c>
    </row>
    <row r="78" spans="2:19">
      <c r="B78" s="758">
        <f t="shared" si="9"/>
        <v>2060</v>
      </c>
      <c r="C78" s="759">
        <f t="shared" si="10"/>
        <v>0</v>
      </c>
      <c r="D78" s="760">
        <f t="shared" si="10"/>
        <v>0</v>
      </c>
      <c r="E78" s="760">
        <f t="shared" si="10"/>
        <v>1</v>
      </c>
      <c r="F78" s="760">
        <f t="shared" si="10"/>
        <v>0</v>
      </c>
      <c r="G78" s="760">
        <f t="shared" si="10"/>
        <v>0</v>
      </c>
      <c r="H78" s="761">
        <f t="shared" si="4"/>
        <v>1</v>
      </c>
      <c r="I78" s="759">
        <f t="shared" si="11"/>
        <v>0.2</v>
      </c>
      <c r="J78" s="760">
        <f t="shared" si="11"/>
        <v>0.3</v>
      </c>
      <c r="K78" s="760">
        <f t="shared" si="11"/>
        <v>0.25</v>
      </c>
      <c r="L78" s="760">
        <f t="shared" si="11"/>
        <v>0.05</v>
      </c>
      <c r="M78" s="760">
        <f t="shared" si="11"/>
        <v>0.2</v>
      </c>
      <c r="N78" s="761">
        <f t="shared" si="6"/>
        <v>1</v>
      </c>
      <c r="O78" s="762"/>
      <c r="R78" s="756">
        <f t="shared" si="7"/>
        <v>1</v>
      </c>
      <c r="S78" s="757">
        <f t="shared" si="8"/>
        <v>0.71500000000000008</v>
      </c>
    </row>
    <row r="79" spans="2:19">
      <c r="B79" s="758">
        <f t="shared" si="9"/>
        <v>2061</v>
      </c>
      <c r="C79" s="759">
        <f t="shared" si="10"/>
        <v>0</v>
      </c>
      <c r="D79" s="760">
        <f t="shared" si="10"/>
        <v>0</v>
      </c>
      <c r="E79" s="760">
        <f t="shared" si="10"/>
        <v>1</v>
      </c>
      <c r="F79" s="760">
        <f t="shared" si="10"/>
        <v>0</v>
      </c>
      <c r="G79" s="760">
        <f t="shared" si="10"/>
        <v>0</v>
      </c>
      <c r="H79" s="761">
        <f t="shared" si="4"/>
        <v>1</v>
      </c>
      <c r="I79" s="759">
        <f t="shared" si="11"/>
        <v>0.2</v>
      </c>
      <c r="J79" s="760">
        <f t="shared" si="11"/>
        <v>0.3</v>
      </c>
      <c r="K79" s="760">
        <f t="shared" si="11"/>
        <v>0.25</v>
      </c>
      <c r="L79" s="760">
        <f t="shared" si="11"/>
        <v>0.05</v>
      </c>
      <c r="M79" s="760">
        <f t="shared" si="11"/>
        <v>0.2</v>
      </c>
      <c r="N79" s="761">
        <f t="shared" si="6"/>
        <v>1</v>
      </c>
      <c r="O79" s="762"/>
      <c r="R79" s="756">
        <f t="shared" si="7"/>
        <v>1</v>
      </c>
      <c r="S79" s="757">
        <f t="shared" si="8"/>
        <v>0.71500000000000008</v>
      </c>
    </row>
    <row r="80" spans="2:19">
      <c r="B80" s="758">
        <f t="shared" si="9"/>
        <v>2062</v>
      </c>
      <c r="C80" s="759">
        <f t="shared" si="10"/>
        <v>0</v>
      </c>
      <c r="D80" s="760">
        <f t="shared" si="10"/>
        <v>0</v>
      </c>
      <c r="E80" s="760">
        <f t="shared" si="10"/>
        <v>1</v>
      </c>
      <c r="F80" s="760">
        <f t="shared" si="10"/>
        <v>0</v>
      </c>
      <c r="G80" s="760">
        <f t="shared" si="10"/>
        <v>0</v>
      </c>
      <c r="H80" s="761">
        <f t="shared" si="4"/>
        <v>1</v>
      </c>
      <c r="I80" s="759">
        <f t="shared" si="11"/>
        <v>0.2</v>
      </c>
      <c r="J80" s="760">
        <f t="shared" si="11"/>
        <v>0.3</v>
      </c>
      <c r="K80" s="760">
        <f t="shared" si="11"/>
        <v>0.25</v>
      </c>
      <c r="L80" s="760">
        <f t="shared" si="11"/>
        <v>0.05</v>
      </c>
      <c r="M80" s="760">
        <f t="shared" si="11"/>
        <v>0.2</v>
      </c>
      <c r="N80" s="761">
        <f t="shared" si="6"/>
        <v>1</v>
      </c>
      <c r="O80" s="762"/>
      <c r="R80" s="756">
        <f t="shared" si="7"/>
        <v>1</v>
      </c>
      <c r="S80" s="757">
        <f t="shared" si="8"/>
        <v>0.71500000000000008</v>
      </c>
    </row>
    <row r="81" spans="2:19">
      <c r="B81" s="758">
        <f t="shared" si="9"/>
        <v>2063</v>
      </c>
      <c r="C81" s="759">
        <f t="shared" si="10"/>
        <v>0</v>
      </c>
      <c r="D81" s="760">
        <f t="shared" si="10"/>
        <v>0</v>
      </c>
      <c r="E81" s="760">
        <f t="shared" si="10"/>
        <v>1</v>
      </c>
      <c r="F81" s="760">
        <f t="shared" si="10"/>
        <v>0</v>
      </c>
      <c r="G81" s="760">
        <f t="shared" si="10"/>
        <v>0</v>
      </c>
      <c r="H81" s="761">
        <f t="shared" si="4"/>
        <v>1</v>
      </c>
      <c r="I81" s="759">
        <f t="shared" si="11"/>
        <v>0.2</v>
      </c>
      <c r="J81" s="760">
        <f t="shared" si="11"/>
        <v>0.3</v>
      </c>
      <c r="K81" s="760">
        <f t="shared" si="11"/>
        <v>0.25</v>
      </c>
      <c r="L81" s="760">
        <f t="shared" si="11"/>
        <v>0.05</v>
      </c>
      <c r="M81" s="760">
        <f t="shared" si="11"/>
        <v>0.2</v>
      </c>
      <c r="N81" s="761">
        <f t="shared" si="6"/>
        <v>1</v>
      </c>
      <c r="O81" s="762"/>
      <c r="R81" s="756">
        <f t="shared" si="7"/>
        <v>1</v>
      </c>
      <c r="S81" s="757">
        <f t="shared" si="8"/>
        <v>0.71500000000000008</v>
      </c>
    </row>
    <row r="82" spans="2:19">
      <c r="B82" s="758">
        <f t="shared" si="9"/>
        <v>2064</v>
      </c>
      <c r="C82" s="759">
        <f t="shared" si="10"/>
        <v>0</v>
      </c>
      <c r="D82" s="760">
        <f t="shared" si="10"/>
        <v>0</v>
      </c>
      <c r="E82" s="760">
        <f t="shared" si="10"/>
        <v>1</v>
      </c>
      <c r="F82" s="760">
        <f t="shared" si="10"/>
        <v>0</v>
      </c>
      <c r="G82" s="760">
        <f t="shared" si="10"/>
        <v>0</v>
      </c>
      <c r="H82" s="761">
        <f t="shared" si="4"/>
        <v>1</v>
      </c>
      <c r="I82" s="759">
        <f t="shared" si="11"/>
        <v>0.2</v>
      </c>
      <c r="J82" s="760">
        <f t="shared" si="11"/>
        <v>0.3</v>
      </c>
      <c r="K82" s="760">
        <f t="shared" si="11"/>
        <v>0.25</v>
      </c>
      <c r="L82" s="760">
        <f t="shared" si="11"/>
        <v>0.05</v>
      </c>
      <c r="M82" s="760">
        <f t="shared" si="11"/>
        <v>0.2</v>
      </c>
      <c r="N82" s="761">
        <f t="shared" si="6"/>
        <v>1</v>
      </c>
      <c r="O82" s="762"/>
      <c r="R82" s="756">
        <f t="shared" si="7"/>
        <v>1</v>
      </c>
      <c r="S82" s="757">
        <f t="shared" si="8"/>
        <v>0.71500000000000008</v>
      </c>
    </row>
    <row r="83" spans="2:19">
      <c r="B83" s="758">
        <f t="shared" ref="B83:B98" si="12">B82+1</f>
        <v>2065</v>
      </c>
      <c r="C83" s="759">
        <f t="shared" si="10"/>
        <v>0</v>
      </c>
      <c r="D83" s="760">
        <f t="shared" si="10"/>
        <v>0</v>
      </c>
      <c r="E83" s="760">
        <f t="shared" si="10"/>
        <v>1</v>
      </c>
      <c r="F83" s="760">
        <f t="shared" si="10"/>
        <v>0</v>
      </c>
      <c r="G83" s="760">
        <f t="shared" si="10"/>
        <v>0</v>
      </c>
      <c r="H83" s="761">
        <f t="shared" ref="H83:H98" si="13">SUM(C83:G83)</f>
        <v>1</v>
      </c>
      <c r="I83" s="759">
        <f t="shared" si="11"/>
        <v>0.2</v>
      </c>
      <c r="J83" s="760">
        <f t="shared" si="11"/>
        <v>0.3</v>
      </c>
      <c r="K83" s="760">
        <f t="shared" si="11"/>
        <v>0.25</v>
      </c>
      <c r="L83" s="760">
        <f t="shared" si="11"/>
        <v>0.05</v>
      </c>
      <c r="M83" s="760">
        <f t="shared" si="11"/>
        <v>0.2</v>
      </c>
      <c r="N83" s="761">
        <f t="shared" ref="N83:N98" si="14">SUM(I83:M83)</f>
        <v>1</v>
      </c>
      <c r="O83" s="762"/>
      <c r="R83" s="756">
        <f t="shared" ref="R83:R98" si="15">C83*C$13+D83*D$13+E83*E$13+F83*F$13+G83*G$13</f>
        <v>1</v>
      </c>
      <c r="S83" s="757">
        <f t="shared" ref="S83:S98" si="16">I83*I$13+J83*J$13+K83*K$13+L83*L$13+M83*M$13</f>
        <v>0.71500000000000008</v>
      </c>
    </row>
    <row r="84" spans="2:19">
      <c r="B84" s="758">
        <f t="shared" si="12"/>
        <v>2066</v>
      </c>
      <c r="C84" s="759">
        <f t="shared" si="10"/>
        <v>0</v>
      </c>
      <c r="D84" s="760">
        <f t="shared" si="10"/>
        <v>0</v>
      </c>
      <c r="E84" s="760">
        <f t="shared" si="10"/>
        <v>1</v>
      </c>
      <c r="F84" s="760">
        <f t="shared" si="10"/>
        <v>0</v>
      </c>
      <c r="G84" s="760">
        <f t="shared" si="10"/>
        <v>0</v>
      </c>
      <c r="H84" s="761">
        <f t="shared" si="13"/>
        <v>1</v>
      </c>
      <c r="I84" s="759">
        <f t="shared" si="11"/>
        <v>0.2</v>
      </c>
      <c r="J84" s="760">
        <f t="shared" si="11"/>
        <v>0.3</v>
      </c>
      <c r="K84" s="760">
        <f t="shared" si="11"/>
        <v>0.25</v>
      </c>
      <c r="L84" s="760">
        <f t="shared" si="11"/>
        <v>0.05</v>
      </c>
      <c r="M84" s="760">
        <f t="shared" si="11"/>
        <v>0.2</v>
      </c>
      <c r="N84" s="761">
        <f t="shared" si="14"/>
        <v>1</v>
      </c>
      <c r="O84" s="762"/>
      <c r="R84" s="756">
        <f t="shared" si="15"/>
        <v>1</v>
      </c>
      <c r="S84" s="757">
        <f t="shared" si="16"/>
        <v>0.71500000000000008</v>
      </c>
    </row>
    <row r="85" spans="2:19">
      <c r="B85" s="758">
        <f t="shared" si="12"/>
        <v>2067</v>
      </c>
      <c r="C85" s="759">
        <f t="shared" si="10"/>
        <v>0</v>
      </c>
      <c r="D85" s="760">
        <f t="shared" si="10"/>
        <v>0</v>
      </c>
      <c r="E85" s="760">
        <f t="shared" si="10"/>
        <v>1</v>
      </c>
      <c r="F85" s="760">
        <f t="shared" si="10"/>
        <v>0</v>
      </c>
      <c r="G85" s="760">
        <f t="shared" si="10"/>
        <v>0</v>
      </c>
      <c r="H85" s="761">
        <f t="shared" si="13"/>
        <v>1</v>
      </c>
      <c r="I85" s="759">
        <f t="shared" si="11"/>
        <v>0.2</v>
      </c>
      <c r="J85" s="760">
        <f t="shared" si="11"/>
        <v>0.3</v>
      </c>
      <c r="K85" s="760">
        <f t="shared" si="11"/>
        <v>0.25</v>
      </c>
      <c r="L85" s="760">
        <f t="shared" si="11"/>
        <v>0.05</v>
      </c>
      <c r="M85" s="760">
        <f t="shared" si="11"/>
        <v>0.2</v>
      </c>
      <c r="N85" s="761">
        <f t="shared" si="14"/>
        <v>1</v>
      </c>
      <c r="O85" s="762"/>
      <c r="R85" s="756">
        <f t="shared" si="15"/>
        <v>1</v>
      </c>
      <c r="S85" s="757">
        <f t="shared" si="16"/>
        <v>0.71500000000000008</v>
      </c>
    </row>
    <row r="86" spans="2:19">
      <c r="B86" s="758">
        <f t="shared" si="12"/>
        <v>2068</v>
      </c>
      <c r="C86" s="759">
        <f t="shared" si="10"/>
        <v>0</v>
      </c>
      <c r="D86" s="760">
        <f t="shared" si="10"/>
        <v>0</v>
      </c>
      <c r="E86" s="760">
        <f t="shared" si="10"/>
        <v>1</v>
      </c>
      <c r="F86" s="760">
        <f t="shared" si="10"/>
        <v>0</v>
      </c>
      <c r="G86" s="760">
        <f t="shared" si="10"/>
        <v>0</v>
      </c>
      <c r="H86" s="761">
        <f t="shared" si="13"/>
        <v>1</v>
      </c>
      <c r="I86" s="759">
        <f t="shared" si="11"/>
        <v>0.2</v>
      </c>
      <c r="J86" s="760">
        <f t="shared" si="11"/>
        <v>0.3</v>
      </c>
      <c r="K86" s="760">
        <f t="shared" si="11"/>
        <v>0.25</v>
      </c>
      <c r="L86" s="760">
        <f t="shared" si="11"/>
        <v>0.05</v>
      </c>
      <c r="M86" s="760">
        <f t="shared" si="11"/>
        <v>0.2</v>
      </c>
      <c r="N86" s="761">
        <f t="shared" si="14"/>
        <v>1</v>
      </c>
      <c r="O86" s="762"/>
      <c r="R86" s="756">
        <f t="shared" si="15"/>
        <v>1</v>
      </c>
      <c r="S86" s="757">
        <f t="shared" si="16"/>
        <v>0.71500000000000008</v>
      </c>
    </row>
    <row r="87" spans="2:19">
      <c r="B87" s="758">
        <f t="shared" si="12"/>
        <v>2069</v>
      </c>
      <c r="C87" s="759">
        <f t="shared" si="10"/>
        <v>0</v>
      </c>
      <c r="D87" s="760">
        <f t="shared" si="10"/>
        <v>0</v>
      </c>
      <c r="E87" s="760">
        <f t="shared" si="10"/>
        <v>1</v>
      </c>
      <c r="F87" s="760">
        <f t="shared" si="10"/>
        <v>0</v>
      </c>
      <c r="G87" s="760">
        <f t="shared" si="10"/>
        <v>0</v>
      </c>
      <c r="H87" s="761">
        <f t="shared" si="13"/>
        <v>1</v>
      </c>
      <c r="I87" s="759">
        <f t="shared" si="11"/>
        <v>0.2</v>
      </c>
      <c r="J87" s="760">
        <f t="shared" si="11"/>
        <v>0.3</v>
      </c>
      <c r="K87" s="760">
        <f t="shared" si="11"/>
        <v>0.25</v>
      </c>
      <c r="L87" s="760">
        <f t="shared" si="11"/>
        <v>0.05</v>
      </c>
      <c r="M87" s="760">
        <f t="shared" si="11"/>
        <v>0.2</v>
      </c>
      <c r="N87" s="761">
        <f t="shared" si="14"/>
        <v>1</v>
      </c>
      <c r="O87" s="762"/>
      <c r="R87" s="756">
        <f t="shared" si="15"/>
        <v>1</v>
      </c>
      <c r="S87" s="757">
        <f t="shared" si="16"/>
        <v>0.71500000000000008</v>
      </c>
    </row>
    <row r="88" spans="2:19">
      <c r="B88" s="758">
        <f t="shared" si="12"/>
        <v>2070</v>
      </c>
      <c r="C88" s="759">
        <f t="shared" si="10"/>
        <v>0</v>
      </c>
      <c r="D88" s="760">
        <f t="shared" si="10"/>
        <v>0</v>
      </c>
      <c r="E88" s="760">
        <f t="shared" si="10"/>
        <v>1</v>
      </c>
      <c r="F88" s="760">
        <f t="shared" si="10"/>
        <v>0</v>
      </c>
      <c r="G88" s="760">
        <f t="shared" si="10"/>
        <v>0</v>
      </c>
      <c r="H88" s="761">
        <f t="shared" si="13"/>
        <v>1</v>
      </c>
      <c r="I88" s="759">
        <f t="shared" si="11"/>
        <v>0.2</v>
      </c>
      <c r="J88" s="760">
        <f t="shared" si="11"/>
        <v>0.3</v>
      </c>
      <c r="K88" s="760">
        <f t="shared" si="11"/>
        <v>0.25</v>
      </c>
      <c r="L88" s="760">
        <f t="shared" si="11"/>
        <v>0.05</v>
      </c>
      <c r="M88" s="760">
        <f t="shared" si="11"/>
        <v>0.2</v>
      </c>
      <c r="N88" s="761">
        <f t="shared" si="14"/>
        <v>1</v>
      </c>
      <c r="O88" s="762"/>
      <c r="R88" s="756">
        <f t="shared" si="15"/>
        <v>1</v>
      </c>
      <c r="S88" s="757">
        <f t="shared" si="16"/>
        <v>0.71500000000000008</v>
      </c>
    </row>
    <row r="89" spans="2:19">
      <c r="B89" s="758">
        <f t="shared" si="12"/>
        <v>2071</v>
      </c>
      <c r="C89" s="759">
        <f t="shared" si="10"/>
        <v>0</v>
      </c>
      <c r="D89" s="760">
        <f t="shared" si="10"/>
        <v>0</v>
      </c>
      <c r="E89" s="760">
        <f t="shared" si="10"/>
        <v>1</v>
      </c>
      <c r="F89" s="760">
        <f t="shared" si="10"/>
        <v>0</v>
      </c>
      <c r="G89" s="760">
        <f t="shared" si="10"/>
        <v>0</v>
      </c>
      <c r="H89" s="761">
        <f t="shared" si="13"/>
        <v>1</v>
      </c>
      <c r="I89" s="759">
        <f t="shared" si="11"/>
        <v>0.2</v>
      </c>
      <c r="J89" s="760">
        <f t="shared" si="11"/>
        <v>0.3</v>
      </c>
      <c r="K89" s="760">
        <f t="shared" si="11"/>
        <v>0.25</v>
      </c>
      <c r="L89" s="760">
        <f t="shared" si="11"/>
        <v>0.05</v>
      </c>
      <c r="M89" s="760">
        <f t="shared" si="11"/>
        <v>0.2</v>
      </c>
      <c r="N89" s="761">
        <f t="shared" si="14"/>
        <v>1</v>
      </c>
      <c r="O89" s="762"/>
      <c r="R89" s="756">
        <f t="shared" si="15"/>
        <v>1</v>
      </c>
      <c r="S89" s="757">
        <f t="shared" si="16"/>
        <v>0.71500000000000008</v>
      </c>
    </row>
    <row r="90" spans="2:19">
      <c r="B90" s="758">
        <f t="shared" si="12"/>
        <v>2072</v>
      </c>
      <c r="C90" s="759">
        <f t="shared" si="10"/>
        <v>0</v>
      </c>
      <c r="D90" s="760">
        <f t="shared" si="10"/>
        <v>0</v>
      </c>
      <c r="E90" s="760">
        <f t="shared" si="10"/>
        <v>1</v>
      </c>
      <c r="F90" s="760">
        <f t="shared" si="10"/>
        <v>0</v>
      </c>
      <c r="G90" s="760">
        <f t="shared" si="10"/>
        <v>0</v>
      </c>
      <c r="H90" s="761">
        <f t="shared" si="13"/>
        <v>1</v>
      </c>
      <c r="I90" s="759">
        <f t="shared" si="11"/>
        <v>0.2</v>
      </c>
      <c r="J90" s="760">
        <f t="shared" si="11"/>
        <v>0.3</v>
      </c>
      <c r="K90" s="760">
        <f t="shared" si="11"/>
        <v>0.25</v>
      </c>
      <c r="L90" s="760">
        <f t="shared" si="11"/>
        <v>0.05</v>
      </c>
      <c r="M90" s="760">
        <f t="shared" si="11"/>
        <v>0.2</v>
      </c>
      <c r="N90" s="761">
        <f t="shared" si="14"/>
        <v>1</v>
      </c>
      <c r="O90" s="762"/>
      <c r="R90" s="756">
        <f t="shared" si="15"/>
        <v>1</v>
      </c>
      <c r="S90" s="757">
        <f t="shared" si="16"/>
        <v>0.71500000000000008</v>
      </c>
    </row>
    <row r="91" spans="2:19">
      <c r="B91" s="758">
        <f t="shared" si="12"/>
        <v>2073</v>
      </c>
      <c r="C91" s="759">
        <f t="shared" si="10"/>
        <v>0</v>
      </c>
      <c r="D91" s="760">
        <f t="shared" si="10"/>
        <v>0</v>
      </c>
      <c r="E91" s="760">
        <f t="shared" si="10"/>
        <v>1</v>
      </c>
      <c r="F91" s="760">
        <f t="shared" si="10"/>
        <v>0</v>
      </c>
      <c r="G91" s="760">
        <f t="shared" si="10"/>
        <v>0</v>
      </c>
      <c r="H91" s="761">
        <f t="shared" si="13"/>
        <v>1</v>
      </c>
      <c r="I91" s="759">
        <f t="shared" si="11"/>
        <v>0.2</v>
      </c>
      <c r="J91" s="760">
        <f t="shared" si="11"/>
        <v>0.3</v>
      </c>
      <c r="K91" s="760">
        <f t="shared" si="11"/>
        <v>0.25</v>
      </c>
      <c r="L91" s="760">
        <f t="shared" si="11"/>
        <v>0.05</v>
      </c>
      <c r="M91" s="760">
        <f t="shared" si="11"/>
        <v>0.2</v>
      </c>
      <c r="N91" s="761">
        <f t="shared" si="14"/>
        <v>1</v>
      </c>
      <c r="O91" s="762"/>
      <c r="R91" s="756">
        <f t="shared" si="15"/>
        <v>1</v>
      </c>
      <c r="S91" s="757">
        <f t="shared" si="16"/>
        <v>0.71500000000000008</v>
      </c>
    </row>
    <row r="92" spans="2:19">
      <c r="B92" s="758">
        <f t="shared" si="12"/>
        <v>2074</v>
      </c>
      <c r="C92" s="759">
        <f t="shared" si="10"/>
        <v>0</v>
      </c>
      <c r="D92" s="760">
        <f t="shared" si="10"/>
        <v>0</v>
      </c>
      <c r="E92" s="760">
        <f t="shared" si="10"/>
        <v>1</v>
      </c>
      <c r="F92" s="760">
        <f t="shared" si="10"/>
        <v>0</v>
      </c>
      <c r="G92" s="760">
        <f t="shared" si="10"/>
        <v>0</v>
      </c>
      <c r="H92" s="761">
        <f t="shared" si="13"/>
        <v>1</v>
      </c>
      <c r="I92" s="759">
        <f t="shared" si="11"/>
        <v>0.2</v>
      </c>
      <c r="J92" s="760">
        <f t="shared" si="11"/>
        <v>0.3</v>
      </c>
      <c r="K92" s="760">
        <f t="shared" si="11"/>
        <v>0.25</v>
      </c>
      <c r="L92" s="760">
        <f t="shared" si="11"/>
        <v>0.05</v>
      </c>
      <c r="M92" s="760">
        <f t="shared" si="11"/>
        <v>0.2</v>
      </c>
      <c r="N92" s="761">
        <f t="shared" si="14"/>
        <v>1</v>
      </c>
      <c r="O92" s="762"/>
      <c r="R92" s="756">
        <f t="shared" si="15"/>
        <v>1</v>
      </c>
      <c r="S92" s="757">
        <f t="shared" si="16"/>
        <v>0.71500000000000008</v>
      </c>
    </row>
    <row r="93" spans="2:19">
      <c r="B93" s="758">
        <f t="shared" si="12"/>
        <v>2075</v>
      </c>
      <c r="C93" s="759">
        <f t="shared" si="10"/>
        <v>0</v>
      </c>
      <c r="D93" s="760">
        <f t="shared" si="10"/>
        <v>0</v>
      </c>
      <c r="E93" s="760">
        <f t="shared" si="10"/>
        <v>1</v>
      </c>
      <c r="F93" s="760">
        <f t="shared" si="10"/>
        <v>0</v>
      </c>
      <c r="G93" s="760">
        <f t="shared" si="10"/>
        <v>0</v>
      </c>
      <c r="H93" s="761">
        <f t="shared" si="13"/>
        <v>1</v>
      </c>
      <c r="I93" s="759">
        <f t="shared" si="11"/>
        <v>0.2</v>
      </c>
      <c r="J93" s="760">
        <f t="shared" si="11"/>
        <v>0.3</v>
      </c>
      <c r="K93" s="760">
        <f t="shared" si="11"/>
        <v>0.25</v>
      </c>
      <c r="L93" s="760">
        <f t="shared" si="11"/>
        <v>0.05</v>
      </c>
      <c r="M93" s="760">
        <f t="shared" si="11"/>
        <v>0.2</v>
      </c>
      <c r="N93" s="761">
        <f t="shared" si="14"/>
        <v>1</v>
      </c>
      <c r="O93" s="762"/>
      <c r="R93" s="756">
        <f t="shared" si="15"/>
        <v>1</v>
      </c>
      <c r="S93" s="757">
        <f t="shared" si="16"/>
        <v>0.71500000000000008</v>
      </c>
    </row>
    <row r="94" spans="2:19">
      <c r="B94" s="758">
        <f t="shared" si="12"/>
        <v>2076</v>
      </c>
      <c r="C94" s="759">
        <f t="shared" si="10"/>
        <v>0</v>
      </c>
      <c r="D94" s="760">
        <f t="shared" si="10"/>
        <v>0</v>
      </c>
      <c r="E94" s="760">
        <f t="shared" si="10"/>
        <v>1</v>
      </c>
      <c r="F94" s="760">
        <f t="shared" si="10"/>
        <v>0</v>
      </c>
      <c r="G94" s="760">
        <f t="shared" si="10"/>
        <v>0</v>
      </c>
      <c r="H94" s="761">
        <f t="shared" si="13"/>
        <v>1</v>
      </c>
      <c r="I94" s="759">
        <f t="shared" si="11"/>
        <v>0.2</v>
      </c>
      <c r="J94" s="760">
        <f t="shared" si="11"/>
        <v>0.3</v>
      </c>
      <c r="K94" s="760">
        <f t="shared" si="11"/>
        <v>0.25</v>
      </c>
      <c r="L94" s="760">
        <f t="shared" si="11"/>
        <v>0.05</v>
      </c>
      <c r="M94" s="760">
        <f t="shared" si="11"/>
        <v>0.2</v>
      </c>
      <c r="N94" s="761">
        <f t="shared" si="14"/>
        <v>1</v>
      </c>
      <c r="O94" s="762"/>
      <c r="R94" s="756">
        <f t="shared" si="15"/>
        <v>1</v>
      </c>
      <c r="S94" s="757">
        <f t="shared" si="16"/>
        <v>0.71500000000000008</v>
      </c>
    </row>
    <row r="95" spans="2:19">
      <c r="B95" s="758">
        <f t="shared" si="12"/>
        <v>2077</v>
      </c>
      <c r="C95" s="759">
        <f t="shared" si="10"/>
        <v>0</v>
      </c>
      <c r="D95" s="760">
        <f t="shared" si="10"/>
        <v>0</v>
      </c>
      <c r="E95" s="760">
        <f t="shared" si="10"/>
        <v>1</v>
      </c>
      <c r="F95" s="760">
        <f t="shared" si="10"/>
        <v>0</v>
      </c>
      <c r="G95" s="760">
        <f t="shared" si="10"/>
        <v>0</v>
      </c>
      <c r="H95" s="761">
        <f t="shared" si="13"/>
        <v>1</v>
      </c>
      <c r="I95" s="759">
        <f t="shared" si="11"/>
        <v>0.2</v>
      </c>
      <c r="J95" s="760">
        <f t="shared" si="11"/>
        <v>0.3</v>
      </c>
      <c r="K95" s="760">
        <f t="shared" si="11"/>
        <v>0.25</v>
      </c>
      <c r="L95" s="760">
        <f t="shared" si="11"/>
        <v>0.05</v>
      </c>
      <c r="M95" s="760">
        <f t="shared" si="11"/>
        <v>0.2</v>
      </c>
      <c r="N95" s="761">
        <f t="shared" si="14"/>
        <v>1</v>
      </c>
      <c r="O95" s="762"/>
      <c r="R95" s="756">
        <f t="shared" si="15"/>
        <v>1</v>
      </c>
      <c r="S95" s="757">
        <f t="shared" si="16"/>
        <v>0.71500000000000008</v>
      </c>
    </row>
    <row r="96" spans="2:19">
      <c r="B96" s="758">
        <f t="shared" si="12"/>
        <v>2078</v>
      </c>
      <c r="C96" s="759">
        <f t="shared" si="10"/>
        <v>0</v>
      </c>
      <c r="D96" s="760">
        <f t="shared" si="10"/>
        <v>0</v>
      </c>
      <c r="E96" s="760">
        <f t="shared" si="10"/>
        <v>1</v>
      </c>
      <c r="F96" s="760">
        <f t="shared" si="10"/>
        <v>0</v>
      </c>
      <c r="G96" s="760">
        <f t="shared" si="10"/>
        <v>0</v>
      </c>
      <c r="H96" s="761">
        <f t="shared" si="13"/>
        <v>1</v>
      </c>
      <c r="I96" s="759">
        <f t="shared" si="11"/>
        <v>0.2</v>
      </c>
      <c r="J96" s="760">
        <f t="shared" si="11"/>
        <v>0.3</v>
      </c>
      <c r="K96" s="760">
        <f t="shared" si="11"/>
        <v>0.25</v>
      </c>
      <c r="L96" s="760">
        <f t="shared" si="11"/>
        <v>0.05</v>
      </c>
      <c r="M96" s="760">
        <f t="shared" si="11"/>
        <v>0.2</v>
      </c>
      <c r="N96" s="761">
        <f t="shared" si="14"/>
        <v>1</v>
      </c>
      <c r="O96" s="762"/>
      <c r="R96" s="756">
        <f t="shared" si="15"/>
        <v>1</v>
      </c>
      <c r="S96" s="757">
        <f t="shared" si="16"/>
        <v>0.71500000000000008</v>
      </c>
    </row>
    <row r="97" spans="2:19">
      <c r="B97" s="758">
        <f t="shared" si="12"/>
        <v>2079</v>
      </c>
      <c r="C97" s="759">
        <f t="shared" si="10"/>
        <v>0</v>
      </c>
      <c r="D97" s="760">
        <f t="shared" si="10"/>
        <v>0</v>
      </c>
      <c r="E97" s="760">
        <f t="shared" si="10"/>
        <v>1</v>
      </c>
      <c r="F97" s="760">
        <f t="shared" si="10"/>
        <v>0</v>
      </c>
      <c r="G97" s="760">
        <f t="shared" si="10"/>
        <v>0</v>
      </c>
      <c r="H97" s="761">
        <f t="shared" si="13"/>
        <v>1</v>
      </c>
      <c r="I97" s="759">
        <f t="shared" si="11"/>
        <v>0.2</v>
      </c>
      <c r="J97" s="760">
        <f t="shared" si="11"/>
        <v>0.3</v>
      </c>
      <c r="K97" s="760">
        <f t="shared" si="11"/>
        <v>0.25</v>
      </c>
      <c r="L97" s="760">
        <f t="shared" si="11"/>
        <v>0.05</v>
      </c>
      <c r="M97" s="760">
        <f t="shared" si="11"/>
        <v>0.2</v>
      </c>
      <c r="N97" s="761">
        <f t="shared" si="14"/>
        <v>1</v>
      </c>
      <c r="O97" s="762"/>
      <c r="R97" s="756">
        <f t="shared" si="15"/>
        <v>1</v>
      </c>
      <c r="S97" s="757">
        <f t="shared" si="16"/>
        <v>0.71500000000000008</v>
      </c>
    </row>
    <row r="98" spans="2:19" ht="13.5" thickBot="1">
      <c r="B98" s="763">
        <f t="shared" si="12"/>
        <v>2080</v>
      </c>
      <c r="C98" s="764">
        <f t="shared" si="10"/>
        <v>0</v>
      </c>
      <c r="D98" s="765">
        <f t="shared" si="10"/>
        <v>0</v>
      </c>
      <c r="E98" s="765">
        <f t="shared" si="10"/>
        <v>1</v>
      </c>
      <c r="F98" s="765">
        <f t="shared" si="10"/>
        <v>0</v>
      </c>
      <c r="G98" s="765">
        <f t="shared" si="10"/>
        <v>0</v>
      </c>
      <c r="H98" s="766">
        <f t="shared" si="13"/>
        <v>1</v>
      </c>
      <c r="I98" s="764">
        <f t="shared" si="11"/>
        <v>0.2</v>
      </c>
      <c r="J98" s="765">
        <f t="shared" si="11"/>
        <v>0.3</v>
      </c>
      <c r="K98" s="765">
        <f t="shared" si="11"/>
        <v>0.25</v>
      </c>
      <c r="L98" s="765">
        <f t="shared" si="11"/>
        <v>0.05</v>
      </c>
      <c r="M98" s="765">
        <f t="shared" si="11"/>
        <v>0.2</v>
      </c>
      <c r="N98" s="766">
        <f t="shared" si="14"/>
        <v>1</v>
      </c>
      <c r="O98" s="767"/>
      <c r="R98" s="768">
        <f t="shared" si="15"/>
        <v>1</v>
      </c>
      <c r="S98" s="768">
        <f t="shared" si="16"/>
        <v>0.71500000000000008</v>
      </c>
    </row>
    <row r="99" spans="2:19">
      <c r="H99" s="769"/>
    </row>
    <row r="100" spans="2:19">
      <c r="H100" s="769"/>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5" activePane="bottomRight" state="frozen"/>
      <selection activeCell="E19" sqref="E19"/>
      <selection pane="topRight" activeCell="E19" sqref="E19"/>
      <selection pane="bottomLeft" activeCell="E19" sqref="E19"/>
      <selection pane="bottomRight" activeCell="E8" sqref="E8:O8"/>
    </sheetView>
  </sheetViews>
  <sheetFormatPr defaultColWidth="11.42578125" defaultRowHeight="12.75"/>
  <cols>
    <col min="1" max="1" width="2.28515625" style="586" customWidth="1"/>
    <col min="2" max="2" width="6.28515625" style="586" customWidth="1"/>
    <col min="3" max="3" width="9.28515625" style="586" customWidth="1"/>
    <col min="4" max="4" width="7.42578125" style="586" customWidth="1"/>
    <col min="5" max="14" width="8" style="586" customWidth="1"/>
    <col min="15" max="16" width="8.42578125" style="586" customWidth="1"/>
    <col min="17" max="17" width="3.85546875" style="586" customWidth="1"/>
    <col min="18" max="18" width="3.42578125" style="586" customWidth="1"/>
    <col min="19" max="21" width="11.42578125" style="586" hidden="1" customWidth="1"/>
    <col min="22" max="22" width="10.28515625" style="586" hidden="1" customWidth="1"/>
    <col min="23" max="23" width="9.7109375" style="586" hidden="1" customWidth="1"/>
    <col min="24" max="24" width="9.42578125" style="586" hidden="1" customWidth="1"/>
    <col min="25" max="27" width="11.42578125" style="586" hidden="1" customWidth="1"/>
    <col min="28" max="28" width="3.42578125" style="586" customWidth="1"/>
    <col min="29" max="29" width="15" style="586" customWidth="1"/>
    <col min="30" max="30" width="10.85546875" style="586" customWidth="1"/>
    <col min="31" max="16384" width="11.42578125" style="586"/>
  </cols>
  <sheetData>
    <row r="2" spans="2:30">
      <c r="C2" s="587" t="s">
        <v>34</v>
      </c>
      <c r="S2" s="587" t="s">
        <v>300</v>
      </c>
      <c r="AC2" s="586" t="s">
        <v>6</v>
      </c>
      <c r="AD2" s="775">
        <v>0.435</v>
      </c>
    </row>
    <row r="3" spans="2:30">
      <c r="B3" s="588"/>
      <c r="C3" s="588"/>
      <c r="S3" s="588"/>
      <c r="AC3" s="586" t="s">
        <v>256</v>
      </c>
      <c r="AD3" s="775">
        <v>0.129</v>
      </c>
    </row>
    <row r="4" spans="2:30">
      <c r="B4" s="588"/>
      <c r="C4" s="588" t="s">
        <v>38</v>
      </c>
      <c r="S4" s="588" t="s">
        <v>301</v>
      </c>
      <c r="AC4" s="586" t="s">
        <v>2</v>
      </c>
      <c r="AD4" s="775">
        <v>9.9000000000000005E-2</v>
      </c>
    </row>
    <row r="5" spans="2:30">
      <c r="B5" s="588"/>
      <c r="C5" s="588"/>
      <c r="S5" s="588" t="s">
        <v>38</v>
      </c>
      <c r="AC5" s="586" t="s">
        <v>16</v>
      </c>
      <c r="AD5" s="775">
        <v>2.7E-2</v>
      </c>
    </row>
    <row r="6" spans="2:30">
      <c r="B6" s="588"/>
      <c r="S6" s="588"/>
      <c r="AC6" s="586" t="s">
        <v>331</v>
      </c>
      <c r="AD6" s="775">
        <v>8.9999999999999993E-3</v>
      </c>
    </row>
    <row r="7" spans="2:30" ht="13.5" thickBot="1">
      <c r="B7" s="588"/>
      <c r="C7" s="589"/>
      <c r="S7" s="588"/>
      <c r="AC7" s="586" t="s">
        <v>332</v>
      </c>
      <c r="AD7" s="775">
        <v>7.1999999999999995E-2</v>
      </c>
    </row>
    <row r="8" spans="2:30" ht="13.5" thickBot="1">
      <c r="B8" s="588"/>
      <c r="D8" s="590">
        <v>6.2100000000000002E-2</v>
      </c>
      <c r="E8" s="591">
        <f>AD2</f>
        <v>0.435</v>
      </c>
      <c r="F8" s="592">
        <f>AD3</f>
        <v>0.129</v>
      </c>
      <c r="G8" s="592">
        <v>0</v>
      </c>
      <c r="H8" s="592">
        <v>0</v>
      </c>
      <c r="I8" s="592">
        <f>AD4</f>
        <v>9.9000000000000005E-2</v>
      </c>
      <c r="J8" s="592">
        <f>AD5</f>
        <v>2.7E-2</v>
      </c>
      <c r="K8" s="592">
        <f>AD6</f>
        <v>8.9999999999999993E-3</v>
      </c>
      <c r="L8" s="592">
        <f>AD7</f>
        <v>7.1999999999999995E-2</v>
      </c>
      <c r="M8" s="592">
        <f>AD8</f>
        <v>3.3000000000000002E-2</v>
      </c>
      <c r="N8" s="592">
        <f>AD9</f>
        <v>0.04</v>
      </c>
      <c r="O8" s="592">
        <f>AD10</f>
        <v>0.156</v>
      </c>
      <c r="P8" s="593">
        <f>SUM(E8:O8)</f>
        <v>1</v>
      </c>
      <c r="S8" s="588"/>
      <c r="T8" s="588"/>
      <c r="AC8" s="586" t="s">
        <v>231</v>
      </c>
      <c r="AD8" s="775">
        <v>3.3000000000000002E-2</v>
      </c>
    </row>
    <row r="9" spans="2:30" ht="13.5" thickBot="1">
      <c r="B9" s="594"/>
      <c r="C9" s="595"/>
      <c r="D9" s="596"/>
      <c r="E9" s="817" t="s">
        <v>41</v>
      </c>
      <c r="F9" s="818"/>
      <c r="G9" s="818"/>
      <c r="H9" s="818"/>
      <c r="I9" s="818"/>
      <c r="J9" s="818"/>
      <c r="K9" s="818"/>
      <c r="L9" s="818"/>
      <c r="M9" s="818"/>
      <c r="N9" s="818"/>
      <c r="O9" s="818"/>
      <c r="P9" s="597"/>
      <c r="AC9" s="586" t="s">
        <v>232</v>
      </c>
      <c r="AD9" s="775">
        <v>0.04</v>
      </c>
    </row>
    <row r="10" spans="2:30" ht="21.75" customHeight="1" thickBot="1">
      <c r="B10" s="819" t="s">
        <v>1</v>
      </c>
      <c r="C10" s="819" t="s">
        <v>33</v>
      </c>
      <c r="D10" s="819" t="s">
        <v>40</v>
      </c>
      <c r="E10" s="819" t="s">
        <v>228</v>
      </c>
      <c r="F10" s="819" t="s">
        <v>271</v>
      </c>
      <c r="G10" s="809" t="s">
        <v>267</v>
      </c>
      <c r="H10" s="819" t="s">
        <v>270</v>
      </c>
      <c r="I10" s="809" t="s">
        <v>2</v>
      </c>
      <c r="J10" s="819" t="s">
        <v>16</v>
      </c>
      <c r="K10" s="809" t="s">
        <v>229</v>
      </c>
      <c r="L10" s="806" t="s">
        <v>273</v>
      </c>
      <c r="M10" s="807"/>
      <c r="N10" s="807"/>
      <c r="O10" s="808"/>
      <c r="P10" s="819" t="s">
        <v>27</v>
      </c>
      <c r="AC10" s="586" t="s">
        <v>233</v>
      </c>
      <c r="AD10" s="775">
        <v>0.156</v>
      </c>
    </row>
    <row r="11" spans="2:30" s="599" customFormat="1" ht="42" customHeight="1" thickBot="1">
      <c r="B11" s="820"/>
      <c r="C11" s="820"/>
      <c r="D11" s="820"/>
      <c r="E11" s="820"/>
      <c r="F11" s="820"/>
      <c r="G11" s="811"/>
      <c r="H11" s="820"/>
      <c r="I11" s="811"/>
      <c r="J11" s="820"/>
      <c r="K11" s="811"/>
      <c r="L11" s="598" t="s">
        <v>230</v>
      </c>
      <c r="M11" s="598" t="s">
        <v>231</v>
      </c>
      <c r="N11" s="598" t="s">
        <v>232</v>
      </c>
      <c r="O11" s="598" t="s">
        <v>233</v>
      </c>
      <c r="P11" s="820"/>
      <c r="S11" s="365" t="s">
        <v>1</v>
      </c>
      <c r="T11" s="369" t="s">
        <v>302</v>
      </c>
      <c r="U11" s="365" t="s">
        <v>303</v>
      </c>
      <c r="V11" s="369" t="s">
        <v>304</v>
      </c>
      <c r="W11" s="365" t="s">
        <v>40</v>
      </c>
      <c r="X11" s="369" t="s">
        <v>305</v>
      </c>
    </row>
    <row r="12" spans="2:30" s="606" customFormat="1" ht="26.25" thickBot="1">
      <c r="B12" s="600"/>
      <c r="C12" s="601" t="s">
        <v>15</v>
      </c>
      <c r="D12" s="601" t="s">
        <v>24</v>
      </c>
      <c r="E12" s="602" t="s">
        <v>24</v>
      </c>
      <c r="F12" s="603" t="s">
        <v>24</v>
      </c>
      <c r="G12" s="603" t="s">
        <v>24</v>
      </c>
      <c r="H12" s="603" t="s">
        <v>24</v>
      </c>
      <c r="I12" s="603" t="s">
        <v>24</v>
      </c>
      <c r="J12" s="603" t="s">
        <v>24</v>
      </c>
      <c r="K12" s="603" t="s">
        <v>24</v>
      </c>
      <c r="L12" s="603" t="s">
        <v>24</v>
      </c>
      <c r="M12" s="603" t="s">
        <v>24</v>
      </c>
      <c r="N12" s="603" t="s">
        <v>24</v>
      </c>
      <c r="O12" s="604" t="s">
        <v>24</v>
      </c>
      <c r="P12" s="605" t="s">
        <v>39</v>
      </c>
      <c r="S12" s="607"/>
      <c r="T12" s="608" t="s">
        <v>306</v>
      </c>
      <c r="U12" s="607" t="s">
        <v>307</v>
      </c>
      <c r="V12" s="608" t="s">
        <v>15</v>
      </c>
      <c r="W12" s="609" t="s">
        <v>24</v>
      </c>
      <c r="X12" s="608" t="s">
        <v>15</v>
      </c>
    </row>
    <row r="13" spans="2:30">
      <c r="B13" s="610">
        <f>year</f>
        <v>2000</v>
      </c>
      <c r="C13" s="611">
        <f>'[2]Fraksi pengelolaan sampah BaU'!B30</f>
        <v>29.517240984000001</v>
      </c>
      <c r="D13" s="612">
        <v>1</v>
      </c>
      <c r="E13" s="613">
        <f t="shared" ref="E13:O28" si="0">E$8</f>
        <v>0.435</v>
      </c>
      <c r="F13" s="613">
        <f t="shared" si="0"/>
        <v>0.129</v>
      </c>
      <c r="G13" s="613">
        <f t="shared" si="0"/>
        <v>0</v>
      </c>
      <c r="H13" s="613">
        <f t="shared" si="0"/>
        <v>0</v>
      </c>
      <c r="I13" s="613">
        <f t="shared" si="0"/>
        <v>9.9000000000000005E-2</v>
      </c>
      <c r="J13" s="613">
        <f t="shared" si="0"/>
        <v>2.7E-2</v>
      </c>
      <c r="K13" s="613">
        <f t="shared" si="0"/>
        <v>8.9999999999999993E-3</v>
      </c>
      <c r="L13" s="613">
        <f t="shared" si="0"/>
        <v>7.1999999999999995E-2</v>
      </c>
      <c r="M13" s="613">
        <f t="shared" si="0"/>
        <v>3.3000000000000002E-2</v>
      </c>
      <c r="N13" s="613">
        <f t="shared" si="0"/>
        <v>0.04</v>
      </c>
      <c r="O13" s="613">
        <f t="shared" si="0"/>
        <v>0.156</v>
      </c>
      <c r="P13" s="614">
        <f t="shared" ref="P13:P44" si="1">SUM(E13:O13)</f>
        <v>1</v>
      </c>
      <c r="S13" s="610">
        <f>year</f>
        <v>2000</v>
      </c>
      <c r="T13" s="615">
        <v>0</v>
      </c>
      <c r="U13" s="615">
        <v>5</v>
      </c>
      <c r="V13" s="616">
        <f>T13*U13</f>
        <v>0</v>
      </c>
      <c r="W13" s="617">
        <v>1</v>
      </c>
      <c r="X13" s="618">
        <f t="shared" ref="X13:X44" si="2">V13*W13</f>
        <v>0</v>
      </c>
    </row>
    <row r="14" spans="2:30">
      <c r="B14" s="619">
        <f t="shared" ref="B14:B45" si="3">B13+1</f>
        <v>2001</v>
      </c>
      <c r="C14" s="611">
        <f>'[2]Fraksi pengelolaan sampah BaU'!B31</f>
        <v>30.066066448000004</v>
      </c>
      <c r="D14" s="612">
        <v>1</v>
      </c>
      <c r="E14" s="613">
        <f t="shared" si="0"/>
        <v>0.435</v>
      </c>
      <c r="F14" s="613">
        <f t="shared" si="0"/>
        <v>0.129</v>
      </c>
      <c r="G14" s="613">
        <f t="shared" si="0"/>
        <v>0</v>
      </c>
      <c r="H14" s="613">
        <f t="shared" si="0"/>
        <v>0</v>
      </c>
      <c r="I14" s="613">
        <f t="shared" si="0"/>
        <v>9.9000000000000005E-2</v>
      </c>
      <c r="J14" s="613">
        <f t="shared" si="0"/>
        <v>2.7E-2</v>
      </c>
      <c r="K14" s="613">
        <f t="shared" si="0"/>
        <v>8.9999999999999993E-3</v>
      </c>
      <c r="L14" s="613">
        <f t="shared" si="0"/>
        <v>7.1999999999999995E-2</v>
      </c>
      <c r="M14" s="613">
        <f t="shared" si="0"/>
        <v>3.3000000000000002E-2</v>
      </c>
      <c r="N14" s="613">
        <f t="shared" si="0"/>
        <v>0.04</v>
      </c>
      <c r="O14" s="613">
        <f t="shared" si="0"/>
        <v>0.156</v>
      </c>
      <c r="P14" s="620">
        <f t="shared" si="1"/>
        <v>1</v>
      </c>
      <c r="S14" s="619">
        <f t="shared" ref="S14:S77" si="4">S13+1</f>
        <v>2001</v>
      </c>
      <c r="T14" s="621">
        <v>0</v>
      </c>
      <c r="U14" s="621">
        <v>5</v>
      </c>
      <c r="V14" s="622">
        <f>T14*U14</f>
        <v>0</v>
      </c>
      <c r="W14" s="623">
        <v>1</v>
      </c>
      <c r="X14" s="624">
        <f t="shared" si="2"/>
        <v>0</v>
      </c>
    </row>
    <row r="15" spans="2:30">
      <c r="B15" s="619">
        <f t="shared" si="3"/>
        <v>2002</v>
      </c>
      <c r="C15" s="611">
        <f>'[2]Fraksi pengelolaan sampah BaU'!B32</f>
        <v>30.971364204</v>
      </c>
      <c r="D15" s="612">
        <v>1</v>
      </c>
      <c r="E15" s="613">
        <f t="shared" si="0"/>
        <v>0.435</v>
      </c>
      <c r="F15" s="613">
        <f t="shared" si="0"/>
        <v>0.129</v>
      </c>
      <c r="G15" s="613">
        <f t="shared" si="0"/>
        <v>0</v>
      </c>
      <c r="H15" s="613">
        <f t="shared" si="0"/>
        <v>0</v>
      </c>
      <c r="I15" s="613">
        <f t="shared" si="0"/>
        <v>9.9000000000000005E-2</v>
      </c>
      <c r="J15" s="613">
        <f t="shared" si="0"/>
        <v>2.7E-2</v>
      </c>
      <c r="K15" s="613">
        <f t="shared" si="0"/>
        <v>8.9999999999999993E-3</v>
      </c>
      <c r="L15" s="613">
        <f t="shared" si="0"/>
        <v>7.1999999999999995E-2</v>
      </c>
      <c r="M15" s="613">
        <f t="shared" si="0"/>
        <v>3.3000000000000002E-2</v>
      </c>
      <c r="N15" s="613">
        <f t="shared" si="0"/>
        <v>0.04</v>
      </c>
      <c r="O15" s="613">
        <f t="shared" si="0"/>
        <v>0.156</v>
      </c>
      <c r="P15" s="620">
        <f t="shared" si="1"/>
        <v>1</v>
      </c>
      <c r="S15" s="619">
        <f t="shared" si="4"/>
        <v>2002</v>
      </c>
      <c r="T15" s="621">
        <v>0</v>
      </c>
      <c r="U15" s="621">
        <v>5</v>
      </c>
      <c r="V15" s="622">
        <f t="shared" ref="V15:V78" si="5">T15*U15</f>
        <v>0</v>
      </c>
      <c r="W15" s="623">
        <v>1</v>
      </c>
      <c r="X15" s="624">
        <f t="shared" si="2"/>
        <v>0</v>
      </c>
    </row>
    <row r="16" spans="2:30">
      <c r="B16" s="619">
        <f t="shared" si="3"/>
        <v>2003</v>
      </c>
      <c r="C16" s="611">
        <f>'[2]Fraksi pengelolaan sampah BaU'!B33</f>
        <v>33.414861457999997</v>
      </c>
      <c r="D16" s="612">
        <v>1</v>
      </c>
      <c r="E16" s="613">
        <f t="shared" si="0"/>
        <v>0.435</v>
      </c>
      <c r="F16" s="613">
        <f t="shared" si="0"/>
        <v>0.129</v>
      </c>
      <c r="G16" s="613">
        <f t="shared" si="0"/>
        <v>0</v>
      </c>
      <c r="H16" s="613">
        <f t="shared" si="0"/>
        <v>0</v>
      </c>
      <c r="I16" s="613">
        <f t="shared" si="0"/>
        <v>9.9000000000000005E-2</v>
      </c>
      <c r="J16" s="613">
        <f t="shared" si="0"/>
        <v>2.7E-2</v>
      </c>
      <c r="K16" s="613">
        <f t="shared" si="0"/>
        <v>8.9999999999999993E-3</v>
      </c>
      <c r="L16" s="613">
        <f t="shared" si="0"/>
        <v>7.1999999999999995E-2</v>
      </c>
      <c r="M16" s="613">
        <f t="shared" si="0"/>
        <v>3.3000000000000002E-2</v>
      </c>
      <c r="N16" s="613">
        <f t="shared" si="0"/>
        <v>0.04</v>
      </c>
      <c r="O16" s="613">
        <f t="shared" si="0"/>
        <v>0.156</v>
      </c>
      <c r="P16" s="620">
        <f t="shared" si="1"/>
        <v>1</v>
      </c>
      <c r="S16" s="619">
        <f t="shared" si="4"/>
        <v>2003</v>
      </c>
      <c r="T16" s="621">
        <v>0</v>
      </c>
      <c r="U16" s="621">
        <v>5</v>
      </c>
      <c r="V16" s="622">
        <f t="shared" si="5"/>
        <v>0</v>
      </c>
      <c r="W16" s="623">
        <v>1</v>
      </c>
      <c r="X16" s="624">
        <f t="shared" si="2"/>
        <v>0</v>
      </c>
    </row>
    <row r="17" spans="2:24">
      <c r="B17" s="619">
        <f t="shared" si="3"/>
        <v>2004</v>
      </c>
      <c r="C17" s="611">
        <f>'[2]Fraksi pengelolaan sampah BaU'!B34</f>
        <v>33.753948250000001</v>
      </c>
      <c r="D17" s="612">
        <v>1</v>
      </c>
      <c r="E17" s="613">
        <f t="shared" si="0"/>
        <v>0.435</v>
      </c>
      <c r="F17" s="613">
        <f t="shared" si="0"/>
        <v>0.129</v>
      </c>
      <c r="G17" s="613">
        <f t="shared" si="0"/>
        <v>0</v>
      </c>
      <c r="H17" s="613">
        <f t="shared" si="0"/>
        <v>0</v>
      </c>
      <c r="I17" s="613">
        <f t="shared" si="0"/>
        <v>9.9000000000000005E-2</v>
      </c>
      <c r="J17" s="613">
        <f t="shared" si="0"/>
        <v>2.7E-2</v>
      </c>
      <c r="K17" s="613">
        <f t="shared" si="0"/>
        <v>8.9999999999999993E-3</v>
      </c>
      <c r="L17" s="613">
        <f t="shared" si="0"/>
        <v>7.1999999999999995E-2</v>
      </c>
      <c r="M17" s="613">
        <f t="shared" si="0"/>
        <v>3.3000000000000002E-2</v>
      </c>
      <c r="N17" s="613">
        <f t="shared" si="0"/>
        <v>0.04</v>
      </c>
      <c r="O17" s="613">
        <f t="shared" si="0"/>
        <v>0.156</v>
      </c>
      <c r="P17" s="620">
        <f t="shared" si="1"/>
        <v>1</v>
      </c>
      <c r="S17" s="619">
        <f t="shared" si="4"/>
        <v>2004</v>
      </c>
      <c r="T17" s="621">
        <v>0</v>
      </c>
      <c r="U17" s="621">
        <v>5</v>
      </c>
      <c r="V17" s="622">
        <f t="shared" si="5"/>
        <v>0</v>
      </c>
      <c r="W17" s="623">
        <v>1</v>
      </c>
      <c r="X17" s="624">
        <f t="shared" si="2"/>
        <v>0</v>
      </c>
    </row>
    <row r="18" spans="2:24">
      <c r="B18" s="619">
        <f t="shared" si="3"/>
        <v>2005</v>
      </c>
      <c r="C18" s="611">
        <f>'[2]Fraksi pengelolaan sampah BaU'!B35</f>
        <v>34.672945779999999</v>
      </c>
      <c r="D18" s="612">
        <v>1</v>
      </c>
      <c r="E18" s="613">
        <f t="shared" si="0"/>
        <v>0.435</v>
      </c>
      <c r="F18" s="613">
        <f t="shared" si="0"/>
        <v>0.129</v>
      </c>
      <c r="G18" s="613">
        <f t="shared" si="0"/>
        <v>0</v>
      </c>
      <c r="H18" s="613">
        <f t="shared" si="0"/>
        <v>0</v>
      </c>
      <c r="I18" s="613">
        <f t="shared" si="0"/>
        <v>9.9000000000000005E-2</v>
      </c>
      <c r="J18" s="613">
        <f t="shared" si="0"/>
        <v>2.7E-2</v>
      </c>
      <c r="K18" s="613">
        <f t="shared" si="0"/>
        <v>8.9999999999999993E-3</v>
      </c>
      <c r="L18" s="613">
        <f t="shared" si="0"/>
        <v>7.1999999999999995E-2</v>
      </c>
      <c r="M18" s="613">
        <f t="shared" si="0"/>
        <v>3.3000000000000002E-2</v>
      </c>
      <c r="N18" s="613">
        <f t="shared" si="0"/>
        <v>0.04</v>
      </c>
      <c r="O18" s="613">
        <f t="shared" si="0"/>
        <v>0.156</v>
      </c>
      <c r="P18" s="620">
        <f t="shared" si="1"/>
        <v>1</v>
      </c>
      <c r="S18" s="619">
        <f t="shared" si="4"/>
        <v>2005</v>
      </c>
      <c r="T18" s="621">
        <v>0</v>
      </c>
      <c r="U18" s="621">
        <v>5</v>
      </c>
      <c r="V18" s="622">
        <f t="shared" si="5"/>
        <v>0</v>
      </c>
      <c r="W18" s="623">
        <v>1</v>
      </c>
      <c r="X18" s="624">
        <f t="shared" si="2"/>
        <v>0</v>
      </c>
    </row>
    <row r="19" spans="2:24">
      <c r="B19" s="619">
        <f t="shared" si="3"/>
        <v>2006</v>
      </c>
      <c r="C19" s="611">
        <f>'[2]Fraksi pengelolaan sampah BaU'!B36</f>
        <v>35.373511888000003</v>
      </c>
      <c r="D19" s="612">
        <v>1</v>
      </c>
      <c r="E19" s="613">
        <f t="shared" si="0"/>
        <v>0.435</v>
      </c>
      <c r="F19" s="613">
        <f t="shared" si="0"/>
        <v>0.129</v>
      </c>
      <c r="G19" s="613">
        <f t="shared" si="0"/>
        <v>0</v>
      </c>
      <c r="H19" s="613">
        <f t="shared" si="0"/>
        <v>0</v>
      </c>
      <c r="I19" s="613">
        <f t="shared" si="0"/>
        <v>9.9000000000000005E-2</v>
      </c>
      <c r="J19" s="613">
        <f t="shared" si="0"/>
        <v>2.7E-2</v>
      </c>
      <c r="K19" s="613">
        <f t="shared" si="0"/>
        <v>8.9999999999999993E-3</v>
      </c>
      <c r="L19" s="613">
        <f t="shared" si="0"/>
        <v>7.1999999999999995E-2</v>
      </c>
      <c r="M19" s="613">
        <f t="shared" si="0"/>
        <v>3.3000000000000002E-2</v>
      </c>
      <c r="N19" s="613">
        <f t="shared" si="0"/>
        <v>0.04</v>
      </c>
      <c r="O19" s="613">
        <f t="shared" si="0"/>
        <v>0.156</v>
      </c>
      <c r="P19" s="620">
        <f t="shared" si="1"/>
        <v>1</v>
      </c>
      <c r="S19" s="619">
        <f t="shared" si="4"/>
        <v>2006</v>
      </c>
      <c r="T19" s="621">
        <v>0</v>
      </c>
      <c r="U19" s="621">
        <v>5</v>
      </c>
      <c r="V19" s="622">
        <f t="shared" si="5"/>
        <v>0</v>
      </c>
      <c r="W19" s="623">
        <v>1</v>
      </c>
      <c r="X19" s="624">
        <f t="shared" si="2"/>
        <v>0</v>
      </c>
    </row>
    <row r="20" spans="2:24">
      <c r="B20" s="619">
        <f t="shared" si="3"/>
        <v>2007</v>
      </c>
      <c r="C20" s="611">
        <f>'[2]Fraksi pengelolaan sampah BaU'!B37</f>
        <v>36.072965323999995</v>
      </c>
      <c r="D20" s="612">
        <v>1</v>
      </c>
      <c r="E20" s="613">
        <f t="shared" si="0"/>
        <v>0.435</v>
      </c>
      <c r="F20" s="613">
        <f t="shared" si="0"/>
        <v>0.129</v>
      </c>
      <c r="G20" s="613">
        <f t="shared" si="0"/>
        <v>0</v>
      </c>
      <c r="H20" s="613">
        <f t="shared" si="0"/>
        <v>0</v>
      </c>
      <c r="I20" s="613">
        <f t="shared" si="0"/>
        <v>9.9000000000000005E-2</v>
      </c>
      <c r="J20" s="613">
        <f t="shared" si="0"/>
        <v>2.7E-2</v>
      </c>
      <c r="K20" s="613">
        <f t="shared" si="0"/>
        <v>8.9999999999999993E-3</v>
      </c>
      <c r="L20" s="613">
        <f t="shared" si="0"/>
        <v>7.1999999999999995E-2</v>
      </c>
      <c r="M20" s="613">
        <f t="shared" si="0"/>
        <v>3.3000000000000002E-2</v>
      </c>
      <c r="N20" s="613">
        <f t="shared" si="0"/>
        <v>0.04</v>
      </c>
      <c r="O20" s="613">
        <f t="shared" si="0"/>
        <v>0.156</v>
      </c>
      <c r="P20" s="620">
        <f t="shared" si="1"/>
        <v>1</v>
      </c>
      <c r="S20" s="619">
        <f t="shared" si="4"/>
        <v>2007</v>
      </c>
      <c r="T20" s="621">
        <v>0</v>
      </c>
      <c r="U20" s="621">
        <v>5</v>
      </c>
      <c r="V20" s="622">
        <f t="shared" si="5"/>
        <v>0</v>
      </c>
      <c r="W20" s="623">
        <v>1</v>
      </c>
      <c r="X20" s="624">
        <f t="shared" si="2"/>
        <v>0</v>
      </c>
    </row>
    <row r="21" spans="2:24">
      <c r="B21" s="619">
        <f t="shared" si="3"/>
        <v>2008</v>
      </c>
      <c r="C21" s="611">
        <f>'[2]Fraksi pengelolaan sampah BaU'!B38</f>
        <v>36.766994484000001</v>
      </c>
      <c r="D21" s="612">
        <v>1</v>
      </c>
      <c r="E21" s="613">
        <f t="shared" si="0"/>
        <v>0.435</v>
      </c>
      <c r="F21" s="613">
        <f t="shared" si="0"/>
        <v>0.129</v>
      </c>
      <c r="G21" s="613">
        <f t="shared" si="0"/>
        <v>0</v>
      </c>
      <c r="H21" s="613">
        <f t="shared" si="0"/>
        <v>0</v>
      </c>
      <c r="I21" s="613">
        <f t="shared" si="0"/>
        <v>9.9000000000000005E-2</v>
      </c>
      <c r="J21" s="613">
        <f t="shared" si="0"/>
        <v>2.7E-2</v>
      </c>
      <c r="K21" s="613">
        <f t="shared" si="0"/>
        <v>8.9999999999999993E-3</v>
      </c>
      <c r="L21" s="613">
        <f t="shared" si="0"/>
        <v>7.1999999999999995E-2</v>
      </c>
      <c r="M21" s="613">
        <f t="shared" si="0"/>
        <v>3.3000000000000002E-2</v>
      </c>
      <c r="N21" s="613">
        <f t="shared" si="0"/>
        <v>0.04</v>
      </c>
      <c r="O21" s="613">
        <f t="shared" si="0"/>
        <v>0.156</v>
      </c>
      <c r="P21" s="620">
        <f t="shared" si="1"/>
        <v>1</v>
      </c>
      <c r="S21" s="619">
        <f t="shared" si="4"/>
        <v>2008</v>
      </c>
      <c r="T21" s="621">
        <v>0</v>
      </c>
      <c r="U21" s="621">
        <v>5</v>
      </c>
      <c r="V21" s="622">
        <f t="shared" si="5"/>
        <v>0</v>
      </c>
      <c r="W21" s="623">
        <v>1</v>
      </c>
      <c r="X21" s="624">
        <f t="shared" si="2"/>
        <v>0</v>
      </c>
    </row>
    <row r="22" spans="2:24">
      <c r="B22" s="619">
        <f t="shared" si="3"/>
        <v>2009</v>
      </c>
      <c r="C22" s="611">
        <f>'[2]Fraksi pengelolaan sampah BaU'!B39</f>
        <v>37.450383717999998</v>
      </c>
      <c r="D22" s="612">
        <v>1</v>
      </c>
      <c r="E22" s="613">
        <f t="shared" si="0"/>
        <v>0.435</v>
      </c>
      <c r="F22" s="613">
        <f t="shared" si="0"/>
        <v>0.129</v>
      </c>
      <c r="G22" s="613">
        <f t="shared" si="0"/>
        <v>0</v>
      </c>
      <c r="H22" s="613">
        <f t="shared" si="0"/>
        <v>0</v>
      </c>
      <c r="I22" s="613">
        <f t="shared" si="0"/>
        <v>9.9000000000000005E-2</v>
      </c>
      <c r="J22" s="613">
        <f t="shared" si="0"/>
        <v>2.7E-2</v>
      </c>
      <c r="K22" s="613">
        <f t="shared" si="0"/>
        <v>8.9999999999999993E-3</v>
      </c>
      <c r="L22" s="613">
        <f t="shared" si="0"/>
        <v>7.1999999999999995E-2</v>
      </c>
      <c r="M22" s="613">
        <f t="shared" si="0"/>
        <v>3.3000000000000002E-2</v>
      </c>
      <c r="N22" s="613">
        <f t="shared" si="0"/>
        <v>0.04</v>
      </c>
      <c r="O22" s="613">
        <f t="shared" si="0"/>
        <v>0.156</v>
      </c>
      <c r="P22" s="620">
        <f t="shared" si="1"/>
        <v>1</v>
      </c>
      <c r="S22" s="619">
        <f t="shared" si="4"/>
        <v>2009</v>
      </c>
      <c r="T22" s="621">
        <v>0</v>
      </c>
      <c r="U22" s="621">
        <v>5</v>
      </c>
      <c r="V22" s="622">
        <f t="shared" si="5"/>
        <v>0</v>
      </c>
      <c r="W22" s="623">
        <v>1</v>
      </c>
      <c r="X22" s="624">
        <f t="shared" si="2"/>
        <v>0</v>
      </c>
    </row>
    <row r="23" spans="2:24">
      <c r="B23" s="619">
        <f t="shared" si="3"/>
        <v>2010</v>
      </c>
      <c r="C23" s="611">
        <f>'[2]Fraksi pengelolaan sampah BaU'!B40</f>
        <v>43.580580560000008</v>
      </c>
      <c r="D23" s="612">
        <v>1</v>
      </c>
      <c r="E23" s="613">
        <f t="shared" ref="E23:O38" si="6">E$8</f>
        <v>0.435</v>
      </c>
      <c r="F23" s="613">
        <f t="shared" si="6"/>
        <v>0.129</v>
      </c>
      <c r="G23" s="613">
        <f t="shared" si="0"/>
        <v>0</v>
      </c>
      <c r="H23" s="613">
        <f t="shared" si="6"/>
        <v>0</v>
      </c>
      <c r="I23" s="613">
        <f t="shared" si="0"/>
        <v>9.9000000000000005E-2</v>
      </c>
      <c r="J23" s="613">
        <f t="shared" si="6"/>
        <v>2.7E-2</v>
      </c>
      <c r="K23" s="613">
        <f t="shared" si="6"/>
        <v>8.9999999999999993E-3</v>
      </c>
      <c r="L23" s="613">
        <f t="shared" si="6"/>
        <v>7.1999999999999995E-2</v>
      </c>
      <c r="M23" s="613">
        <f t="shared" si="6"/>
        <v>3.3000000000000002E-2</v>
      </c>
      <c r="N23" s="613">
        <f t="shared" si="6"/>
        <v>0.04</v>
      </c>
      <c r="O23" s="613">
        <f t="shared" si="6"/>
        <v>0.156</v>
      </c>
      <c r="P23" s="620">
        <f t="shared" si="1"/>
        <v>1</v>
      </c>
      <c r="S23" s="619">
        <f t="shared" si="4"/>
        <v>2010</v>
      </c>
      <c r="T23" s="621">
        <v>0</v>
      </c>
      <c r="U23" s="621">
        <v>5</v>
      </c>
      <c r="V23" s="622">
        <f t="shared" si="5"/>
        <v>0</v>
      </c>
      <c r="W23" s="623">
        <v>1</v>
      </c>
      <c r="X23" s="624">
        <f t="shared" si="2"/>
        <v>0</v>
      </c>
    </row>
    <row r="24" spans="2:24">
      <c r="B24" s="619">
        <f t="shared" si="3"/>
        <v>2011</v>
      </c>
      <c r="C24" s="611">
        <f>'[3]Fraksi pengelolaan sampah BaU'!B29</f>
        <v>45.078167529999995</v>
      </c>
      <c r="D24" s="612">
        <v>1</v>
      </c>
      <c r="E24" s="613">
        <f t="shared" si="6"/>
        <v>0.435</v>
      </c>
      <c r="F24" s="613">
        <f t="shared" si="6"/>
        <v>0.129</v>
      </c>
      <c r="G24" s="613">
        <f t="shared" si="0"/>
        <v>0</v>
      </c>
      <c r="H24" s="613">
        <f t="shared" si="6"/>
        <v>0</v>
      </c>
      <c r="I24" s="613">
        <f t="shared" si="0"/>
        <v>9.9000000000000005E-2</v>
      </c>
      <c r="J24" s="613">
        <f t="shared" si="6"/>
        <v>2.7E-2</v>
      </c>
      <c r="K24" s="613">
        <f t="shared" si="6"/>
        <v>8.9999999999999993E-3</v>
      </c>
      <c r="L24" s="613">
        <f t="shared" si="6"/>
        <v>7.1999999999999995E-2</v>
      </c>
      <c r="M24" s="613">
        <f t="shared" si="6"/>
        <v>3.3000000000000002E-2</v>
      </c>
      <c r="N24" s="613">
        <f t="shared" si="6"/>
        <v>0.04</v>
      </c>
      <c r="O24" s="613">
        <f t="shared" si="6"/>
        <v>0.156</v>
      </c>
      <c r="P24" s="620">
        <f t="shared" si="1"/>
        <v>1</v>
      </c>
      <c r="S24" s="619">
        <f t="shared" si="4"/>
        <v>2011</v>
      </c>
      <c r="T24" s="621">
        <v>0</v>
      </c>
      <c r="U24" s="621">
        <v>5</v>
      </c>
      <c r="V24" s="622">
        <f t="shared" si="5"/>
        <v>0</v>
      </c>
      <c r="W24" s="623">
        <v>1</v>
      </c>
      <c r="X24" s="624">
        <f t="shared" si="2"/>
        <v>0</v>
      </c>
    </row>
    <row r="25" spans="2:24">
      <c r="B25" s="619">
        <f t="shared" si="3"/>
        <v>2012</v>
      </c>
      <c r="C25" s="611">
        <f>'[3]Fraksi pengelolaan sampah BaU'!B30</f>
        <v>46.279436038</v>
      </c>
      <c r="D25" s="612">
        <v>1</v>
      </c>
      <c r="E25" s="613">
        <f t="shared" si="6"/>
        <v>0.435</v>
      </c>
      <c r="F25" s="613">
        <f t="shared" si="6"/>
        <v>0.129</v>
      </c>
      <c r="G25" s="613">
        <f t="shared" si="0"/>
        <v>0</v>
      </c>
      <c r="H25" s="613">
        <f t="shared" si="6"/>
        <v>0</v>
      </c>
      <c r="I25" s="613">
        <f t="shared" si="0"/>
        <v>9.9000000000000005E-2</v>
      </c>
      <c r="J25" s="613">
        <f t="shared" si="6"/>
        <v>2.7E-2</v>
      </c>
      <c r="K25" s="613">
        <f t="shared" si="6"/>
        <v>8.9999999999999993E-3</v>
      </c>
      <c r="L25" s="613">
        <f t="shared" si="6"/>
        <v>7.1999999999999995E-2</v>
      </c>
      <c r="M25" s="613">
        <f t="shared" si="6"/>
        <v>3.3000000000000002E-2</v>
      </c>
      <c r="N25" s="613">
        <f t="shared" si="6"/>
        <v>0.04</v>
      </c>
      <c r="O25" s="613">
        <f t="shared" si="6"/>
        <v>0.156</v>
      </c>
      <c r="P25" s="620">
        <f t="shared" si="1"/>
        <v>1</v>
      </c>
      <c r="S25" s="619">
        <f t="shared" si="4"/>
        <v>2012</v>
      </c>
      <c r="T25" s="621">
        <v>0</v>
      </c>
      <c r="U25" s="621">
        <v>5</v>
      </c>
      <c r="V25" s="622">
        <f t="shared" si="5"/>
        <v>0</v>
      </c>
      <c r="W25" s="623">
        <v>1</v>
      </c>
      <c r="X25" s="624">
        <f t="shared" si="2"/>
        <v>0</v>
      </c>
    </row>
    <row r="26" spans="2:24">
      <c r="B26" s="619">
        <f t="shared" si="3"/>
        <v>2013</v>
      </c>
      <c r="C26" s="611">
        <f>'[3]Fraksi pengelolaan sampah BaU'!B31</f>
        <v>47.506296002000006</v>
      </c>
      <c r="D26" s="612">
        <v>1</v>
      </c>
      <c r="E26" s="613">
        <f t="shared" si="6"/>
        <v>0.435</v>
      </c>
      <c r="F26" s="613">
        <f t="shared" si="6"/>
        <v>0.129</v>
      </c>
      <c r="G26" s="613">
        <f t="shared" si="0"/>
        <v>0</v>
      </c>
      <c r="H26" s="613">
        <f t="shared" si="6"/>
        <v>0</v>
      </c>
      <c r="I26" s="613">
        <f t="shared" si="0"/>
        <v>9.9000000000000005E-2</v>
      </c>
      <c r="J26" s="613">
        <f t="shared" si="6"/>
        <v>2.7E-2</v>
      </c>
      <c r="K26" s="613">
        <f t="shared" si="6"/>
        <v>8.9999999999999993E-3</v>
      </c>
      <c r="L26" s="613">
        <f t="shared" si="6"/>
        <v>7.1999999999999995E-2</v>
      </c>
      <c r="M26" s="613">
        <f t="shared" si="6"/>
        <v>3.3000000000000002E-2</v>
      </c>
      <c r="N26" s="613">
        <f t="shared" si="6"/>
        <v>0.04</v>
      </c>
      <c r="O26" s="613">
        <f t="shared" si="6"/>
        <v>0.156</v>
      </c>
      <c r="P26" s="620">
        <f t="shared" si="1"/>
        <v>1</v>
      </c>
      <c r="S26" s="619">
        <f t="shared" si="4"/>
        <v>2013</v>
      </c>
      <c r="T26" s="621">
        <v>0</v>
      </c>
      <c r="U26" s="621">
        <v>5</v>
      </c>
      <c r="V26" s="622">
        <f t="shared" si="5"/>
        <v>0</v>
      </c>
      <c r="W26" s="623">
        <v>1</v>
      </c>
      <c r="X26" s="624">
        <f t="shared" si="2"/>
        <v>0</v>
      </c>
    </row>
    <row r="27" spans="2:24">
      <c r="B27" s="619">
        <f t="shared" si="3"/>
        <v>2014</v>
      </c>
      <c r="C27" s="611">
        <f>'[3]Fraksi pengelolaan sampah BaU'!B32</f>
        <v>48.709928937999997</v>
      </c>
      <c r="D27" s="612">
        <v>1</v>
      </c>
      <c r="E27" s="613">
        <f t="shared" si="6"/>
        <v>0.435</v>
      </c>
      <c r="F27" s="613">
        <f t="shared" si="6"/>
        <v>0.129</v>
      </c>
      <c r="G27" s="613">
        <f t="shared" si="0"/>
        <v>0</v>
      </c>
      <c r="H27" s="613">
        <f t="shared" si="6"/>
        <v>0</v>
      </c>
      <c r="I27" s="613">
        <f t="shared" si="0"/>
        <v>9.9000000000000005E-2</v>
      </c>
      <c r="J27" s="613">
        <f t="shared" si="6"/>
        <v>2.7E-2</v>
      </c>
      <c r="K27" s="613">
        <f t="shared" si="6"/>
        <v>8.9999999999999993E-3</v>
      </c>
      <c r="L27" s="613">
        <f t="shared" si="6"/>
        <v>7.1999999999999995E-2</v>
      </c>
      <c r="M27" s="613">
        <f t="shared" si="6"/>
        <v>3.3000000000000002E-2</v>
      </c>
      <c r="N27" s="613">
        <f t="shared" si="6"/>
        <v>0.04</v>
      </c>
      <c r="O27" s="613">
        <f t="shared" si="6"/>
        <v>0.156</v>
      </c>
      <c r="P27" s="620">
        <f t="shared" si="1"/>
        <v>1</v>
      </c>
      <c r="S27" s="619">
        <f t="shared" si="4"/>
        <v>2014</v>
      </c>
      <c r="T27" s="621">
        <v>0</v>
      </c>
      <c r="U27" s="621">
        <v>5</v>
      </c>
      <c r="V27" s="622">
        <f t="shared" si="5"/>
        <v>0</v>
      </c>
      <c r="W27" s="623">
        <v>1</v>
      </c>
      <c r="X27" s="624">
        <f t="shared" si="2"/>
        <v>0</v>
      </c>
    </row>
    <row r="28" spans="2:24">
      <c r="B28" s="619">
        <f t="shared" si="3"/>
        <v>2015</v>
      </c>
      <c r="C28" s="611">
        <f>'[3]Fraksi pengelolaan sampah BaU'!B33</f>
        <v>49.916482637999998</v>
      </c>
      <c r="D28" s="612">
        <v>1</v>
      </c>
      <c r="E28" s="613">
        <f t="shared" si="6"/>
        <v>0.435</v>
      </c>
      <c r="F28" s="613">
        <f t="shared" si="6"/>
        <v>0.129</v>
      </c>
      <c r="G28" s="613">
        <f t="shared" si="0"/>
        <v>0</v>
      </c>
      <c r="H28" s="613">
        <f t="shared" si="6"/>
        <v>0</v>
      </c>
      <c r="I28" s="613">
        <f t="shared" si="0"/>
        <v>9.9000000000000005E-2</v>
      </c>
      <c r="J28" s="613">
        <f t="shared" si="6"/>
        <v>2.7E-2</v>
      </c>
      <c r="K28" s="613">
        <f t="shared" si="6"/>
        <v>8.9999999999999993E-3</v>
      </c>
      <c r="L28" s="613">
        <f t="shared" si="6"/>
        <v>7.1999999999999995E-2</v>
      </c>
      <c r="M28" s="613">
        <f t="shared" si="6"/>
        <v>3.3000000000000002E-2</v>
      </c>
      <c r="N28" s="613">
        <f t="shared" si="6"/>
        <v>0.04</v>
      </c>
      <c r="O28" s="613">
        <f t="shared" si="6"/>
        <v>0.156</v>
      </c>
      <c r="P28" s="620">
        <f t="shared" si="1"/>
        <v>1</v>
      </c>
      <c r="S28" s="619">
        <f t="shared" si="4"/>
        <v>2015</v>
      </c>
      <c r="T28" s="621">
        <v>0</v>
      </c>
      <c r="U28" s="621">
        <v>5</v>
      </c>
      <c r="V28" s="622">
        <f t="shared" si="5"/>
        <v>0</v>
      </c>
      <c r="W28" s="623">
        <v>1</v>
      </c>
      <c r="X28" s="624">
        <f t="shared" si="2"/>
        <v>0</v>
      </c>
    </row>
    <row r="29" spans="2:24">
      <c r="B29" s="619">
        <f t="shared" si="3"/>
        <v>2016</v>
      </c>
      <c r="C29" s="611">
        <f>'[3]Fraksi pengelolaan sampah BaU'!B34</f>
        <v>51.114482672000001</v>
      </c>
      <c r="D29" s="612">
        <v>1</v>
      </c>
      <c r="E29" s="613">
        <f t="shared" si="6"/>
        <v>0.435</v>
      </c>
      <c r="F29" s="613">
        <f t="shared" si="6"/>
        <v>0.129</v>
      </c>
      <c r="G29" s="613">
        <f t="shared" si="6"/>
        <v>0</v>
      </c>
      <c r="H29" s="613">
        <f t="shared" si="6"/>
        <v>0</v>
      </c>
      <c r="I29" s="613">
        <f t="shared" si="6"/>
        <v>9.9000000000000005E-2</v>
      </c>
      <c r="J29" s="613">
        <f t="shared" si="6"/>
        <v>2.7E-2</v>
      </c>
      <c r="K29" s="613">
        <f t="shared" si="6"/>
        <v>8.9999999999999993E-3</v>
      </c>
      <c r="L29" s="613">
        <f t="shared" si="6"/>
        <v>7.1999999999999995E-2</v>
      </c>
      <c r="M29" s="613">
        <f t="shared" si="6"/>
        <v>3.3000000000000002E-2</v>
      </c>
      <c r="N29" s="613">
        <f t="shared" si="6"/>
        <v>0.04</v>
      </c>
      <c r="O29" s="613">
        <f t="shared" si="6"/>
        <v>0.156</v>
      </c>
      <c r="P29" s="620">
        <f t="shared" si="1"/>
        <v>1</v>
      </c>
      <c r="S29" s="619">
        <f t="shared" si="4"/>
        <v>2016</v>
      </c>
      <c r="T29" s="621">
        <v>0</v>
      </c>
      <c r="U29" s="621">
        <v>5</v>
      </c>
      <c r="V29" s="622">
        <f t="shared" si="5"/>
        <v>0</v>
      </c>
      <c r="W29" s="623">
        <v>1</v>
      </c>
      <c r="X29" s="624">
        <f t="shared" si="2"/>
        <v>0</v>
      </c>
    </row>
    <row r="30" spans="2:24">
      <c r="B30" s="619">
        <f t="shared" si="3"/>
        <v>2017</v>
      </c>
      <c r="C30" s="611">
        <f>'[3]Fraksi pengelolaan sampah BaU'!B35</f>
        <v>52.390508829999995</v>
      </c>
      <c r="D30" s="612">
        <v>1</v>
      </c>
      <c r="E30" s="613">
        <f t="shared" si="6"/>
        <v>0.435</v>
      </c>
      <c r="F30" s="613">
        <f t="shared" si="6"/>
        <v>0.129</v>
      </c>
      <c r="G30" s="613">
        <f t="shared" si="6"/>
        <v>0</v>
      </c>
      <c r="H30" s="613">
        <f t="shared" si="6"/>
        <v>0</v>
      </c>
      <c r="I30" s="613">
        <f t="shared" si="6"/>
        <v>9.9000000000000005E-2</v>
      </c>
      <c r="J30" s="613">
        <f t="shared" si="6"/>
        <v>2.7E-2</v>
      </c>
      <c r="K30" s="613">
        <f t="shared" si="6"/>
        <v>8.9999999999999993E-3</v>
      </c>
      <c r="L30" s="613">
        <f t="shared" si="6"/>
        <v>7.1999999999999995E-2</v>
      </c>
      <c r="M30" s="613">
        <f t="shared" si="6"/>
        <v>3.3000000000000002E-2</v>
      </c>
      <c r="N30" s="613">
        <f t="shared" si="6"/>
        <v>0.04</v>
      </c>
      <c r="O30" s="613">
        <f t="shared" si="6"/>
        <v>0.156</v>
      </c>
      <c r="P30" s="620">
        <f t="shared" si="1"/>
        <v>1</v>
      </c>
      <c r="S30" s="619">
        <f t="shared" si="4"/>
        <v>2017</v>
      </c>
      <c r="T30" s="621">
        <v>0</v>
      </c>
      <c r="U30" s="621">
        <v>5</v>
      </c>
      <c r="V30" s="622">
        <f t="shared" si="5"/>
        <v>0</v>
      </c>
      <c r="W30" s="623">
        <v>1</v>
      </c>
      <c r="X30" s="624">
        <f t="shared" si="2"/>
        <v>0</v>
      </c>
    </row>
    <row r="31" spans="2:24">
      <c r="B31" s="619">
        <f t="shared" si="3"/>
        <v>2018</v>
      </c>
      <c r="C31" s="611">
        <f>'[3]Fraksi pengelolaan sampah BaU'!B36</f>
        <v>53.831001817999997</v>
      </c>
      <c r="D31" s="612">
        <v>1</v>
      </c>
      <c r="E31" s="613">
        <f t="shared" si="6"/>
        <v>0.435</v>
      </c>
      <c r="F31" s="613">
        <f t="shared" si="6"/>
        <v>0.129</v>
      </c>
      <c r="G31" s="613">
        <f t="shared" si="6"/>
        <v>0</v>
      </c>
      <c r="H31" s="613">
        <f t="shared" si="6"/>
        <v>0</v>
      </c>
      <c r="I31" s="613">
        <f t="shared" si="6"/>
        <v>9.9000000000000005E-2</v>
      </c>
      <c r="J31" s="613">
        <f t="shared" si="6"/>
        <v>2.7E-2</v>
      </c>
      <c r="K31" s="613">
        <f t="shared" si="6"/>
        <v>8.9999999999999993E-3</v>
      </c>
      <c r="L31" s="613">
        <f t="shared" si="6"/>
        <v>7.1999999999999995E-2</v>
      </c>
      <c r="M31" s="613">
        <f t="shared" si="6"/>
        <v>3.3000000000000002E-2</v>
      </c>
      <c r="N31" s="613">
        <f t="shared" si="6"/>
        <v>0.04</v>
      </c>
      <c r="O31" s="613">
        <f t="shared" si="6"/>
        <v>0.156</v>
      </c>
      <c r="P31" s="620">
        <f t="shared" si="1"/>
        <v>1</v>
      </c>
      <c r="S31" s="619">
        <f t="shared" si="4"/>
        <v>2018</v>
      </c>
      <c r="T31" s="621">
        <v>0</v>
      </c>
      <c r="U31" s="621">
        <v>5</v>
      </c>
      <c r="V31" s="622">
        <f t="shared" si="5"/>
        <v>0</v>
      </c>
      <c r="W31" s="623">
        <v>1</v>
      </c>
      <c r="X31" s="624">
        <f t="shared" si="2"/>
        <v>0</v>
      </c>
    </row>
    <row r="32" spans="2:24">
      <c r="B32" s="619">
        <f t="shared" si="3"/>
        <v>2019</v>
      </c>
      <c r="C32" s="611">
        <f>'[3]Fraksi pengelolaan sampah BaU'!B37</f>
        <v>55.271494805999993</v>
      </c>
      <c r="D32" s="612">
        <v>1</v>
      </c>
      <c r="E32" s="613">
        <f t="shared" si="6"/>
        <v>0.435</v>
      </c>
      <c r="F32" s="613">
        <f t="shared" si="6"/>
        <v>0.129</v>
      </c>
      <c r="G32" s="613">
        <f t="shared" si="6"/>
        <v>0</v>
      </c>
      <c r="H32" s="613">
        <f t="shared" si="6"/>
        <v>0</v>
      </c>
      <c r="I32" s="613">
        <f t="shared" si="6"/>
        <v>9.9000000000000005E-2</v>
      </c>
      <c r="J32" s="613">
        <f t="shared" si="6"/>
        <v>2.7E-2</v>
      </c>
      <c r="K32" s="613">
        <f t="shared" si="6"/>
        <v>8.9999999999999993E-3</v>
      </c>
      <c r="L32" s="613">
        <f t="shared" si="6"/>
        <v>7.1999999999999995E-2</v>
      </c>
      <c r="M32" s="613">
        <f t="shared" si="6"/>
        <v>3.3000000000000002E-2</v>
      </c>
      <c r="N32" s="613">
        <f t="shared" si="6"/>
        <v>0.04</v>
      </c>
      <c r="O32" s="613">
        <f t="shared" si="6"/>
        <v>0.156</v>
      </c>
      <c r="P32" s="620">
        <f t="shared" si="1"/>
        <v>1</v>
      </c>
      <c r="S32" s="619">
        <f t="shared" si="4"/>
        <v>2019</v>
      </c>
      <c r="T32" s="621">
        <v>0</v>
      </c>
      <c r="U32" s="621">
        <v>5</v>
      </c>
      <c r="V32" s="622">
        <f t="shared" si="5"/>
        <v>0</v>
      </c>
      <c r="W32" s="623">
        <v>1</v>
      </c>
      <c r="X32" s="624">
        <f t="shared" si="2"/>
        <v>0</v>
      </c>
    </row>
    <row r="33" spans="2:24">
      <c r="B33" s="619">
        <f t="shared" si="3"/>
        <v>2020</v>
      </c>
      <c r="C33" s="611">
        <f>'[3]Fraksi pengelolaan sampah BaU'!B38</f>
        <v>56.711987794000002</v>
      </c>
      <c r="D33" s="612">
        <v>1</v>
      </c>
      <c r="E33" s="613">
        <f t="shared" ref="E33:O48" si="7">E$8</f>
        <v>0.435</v>
      </c>
      <c r="F33" s="613">
        <f t="shared" si="7"/>
        <v>0.129</v>
      </c>
      <c r="G33" s="613">
        <f t="shared" si="6"/>
        <v>0</v>
      </c>
      <c r="H33" s="613">
        <f t="shared" si="7"/>
        <v>0</v>
      </c>
      <c r="I33" s="613">
        <f t="shared" si="6"/>
        <v>9.9000000000000005E-2</v>
      </c>
      <c r="J33" s="613">
        <f t="shared" si="7"/>
        <v>2.7E-2</v>
      </c>
      <c r="K33" s="613">
        <f t="shared" si="7"/>
        <v>8.9999999999999993E-3</v>
      </c>
      <c r="L33" s="613">
        <f t="shared" si="7"/>
        <v>7.1999999999999995E-2</v>
      </c>
      <c r="M33" s="613">
        <f t="shared" si="7"/>
        <v>3.3000000000000002E-2</v>
      </c>
      <c r="N33" s="613">
        <f t="shared" si="7"/>
        <v>0.04</v>
      </c>
      <c r="O33" s="613">
        <f t="shared" si="7"/>
        <v>0.156</v>
      </c>
      <c r="P33" s="620">
        <f t="shared" si="1"/>
        <v>1</v>
      </c>
      <c r="S33" s="619">
        <f t="shared" si="4"/>
        <v>2020</v>
      </c>
      <c r="T33" s="621">
        <v>0</v>
      </c>
      <c r="U33" s="621">
        <v>5</v>
      </c>
      <c r="V33" s="622">
        <f t="shared" si="5"/>
        <v>0</v>
      </c>
      <c r="W33" s="623">
        <v>1</v>
      </c>
      <c r="X33" s="624">
        <f t="shared" si="2"/>
        <v>0</v>
      </c>
    </row>
    <row r="34" spans="2:24">
      <c r="B34" s="619">
        <f t="shared" si="3"/>
        <v>2021</v>
      </c>
      <c r="C34" s="611">
        <f>'[3]Fraksi pengelolaan sampah BaU'!B39</f>
        <v>58.152480781999998</v>
      </c>
      <c r="D34" s="612">
        <v>1</v>
      </c>
      <c r="E34" s="613">
        <f t="shared" si="7"/>
        <v>0.435</v>
      </c>
      <c r="F34" s="613">
        <f t="shared" si="7"/>
        <v>0.129</v>
      </c>
      <c r="G34" s="613">
        <f t="shared" si="6"/>
        <v>0</v>
      </c>
      <c r="H34" s="613">
        <f t="shared" si="7"/>
        <v>0</v>
      </c>
      <c r="I34" s="613">
        <f t="shared" si="6"/>
        <v>9.9000000000000005E-2</v>
      </c>
      <c r="J34" s="613">
        <f t="shared" si="7"/>
        <v>2.7E-2</v>
      </c>
      <c r="K34" s="613">
        <f t="shared" si="7"/>
        <v>8.9999999999999993E-3</v>
      </c>
      <c r="L34" s="613">
        <f t="shared" si="7"/>
        <v>7.1999999999999995E-2</v>
      </c>
      <c r="M34" s="613">
        <f t="shared" si="7"/>
        <v>3.3000000000000002E-2</v>
      </c>
      <c r="N34" s="613">
        <f t="shared" si="7"/>
        <v>0.04</v>
      </c>
      <c r="O34" s="613">
        <f t="shared" si="7"/>
        <v>0.156</v>
      </c>
      <c r="P34" s="620">
        <f t="shared" si="1"/>
        <v>1</v>
      </c>
      <c r="S34" s="619">
        <f t="shared" si="4"/>
        <v>2021</v>
      </c>
      <c r="T34" s="621">
        <v>0</v>
      </c>
      <c r="U34" s="621">
        <v>5</v>
      </c>
      <c r="V34" s="622">
        <f t="shared" si="5"/>
        <v>0</v>
      </c>
      <c r="W34" s="623">
        <v>1</v>
      </c>
      <c r="X34" s="624">
        <f t="shared" si="2"/>
        <v>0</v>
      </c>
    </row>
    <row r="35" spans="2:24">
      <c r="B35" s="619">
        <f t="shared" si="3"/>
        <v>2022</v>
      </c>
      <c r="C35" s="611">
        <f>'[3]Fraksi pengelolaan sampah BaU'!B40</f>
        <v>59.59297377</v>
      </c>
      <c r="D35" s="612">
        <v>1</v>
      </c>
      <c r="E35" s="613">
        <f t="shared" si="7"/>
        <v>0.435</v>
      </c>
      <c r="F35" s="613">
        <f t="shared" si="7"/>
        <v>0.129</v>
      </c>
      <c r="G35" s="613">
        <f t="shared" si="6"/>
        <v>0</v>
      </c>
      <c r="H35" s="613">
        <f t="shared" si="7"/>
        <v>0</v>
      </c>
      <c r="I35" s="613">
        <f t="shared" si="6"/>
        <v>9.9000000000000005E-2</v>
      </c>
      <c r="J35" s="613">
        <f t="shared" si="7"/>
        <v>2.7E-2</v>
      </c>
      <c r="K35" s="613">
        <f t="shared" si="7"/>
        <v>8.9999999999999993E-3</v>
      </c>
      <c r="L35" s="613">
        <f t="shared" si="7"/>
        <v>7.1999999999999995E-2</v>
      </c>
      <c r="M35" s="613">
        <f t="shared" si="7"/>
        <v>3.3000000000000002E-2</v>
      </c>
      <c r="N35" s="613">
        <f t="shared" si="7"/>
        <v>0.04</v>
      </c>
      <c r="O35" s="613">
        <f t="shared" si="7"/>
        <v>0.156</v>
      </c>
      <c r="P35" s="620">
        <f t="shared" si="1"/>
        <v>1</v>
      </c>
      <c r="S35" s="619">
        <f t="shared" si="4"/>
        <v>2022</v>
      </c>
      <c r="T35" s="621">
        <v>0</v>
      </c>
      <c r="U35" s="621">
        <v>5</v>
      </c>
      <c r="V35" s="622">
        <f t="shared" si="5"/>
        <v>0</v>
      </c>
      <c r="W35" s="623">
        <v>1</v>
      </c>
      <c r="X35" s="624">
        <f t="shared" si="2"/>
        <v>0</v>
      </c>
    </row>
    <row r="36" spans="2:24">
      <c r="B36" s="619">
        <f t="shared" si="3"/>
        <v>2023</v>
      </c>
      <c r="C36" s="611">
        <f>'[3]Fraksi pengelolaan sampah BaU'!B41</f>
        <v>61.033466757999996</v>
      </c>
      <c r="D36" s="612">
        <v>1</v>
      </c>
      <c r="E36" s="613">
        <f t="shared" si="7"/>
        <v>0.435</v>
      </c>
      <c r="F36" s="613">
        <f t="shared" si="7"/>
        <v>0.129</v>
      </c>
      <c r="G36" s="613">
        <f t="shared" si="6"/>
        <v>0</v>
      </c>
      <c r="H36" s="613">
        <f t="shared" si="7"/>
        <v>0</v>
      </c>
      <c r="I36" s="613">
        <f t="shared" si="6"/>
        <v>9.9000000000000005E-2</v>
      </c>
      <c r="J36" s="613">
        <f t="shared" si="7"/>
        <v>2.7E-2</v>
      </c>
      <c r="K36" s="613">
        <f t="shared" si="7"/>
        <v>8.9999999999999993E-3</v>
      </c>
      <c r="L36" s="613">
        <f t="shared" si="7"/>
        <v>7.1999999999999995E-2</v>
      </c>
      <c r="M36" s="613">
        <f t="shared" si="7"/>
        <v>3.3000000000000002E-2</v>
      </c>
      <c r="N36" s="613">
        <f t="shared" si="7"/>
        <v>0.04</v>
      </c>
      <c r="O36" s="613">
        <f t="shared" si="7"/>
        <v>0.156</v>
      </c>
      <c r="P36" s="620">
        <f t="shared" si="1"/>
        <v>1</v>
      </c>
      <c r="S36" s="619">
        <f t="shared" si="4"/>
        <v>2023</v>
      </c>
      <c r="T36" s="621">
        <v>0</v>
      </c>
      <c r="U36" s="621">
        <v>5</v>
      </c>
      <c r="V36" s="622">
        <f t="shared" si="5"/>
        <v>0</v>
      </c>
      <c r="W36" s="623">
        <v>1</v>
      </c>
      <c r="X36" s="624">
        <f t="shared" si="2"/>
        <v>0</v>
      </c>
    </row>
    <row r="37" spans="2:24">
      <c r="B37" s="619">
        <f t="shared" si="3"/>
        <v>2024</v>
      </c>
      <c r="C37" s="611">
        <f>'[3]Fraksi pengelolaan sampah BaU'!B42</f>
        <v>62.473959746000006</v>
      </c>
      <c r="D37" s="612">
        <v>1</v>
      </c>
      <c r="E37" s="613">
        <f t="shared" si="7"/>
        <v>0.435</v>
      </c>
      <c r="F37" s="613">
        <f t="shared" si="7"/>
        <v>0.129</v>
      </c>
      <c r="G37" s="613">
        <f t="shared" si="6"/>
        <v>0</v>
      </c>
      <c r="H37" s="613">
        <f t="shared" si="7"/>
        <v>0</v>
      </c>
      <c r="I37" s="613">
        <f t="shared" si="6"/>
        <v>9.9000000000000005E-2</v>
      </c>
      <c r="J37" s="613">
        <f t="shared" si="7"/>
        <v>2.7E-2</v>
      </c>
      <c r="K37" s="613">
        <f t="shared" si="7"/>
        <v>8.9999999999999993E-3</v>
      </c>
      <c r="L37" s="613">
        <f t="shared" si="7"/>
        <v>7.1999999999999995E-2</v>
      </c>
      <c r="M37" s="613">
        <f t="shared" si="7"/>
        <v>3.3000000000000002E-2</v>
      </c>
      <c r="N37" s="613">
        <f t="shared" si="7"/>
        <v>0.04</v>
      </c>
      <c r="O37" s="613">
        <f t="shared" si="7"/>
        <v>0.156</v>
      </c>
      <c r="P37" s="620">
        <f t="shared" si="1"/>
        <v>1</v>
      </c>
      <c r="S37" s="619">
        <f t="shared" si="4"/>
        <v>2024</v>
      </c>
      <c r="T37" s="621">
        <v>0</v>
      </c>
      <c r="U37" s="621">
        <v>5</v>
      </c>
      <c r="V37" s="622">
        <f t="shared" si="5"/>
        <v>0</v>
      </c>
      <c r="W37" s="623">
        <v>1</v>
      </c>
      <c r="X37" s="624">
        <f t="shared" si="2"/>
        <v>0</v>
      </c>
    </row>
    <row r="38" spans="2:24">
      <c r="B38" s="619">
        <f t="shared" si="3"/>
        <v>2025</v>
      </c>
      <c r="C38" s="611">
        <f>'[3]Fraksi pengelolaan sampah BaU'!B43</f>
        <v>63.914452734000001</v>
      </c>
      <c r="D38" s="612">
        <v>1</v>
      </c>
      <c r="E38" s="613">
        <f t="shared" si="7"/>
        <v>0.435</v>
      </c>
      <c r="F38" s="613">
        <f t="shared" si="7"/>
        <v>0.129</v>
      </c>
      <c r="G38" s="613">
        <f t="shared" si="6"/>
        <v>0</v>
      </c>
      <c r="H38" s="613">
        <f t="shared" si="7"/>
        <v>0</v>
      </c>
      <c r="I38" s="613">
        <f t="shared" si="6"/>
        <v>9.9000000000000005E-2</v>
      </c>
      <c r="J38" s="613">
        <f t="shared" si="7"/>
        <v>2.7E-2</v>
      </c>
      <c r="K38" s="613">
        <f t="shared" si="7"/>
        <v>8.9999999999999993E-3</v>
      </c>
      <c r="L38" s="613">
        <f t="shared" si="7"/>
        <v>7.1999999999999995E-2</v>
      </c>
      <c r="M38" s="613">
        <f t="shared" si="7"/>
        <v>3.3000000000000002E-2</v>
      </c>
      <c r="N38" s="613">
        <f t="shared" si="7"/>
        <v>0.04</v>
      </c>
      <c r="O38" s="613">
        <f t="shared" si="7"/>
        <v>0.156</v>
      </c>
      <c r="P38" s="620">
        <f t="shared" si="1"/>
        <v>1</v>
      </c>
      <c r="S38" s="619">
        <f t="shared" si="4"/>
        <v>2025</v>
      </c>
      <c r="T38" s="621">
        <v>0</v>
      </c>
      <c r="U38" s="621">
        <v>5</v>
      </c>
      <c r="V38" s="622">
        <f t="shared" si="5"/>
        <v>0</v>
      </c>
      <c r="W38" s="623">
        <v>1</v>
      </c>
      <c r="X38" s="624">
        <f t="shared" si="2"/>
        <v>0</v>
      </c>
    </row>
    <row r="39" spans="2:24">
      <c r="B39" s="619">
        <f t="shared" si="3"/>
        <v>2026</v>
      </c>
      <c r="C39" s="611">
        <f>'[3]Fraksi pengelolaan sampah BaU'!B44</f>
        <v>65.354945721999997</v>
      </c>
      <c r="D39" s="612">
        <v>1</v>
      </c>
      <c r="E39" s="613">
        <f t="shared" si="7"/>
        <v>0.435</v>
      </c>
      <c r="F39" s="613">
        <f t="shared" si="7"/>
        <v>0.129</v>
      </c>
      <c r="G39" s="613">
        <f t="shared" si="7"/>
        <v>0</v>
      </c>
      <c r="H39" s="613">
        <f t="shared" si="7"/>
        <v>0</v>
      </c>
      <c r="I39" s="613">
        <f t="shared" si="7"/>
        <v>9.9000000000000005E-2</v>
      </c>
      <c r="J39" s="613">
        <f t="shared" si="7"/>
        <v>2.7E-2</v>
      </c>
      <c r="K39" s="613">
        <f t="shared" si="7"/>
        <v>8.9999999999999993E-3</v>
      </c>
      <c r="L39" s="613">
        <f t="shared" si="7"/>
        <v>7.1999999999999995E-2</v>
      </c>
      <c r="M39" s="613">
        <f t="shared" si="7"/>
        <v>3.3000000000000002E-2</v>
      </c>
      <c r="N39" s="613">
        <f t="shared" si="7"/>
        <v>0.04</v>
      </c>
      <c r="O39" s="613">
        <f t="shared" si="7"/>
        <v>0.156</v>
      </c>
      <c r="P39" s="620">
        <f t="shared" si="1"/>
        <v>1</v>
      </c>
      <c r="S39" s="619">
        <f t="shared" si="4"/>
        <v>2026</v>
      </c>
      <c r="T39" s="621">
        <v>0</v>
      </c>
      <c r="U39" s="621">
        <v>5</v>
      </c>
      <c r="V39" s="622">
        <f t="shared" si="5"/>
        <v>0</v>
      </c>
      <c r="W39" s="623">
        <v>1</v>
      </c>
      <c r="X39" s="624">
        <f t="shared" si="2"/>
        <v>0</v>
      </c>
    </row>
    <row r="40" spans="2:24">
      <c r="B40" s="619">
        <f t="shared" si="3"/>
        <v>2027</v>
      </c>
      <c r="C40" s="611">
        <f>'[3]Fraksi pengelolaan sampah BaU'!B45</f>
        <v>66.795438709999999</v>
      </c>
      <c r="D40" s="612">
        <v>1</v>
      </c>
      <c r="E40" s="613">
        <f t="shared" si="7"/>
        <v>0.435</v>
      </c>
      <c r="F40" s="613">
        <f t="shared" si="7"/>
        <v>0.129</v>
      </c>
      <c r="G40" s="613">
        <f t="shared" si="7"/>
        <v>0</v>
      </c>
      <c r="H40" s="613">
        <f t="shared" si="7"/>
        <v>0</v>
      </c>
      <c r="I40" s="613">
        <f t="shared" si="7"/>
        <v>9.9000000000000005E-2</v>
      </c>
      <c r="J40" s="613">
        <f t="shared" si="7"/>
        <v>2.7E-2</v>
      </c>
      <c r="K40" s="613">
        <f t="shared" si="7"/>
        <v>8.9999999999999993E-3</v>
      </c>
      <c r="L40" s="613">
        <f t="shared" si="7"/>
        <v>7.1999999999999995E-2</v>
      </c>
      <c r="M40" s="613">
        <f t="shared" si="7"/>
        <v>3.3000000000000002E-2</v>
      </c>
      <c r="N40" s="613">
        <f t="shared" si="7"/>
        <v>0.04</v>
      </c>
      <c r="O40" s="613">
        <f t="shared" si="7"/>
        <v>0.156</v>
      </c>
      <c r="P40" s="620">
        <f t="shared" si="1"/>
        <v>1</v>
      </c>
      <c r="S40" s="619">
        <f t="shared" si="4"/>
        <v>2027</v>
      </c>
      <c r="T40" s="621">
        <v>0</v>
      </c>
      <c r="U40" s="621">
        <v>5</v>
      </c>
      <c r="V40" s="622">
        <f t="shared" si="5"/>
        <v>0</v>
      </c>
      <c r="W40" s="623">
        <v>1</v>
      </c>
      <c r="X40" s="624">
        <f t="shared" si="2"/>
        <v>0</v>
      </c>
    </row>
    <row r="41" spans="2:24">
      <c r="B41" s="619">
        <f t="shared" si="3"/>
        <v>2028</v>
      </c>
      <c r="C41" s="611">
        <f>'[3]Fraksi pengelolaan sampah BaU'!B46</f>
        <v>68.235931698000002</v>
      </c>
      <c r="D41" s="612">
        <v>1</v>
      </c>
      <c r="E41" s="613">
        <f t="shared" si="7"/>
        <v>0.435</v>
      </c>
      <c r="F41" s="613">
        <f t="shared" si="7"/>
        <v>0.129</v>
      </c>
      <c r="G41" s="613">
        <f t="shared" si="7"/>
        <v>0</v>
      </c>
      <c r="H41" s="613">
        <f t="shared" si="7"/>
        <v>0</v>
      </c>
      <c r="I41" s="613">
        <f t="shared" si="7"/>
        <v>9.9000000000000005E-2</v>
      </c>
      <c r="J41" s="613">
        <f t="shared" si="7"/>
        <v>2.7E-2</v>
      </c>
      <c r="K41" s="613">
        <f t="shared" si="7"/>
        <v>8.9999999999999993E-3</v>
      </c>
      <c r="L41" s="613">
        <f t="shared" si="7"/>
        <v>7.1999999999999995E-2</v>
      </c>
      <c r="M41" s="613">
        <f t="shared" si="7"/>
        <v>3.3000000000000002E-2</v>
      </c>
      <c r="N41" s="613">
        <f t="shared" si="7"/>
        <v>0.04</v>
      </c>
      <c r="O41" s="613">
        <f t="shared" si="7"/>
        <v>0.156</v>
      </c>
      <c r="P41" s="620">
        <f t="shared" si="1"/>
        <v>1</v>
      </c>
      <c r="S41" s="619">
        <f t="shared" si="4"/>
        <v>2028</v>
      </c>
      <c r="T41" s="621">
        <v>0</v>
      </c>
      <c r="U41" s="621">
        <v>5</v>
      </c>
      <c r="V41" s="622">
        <f t="shared" si="5"/>
        <v>0</v>
      </c>
      <c r="W41" s="623">
        <v>1</v>
      </c>
      <c r="X41" s="624">
        <f t="shared" si="2"/>
        <v>0</v>
      </c>
    </row>
    <row r="42" spans="2:24">
      <c r="B42" s="619">
        <f t="shared" si="3"/>
        <v>2029</v>
      </c>
      <c r="C42" s="611">
        <f>'[3]Fraksi pengelolaan sampah BaU'!B47</f>
        <v>69.676424686000004</v>
      </c>
      <c r="D42" s="612">
        <v>1</v>
      </c>
      <c r="E42" s="613">
        <f t="shared" si="7"/>
        <v>0.435</v>
      </c>
      <c r="F42" s="613">
        <f t="shared" si="7"/>
        <v>0.129</v>
      </c>
      <c r="G42" s="613">
        <f t="shared" si="7"/>
        <v>0</v>
      </c>
      <c r="H42" s="613">
        <f t="shared" si="7"/>
        <v>0</v>
      </c>
      <c r="I42" s="613">
        <f t="shared" si="7"/>
        <v>9.9000000000000005E-2</v>
      </c>
      <c r="J42" s="613">
        <f t="shared" si="7"/>
        <v>2.7E-2</v>
      </c>
      <c r="K42" s="613">
        <f t="shared" si="7"/>
        <v>8.9999999999999993E-3</v>
      </c>
      <c r="L42" s="613">
        <f t="shared" si="7"/>
        <v>7.1999999999999995E-2</v>
      </c>
      <c r="M42" s="613">
        <f t="shared" si="7"/>
        <v>3.3000000000000002E-2</v>
      </c>
      <c r="N42" s="613">
        <f t="shared" si="7"/>
        <v>0.04</v>
      </c>
      <c r="O42" s="613">
        <f t="shared" si="7"/>
        <v>0.156</v>
      </c>
      <c r="P42" s="620">
        <f t="shared" si="1"/>
        <v>1</v>
      </c>
      <c r="S42" s="619">
        <f t="shared" si="4"/>
        <v>2029</v>
      </c>
      <c r="T42" s="621">
        <v>0</v>
      </c>
      <c r="U42" s="621">
        <v>5</v>
      </c>
      <c r="V42" s="622">
        <f t="shared" si="5"/>
        <v>0</v>
      </c>
      <c r="W42" s="623">
        <v>1</v>
      </c>
      <c r="X42" s="624">
        <f t="shared" si="2"/>
        <v>0</v>
      </c>
    </row>
    <row r="43" spans="2:24">
      <c r="B43" s="619">
        <f t="shared" si="3"/>
        <v>2030</v>
      </c>
      <c r="C43" s="611">
        <f>'[3]Fraksi pengelolaan sampah BaU'!B48</f>
        <v>71.116917673999993</v>
      </c>
      <c r="D43" s="612">
        <v>1</v>
      </c>
      <c r="E43" s="613">
        <f t="shared" ref="E43:O58" si="8">E$8</f>
        <v>0.435</v>
      </c>
      <c r="F43" s="613">
        <f t="shared" si="8"/>
        <v>0.129</v>
      </c>
      <c r="G43" s="613">
        <f t="shared" si="7"/>
        <v>0</v>
      </c>
      <c r="H43" s="613">
        <f t="shared" si="8"/>
        <v>0</v>
      </c>
      <c r="I43" s="613">
        <f t="shared" si="7"/>
        <v>9.9000000000000005E-2</v>
      </c>
      <c r="J43" s="613">
        <f t="shared" si="8"/>
        <v>2.7E-2</v>
      </c>
      <c r="K43" s="613">
        <f t="shared" si="8"/>
        <v>8.9999999999999993E-3</v>
      </c>
      <c r="L43" s="613">
        <f t="shared" si="8"/>
        <v>7.1999999999999995E-2</v>
      </c>
      <c r="M43" s="613">
        <f t="shared" si="8"/>
        <v>3.3000000000000002E-2</v>
      </c>
      <c r="N43" s="613">
        <f t="shared" si="8"/>
        <v>0.04</v>
      </c>
      <c r="O43" s="613">
        <f t="shared" si="8"/>
        <v>0.156</v>
      </c>
      <c r="P43" s="620">
        <f t="shared" si="1"/>
        <v>1</v>
      </c>
      <c r="S43" s="619">
        <f t="shared" si="4"/>
        <v>2030</v>
      </c>
      <c r="T43" s="621">
        <v>0</v>
      </c>
      <c r="U43" s="621">
        <v>5</v>
      </c>
      <c r="V43" s="622">
        <f t="shared" si="5"/>
        <v>0</v>
      </c>
      <c r="W43" s="623">
        <v>1</v>
      </c>
      <c r="X43" s="624">
        <f t="shared" si="2"/>
        <v>0</v>
      </c>
    </row>
    <row r="44" spans="2:24">
      <c r="B44" s="619">
        <f t="shared" si="3"/>
        <v>2031</v>
      </c>
      <c r="C44" s="625"/>
      <c r="D44" s="612">
        <v>1</v>
      </c>
      <c r="E44" s="613">
        <f t="shared" si="8"/>
        <v>0.435</v>
      </c>
      <c r="F44" s="613">
        <f t="shared" si="8"/>
        <v>0.129</v>
      </c>
      <c r="G44" s="613">
        <f t="shared" si="7"/>
        <v>0</v>
      </c>
      <c r="H44" s="613">
        <f t="shared" si="8"/>
        <v>0</v>
      </c>
      <c r="I44" s="613">
        <f t="shared" si="7"/>
        <v>9.9000000000000005E-2</v>
      </c>
      <c r="J44" s="613">
        <f t="shared" si="8"/>
        <v>2.7E-2</v>
      </c>
      <c r="K44" s="613">
        <f t="shared" si="8"/>
        <v>8.9999999999999993E-3</v>
      </c>
      <c r="L44" s="613">
        <f t="shared" si="8"/>
        <v>7.1999999999999995E-2</v>
      </c>
      <c r="M44" s="613">
        <f t="shared" si="8"/>
        <v>3.3000000000000002E-2</v>
      </c>
      <c r="N44" s="613">
        <f t="shared" si="8"/>
        <v>0.04</v>
      </c>
      <c r="O44" s="613">
        <f t="shared" si="8"/>
        <v>0.156</v>
      </c>
      <c r="P44" s="620">
        <f t="shared" si="1"/>
        <v>1</v>
      </c>
      <c r="S44" s="619">
        <f t="shared" si="4"/>
        <v>2031</v>
      </c>
      <c r="T44" s="621">
        <v>0</v>
      </c>
      <c r="U44" s="621">
        <v>5</v>
      </c>
      <c r="V44" s="622">
        <f t="shared" si="5"/>
        <v>0</v>
      </c>
      <c r="W44" s="623">
        <v>1</v>
      </c>
      <c r="X44" s="624">
        <f t="shared" si="2"/>
        <v>0</v>
      </c>
    </row>
    <row r="45" spans="2:24">
      <c r="B45" s="619">
        <f t="shared" si="3"/>
        <v>2032</v>
      </c>
      <c r="C45" s="625"/>
      <c r="D45" s="612">
        <v>1</v>
      </c>
      <c r="E45" s="613">
        <f t="shared" si="8"/>
        <v>0.435</v>
      </c>
      <c r="F45" s="613">
        <f t="shared" si="8"/>
        <v>0.129</v>
      </c>
      <c r="G45" s="613">
        <f t="shared" si="7"/>
        <v>0</v>
      </c>
      <c r="H45" s="613">
        <f t="shared" si="8"/>
        <v>0</v>
      </c>
      <c r="I45" s="613">
        <f t="shared" si="7"/>
        <v>9.9000000000000005E-2</v>
      </c>
      <c r="J45" s="613">
        <f t="shared" si="8"/>
        <v>2.7E-2</v>
      </c>
      <c r="K45" s="613">
        <f t="shared" si="8"/>
        <v>8.9999999999999993E-3</v>
      </c>
      <c r="L45" s="613">
        <f t="shared" si="8"/>
        <v>7.1999999999999995E-2</v>
      </c>
      <c r="M45" s="613">
        <f t="shared" si="8"/>
        <v>3.3000000000000002E-2</v>
      </c>
      <c r="N45" s="613">
        <f t="shared" si="8"/>
        <v>0.04</v>
      </c>
      <c r="O45" s="613">
        <f t="shared" si="8"/>
        <v>0.156</v>
      </c>
      <c r="P45" s="620">
        <f t="shared" ref="P45:P76" si="9">SUM(E45:O45)</f>
        <v>1</v>
      </c>
      <c r="S45" s="619">
        <f t="shared" si="4"/>
        <v>2032</v>
      </c>
      <c r="T45" s="621">
        <v>0</v>
      </c>
      <c r="U45" s="621">
        <v>5</v>
      </c>
      <c r="V45" s="622">
        <f t="shared" si="5"/>
        <v>0</v>
      </c>
      <c r="W45" s="623">
        <v>1</v>
      </c>
      <c r="X45" s="624">
        <f t="shared" ref="X45:X76" si="10">V45*W45</f>
        <v>0</v>
      </c>
    </row>
    <row r="46" spans="2:24">
      <c r="B46" s="619">
        <f t="shared" ref="B46:B77" si="11">B45+1</f>
        <v>2033</v>
      </c>
      <c r="C46" s="625"/>
      <c r="D46" s="612">
        <v>1</v>
      </c>
      <c r="E46" s="613">
        <f t="shared" si="8"/>
        <v>0.435</v>
      </c>
      <c r="F46" s="613">
        <f t="shared" si="8"/>
        <v>0.129</v>
      </c>
      <c r="G46" s="613">
        <f t="shared" si="7"/>
        <v>0</v>
      </c>
      <c r="H46" s="613">
        <f t="shared" si="8"/>
        <v>0</v>
      </c>
      <c r="I46" s="613">
        <f t="shared" si="7"/>
        <v>9.9000000000000005E-2</v>
      </c>
      <c r="J46" s="613">
        <f t="shared" si="8"/>
        <v>2.7E-2</v>
      </c>
      <c r="K46" s="613">
        <f t="shared" si="8"/>
        <v>8.9999999999999993E-3</v>
      </c>
      <c r="L46" s="613">
        <f t="shared" si="8"/>
        <v>7.1999999999999995E-2</v>
      </c>
      <c r="M46" s="613">
        <f t="shared" si="8"/>
        <v>3.3000000000000002E-2</v>
      </c>
      <c r="N46" s="613">
        <f t="shared" si="8"/>
        <v>0.04</v>
      </c>
      <c r="O46" s="613">
        <f t="shared" si="8"/>
        <v>0.156</v>
      </c>
      <c r="P46" s="620">
        <f t="shared" si="9"/>
        <v>1</v>
      </c>
      <c r="S46" s="619">
        <f t="shared" si="4"/>
        <v>2033</v>
      </c>
      <c r="T46" s="621">
        <v>0</v>
      </c>
      <c r="U46" s="621">
        <v>5</v>
      </c>
      <c r="V46" s="622">
        <f t="shared" si="5"/>
        <v>0</v>
      </c>
      <c r="W46" s="623">
        <v>1</v>
      </c>
      <c r="X46" s="624">
        <f t="shared" si="10"/>
        <v>0</v>
      </c>
    </row>
    <row r="47" spans="2:24">
      <c r="B47" s="619">
        <f t="shared" si="11"/>
        <v>2034</v>
      </c>
      <c r="C47" s="625"/>
      <c r="D47" s="612">
        <v>1</v>
      </c>
      <c r="E47" s="613">
        <f t="shared" si="8"/>
        <v>0.435</v>
      </c>
      <c r="F47" s="613">
        <f t="shared" si="8"/>
        <v>0.129</v>
      </c>
      <c r="G47" s="613">
        <f t="shared" si="7"/>
        <v>0</v>
      </c>
      <c r="H47" s="613">
        <f t="shared" si="8"/>
        <v>0</v>
      </c>
      <c r="I47" s="613">
        <f t="shared" si="7"/>
        <v>9.9000000000000005E-2</v>
      </c>
      <c r="J47" s="613">
        <f t="shared" si="8"/>
        <v>2.7E-2</v>
      </c>
      <c r="K47" s="613">
        <f t="shared" si="8"/>
        <v>8.9999999999999993E-3</v>
      </c>
      <c r="L47" s="613">
        <f t="shared" si="8"/>
        <v>7.1999999999999995E-2</v>
      </c>
      <c r="M47" s="613">
        <f t="shared" si="8"/>
        <v>3.3000000000000002E-2</v>
      </c>
      <c r="N47" s="613">
        <f t="shared" si="8"/>
        <v>0.04</v>
      </c>
      <c r="O47" s="613">
        <f t="shared" si="8"/>
        <v>0.156</v>
      </c>
      <c r="P47" s="620">
        <f t="shared" si="9"/>
        <v>1</v>
      </c>
      <c r="S47" s="619">
        <f t="shared" si="4"/>
        <v>2034</v>
      </c>
      <c r="T47" s="621">
        <v>0</v>
      </c>
      <c r="U47" s="621">
        <v>5</v>
      </c>
      <c r="V47" s="622">
        <f t="shared" si="5"/>
        <v>0</v>
      </c>
      <c r="W47" s="623">
        <v>1</v>
      </c>
      <c r="X47" s="624">
        <f t="shared" si="10"/>
        <v>0</v>
      </c>
    </row>
    <row r="48" spans="2:24">
      <c r="B48" s="619">
        <f t="shared" si="11"/>
        <v>2035</v>
      </c>
      <c r="C48" s="625"/>
      <c r="D48" s="612">
        <v>1</v>
      </c>
      <c r="E48" s="613">
        <f t="shared" si="8"/>
        <v>0.435</v>
      </c>
      <c r="F48" s="613">
        <f t="shared" si="8"/>
        <v>0.129</v>
      </c>
      <c r="G48" s="613">
        <f t="shared" si="7"/>
        <v>0</v>
      </c>
      <c r="H48" s="613">
        <f t="shared" si="8"/>
        <v>0</v>
      </c>
      <c r="I48" s="613">
        <f t="shared" si="7"/>
        <v>9.9000000000000005E-2</v>
      </c>
      <c r="J48" s="613">
        <f t="shared" si="8"/>
        <v>2.7E-2</v>
      </c>
      <c r="K48" s="613">
        <f t="shared" si="8"/>
        <v>8.9999999999999993E-3</v>
      </c>
      <c r="L48" s="613">
        <f t="shared" si="8"/>
        <v>7.1999999999999995E-2</v>
      </c>
      <c r="M48" s="613">
        <f t="shared" si="8"/>
        <v>3.3000000000000002E-2</v>
      </c>
      <c r="N48" s="613">
        <f t="shared" si="8"/>
        <v>0.04</v>
      </c>
      <c r="O48" s="613">
        <f t="shared" si="8"/>
        <v>0.156</v>
      </c>
      <c r="P48" s="620">
        <f t="shared" si="9"/>
        <v>1</v>
      </c>
      <c r="S48" s="619">
        <f t="shared" si="4"/>
        <v>2035</v>
      </c>
      <c r="T48" s="621">
        <v>0</v>
      </c>
      <c r="U48" s="621">
        <v>5</v>
      </c>
      <c r="V48" s="622">
        <f t="shared" si="5"/>
        <v>0</v>
      </c>
      <c r="W48" s="623">
        <v>1</v>
      </c>
      <c r="X48" s="624">
        <f t="shared" si="10"/>
        <v>0</v>
      </c>
    </row>
    <row r="49" spans="2:24">
      <c r="B49" s="619">
        <f t="shared" si="11"/>
        <v>2036</v>
      </c>
      <c r="C49" s="625"/>
      <c r="D49" s="612">
        <v>1</v>
      </c>
      <c r="E49" s="613">
        <f t="shared" si="8"/>
        <v>0.435</v>
      </c>
      <c r="F49" s="613">
        <f t="shared" si="8"/>
        <v>0.129</v>
      </c>
      <c r="G49" s="613">
        <f t="shared" si="8"/>
        <v>0</v>
      </c>
      <c r="H49" s="613">
        <f t="shared" si="8"/>
        <v>0</v>
      </c>
      <c r="I49" s="613">
        <f t="shared" si="8"/>
        <v>9.9000000000000005E-2</v>
      </c>
      <c r="J49" s="613">
        <f t="shared" si="8"/>
        <v>2.7E-2</v>
      </c>
      <c r="K49" s="613">
        <f t="shared" si="8"/>
        <v>8.9999999999999993E-3</v>
      </c>
      <c r="L49" s="613">
        <f t="shared" si="8"/>
        <v>7.1999999999999995E-2</v>
      </c>
      <c r="M49" s="613">
        <f t="shared" si="8"/>
        <v>3.3000000000000002E-2</v>
      </c>
      <c r="N49" s="613">
        <f t="shared" si="8"/>
        <v>0.04</v>
      </c>
      <c r="O49" s="613">
        <f t="shared" si="8"/>
        <v>0.156</v>
      </c>
      <c r="P49" s="620">
        <f t="shared" si="9"/>
        <v>1</v>
      </c>
      <c r="S49" s="619">
        <f t="shared" si="4"/>
        <v>2036</v>
      </c>
      <c r="T49" s="621">
        <v>0</v>
      </c>
      <c r="U49" s="621">
        <v>5</v>
      </c>
      <c r="V49" s="622">
        <f t="shared" si="5"/>
        <v>0</v>
      </c>
      <c r="W49" s="623">
        <v>1</v>
      </c>
      <c r="X49" s="624">
        <f t="shared" si="10"/>
        <v>0</v>
      </c>
    </row>
    <row r="50" spans="2:24">
      <c r="B50" s="619">
        <f t="shared" si="11"/>
        <v>2037</v>
      </c>
      <c r="C50" s="625"/>
      <c r="D50" s="612">
        <v>1</v>
      </c>
      <c r="E50" s="613">
        <f t="shared" si="8"/>
        <v>0.435</v>
      </c>
      <c r="F50" s="613">
        <f t="shared" si="8"/>
        <v>0.129</v>
      </c>
      <c r="G50" s="613">
        <f t="shared" si="8"/>
        <v>0</v>
      </c>
      <c r="H50" s="613">
        <f t="shared" si="8"/>
        <v>0</v>
      </c>
      <c r="I50" s="613">
        <f t="shared" si="8"/>
        <v>9.9000000000000005E-2</v>
      </c>
      <c r="J50" s="613">
        <f t="shared" si="8"/>
        <v>2.7E-2</v>
      </c>
      <c r="K50" s="613">
        <f t="shared" si="8"/>
        <v>8.9999999999999993E-3</v>
      </c>
      <c r="L50" s="613">
        <f t="shared" si="8"/>
        <v>7.1999999999999995E-2</v>
      </c>
      <c r="M50" s="613">
        <f t="shared" si="8"/>
        <v>3.3000000000000002E-2</v>
      </c>
      <c r="N50" s="613">
        <f t="shared" si="8"/>
        <v>0.04</v>
      </c>
      <c r="O50" s="613">
        <f t="shared" si="8"/>
        <v>0.156</v>
      </c>
      <c r="P50" s="620">
        <f t="shared" si="9"/>
        <v>1</v>
      </c>
      <c r="S50" s="619">
        <f t="shared" si="4"/>
        <v>2037</v>
      </c>
      <c r="T50" s="621">
        <v>0</v>
      </c>
      <c r="U50" s="621">
        <v>5</v>
      </c>
      <c r="V50" s="622">
        <f t="shared" si="5"/>
        <v>0</v>
      </c>
      <c r="W50" s="623">
        <v>1</v>
      </c>
      <c r="X50" s="624">
        <f t="shared" si="10"/>
        <v>0</v>
      </c>
    </row>
    <row r="51" spans="2:24">
      <c r="B51" s="619">
        <f t="shared" si="11"/>
        <v>2038</v>
      </c>
      <c r="C51" s="625"/>
      <c r="D51" s="612">
        <v>1</v>
      </c>
      <c r="E51" s="613">
        <f t="shared" si="8"/>
        <v>0.435</v>
      </c>
      <c r="F51" s="613">
        <f t="shared" si="8"/>
        <v>0.129</v>
      </c>
      <c r="G51" s="613">
        <f t="shared" si="8"/>
        <v>0</v>
      </c>
      <c r="H51" s="613">
        <f t="shared" si="8"/>
        <v>0</v>
      </c>
      <c r="I51" s="613">
        <f t="shared" si="8"/>
        <v>9.9000000000000005E-2</v>
      </c>
      <c r="J51" s="613">
        <f t="shared" si="8"/>
        <v>2.7E-2</v>
      </c>
      <c r="K51" s="613">
        <f t="shared" si="8"/>
        <v>8.9999999999999993E-3</v>
      </c>
      <c r="L51" s="613">
        <f t="shared" si="8"/>
        <v>7.1999999999999995E-2</v>
      </c>
      <c r="M51" s="613">
        <f t="shared" si="8"/>
        <v>3.3000000000000002E-2</v>
      </c>
      <c r="N51" s="613">
        <f t="shared" si="8"/>
        <v>0.04</v>
      </c>
      <c r="O51" s="613">
        <f t="shared" si="8"/>
        <v>0.156</v>
      </c>
      <c r="P51" s="620">
        <f t="shared" si="9"/>
        <v>1</v>
      </c>
      <c r="S51" s="619">
        <f t="shared" si="4"/>
        <v>2038</v>
      </c>
      <c r="T51" s="621">
        <v>0</v>
      </c>
      <c r="U51" s="621">
        <v>5</v>
      </c>
      <c r="V51" s="622">
        <f t="shared" si="5"/>
        <v>0</v>
      </c>
      <c r="W51" s="623">
        <v>1</v>
      </c>
      <c r="X51" s="624">
        <f t="shared" si="10"/>
        <v>0</v>
      </c>
    </row>
    <row r="52" spans="2:24">
      <c r="B52" s="619">
        <f t="shared" si="11"/>
        <v>2039</v>
      </c>
      <c r="C52" s="625"/>
      <c r="D52" s="612">
        <v>1</v>
      </c>
      <c r="E52" s="613">
        <f t="shared" si="8"/>
        <v>0.435</v>
      </c>
      <c r="F52" s="613">
        <f t="shared" si="8"/>
        <v>0.129</v>
      </c>
      <c r="G52" s="613">
        <f t="shared" si="8"/>
        <v>0</v>
      </c>
      <c r="H52" s="613">
        <f t="shared" si="8"/>
        <v>0</v>
      </c>
      <c r="I52" s="613">
        <f t="shared" si="8"/>
        <v>9.9000000000000005E-2</v>
      </c>
      <c r="J52" s="613">
        <f t="shared" si="8"/>
        <v>2.7E-2</v>
      </c>
      <c r="K52" s="613">
        <f t="shared" si="8"/>
        <v>8.9999999999999993E-3</v>
      </c>
      <c r="L52" s="613">
        <f t="shared" si="8"/>
        <v>7.1999999999999995E-2</v>
      </c>
      <c r="M52" s="613">
        <f t="shared" si="8"/>
        <v>3.3000000000000002E-2</v>
      </c>
      <c r="N52" s="613">
        <f t="shared" si="8"/>
        <v>0.04</v>
      </c>
      <c r="O52" s="613">
        <f t="shared" si="8"/>
        <v>0.156</v>
      </c>
      <c r="P52" s="620">
        <f t="shared" si="9"/>
        <v>1</v>
      </c>
      <c r="S52" s="619">
        <f t="shared" si="4"/>
        <v>2039</v>
      </c>
      <c r="T52" s="621">
        <v>0</v>
      </c>
      <c r="U52" s="621">
        <v>5</v>
      </c>
      <c r="V52" s="622">
        <f t="shared" si="5"/>
        <v>0</v>
      </c>
      <c r="W52" s="623">
        <v>1</v>
      </c>
      <c r="X52" s="624">
        <f t="shared" si="10"/>
        <v>0</v>
      </c>
    </row>
    <row r="53" spans="2:24">
      <c r="B53" s="619">
        <f t="shared" si="11"/>
        <v>2040</v>
      </c>
      <c r="C53" s="625"/>
      <c r="D53" s="612">
        <v>1</v>
      </c>
      <c r="E53" s="613">
        <f t="shared" ref="E53:O68" si="12">E$8</f>
        <v>0.435</v>
      </c>
      <c r="F53" s="613">
        <f t="shared" si="12"/>
        <v>0.129</v>
      </c>
      <c r="G53" s="613">
        <f t="shared" si="8"/>
        <v>0</v>
      </c>
      <c r="H53" s="613">
        <f t="shared" si="12"/>
        <v>0</v>
      </c>
      <c r="I53" s="613">
        <f t="shared" si="8"/>
        <v>9.9000000000000005E-2</v>
      </c>
      <c r="J53" s="613">
        <f t="shared" si="12"/>
        <v>2.7E-2</v>
      </c>
      <c r="K53" s="613">
        <f t="shared" si="12"/>
        <v>8.9999999999999993E-3</v>
      </c>
      <c r="L53" s="613">
        <f t="shared" si="12"/>
        <v>7.1999999999999995E-2</v>
      </c>
      <c r="M53" s="613">
        <f t="shared" si="12"/>
        <v>3.3000000000000002E-2</v>
      </c>
      <c r="N53" s="613">
        <f t="shared" si="12"/>
        <v>0.04</v>
      </c>
      <c r="O53" s="613">
        <f t="shared" si="12"/>
        <v>0.156</v>
      </c>
      <c r="P53" s="620">
        <f t="shared" si="9"/>
        <v>1</v>
      </c>
      <c r="S53" s="619">
        <f t="shared" si="4"/>
        <v>2040</v>
      </c>
      <c r="T53" s="621">
        <v>0</v>
      </c>
      <c r="U53" s="621">
        <v>5</v>
      </c>
      <c r="V53" s="622">
        <f t="shared" si="5"/>
        <v>0</v>
      </c>
      <c r="W53" s="623">
        <v>1</v>
      </c>
      <c r="X53" s="624">
        <f t="shared" si="10"/>
        <v>0</v>
      </c>
    </row>
    <row r="54" spans="2:24">
      <c r="B54" s="619">
        <f t="shared" si="11"/>
        <v>2041</v>
      </c>
      <c r="C54" s="625"/>
      <c r="D54" s="612">
        <v>1</v>
      </c>
      <c r="E54" s="613">
        <f t="shared" si="12"/>
        <v>0.435</v>
      </c>
      <c r="F54" s="613">
        <f t="shared" si="12"/>
        <v>0.129</v>
      </c>
      <c r="G54" s="613">
        <f t="shared" si="8"/>
        <v>0</v>
      </c>
      <c r="H54" s="613">
        <f t="shared" si="12"/>
        <v>0</v>
      </c>
      <c r="I54" s="613">
        <f t="shared" si="8"/>
        <v>9.9000000000000005E-2</v>
      </c>
      <c r="J54" s="613">
        <f t="shared" si="12"/>
        <v>2.7E-2</v>
      </c>
      <c r="K54" s="613">
        <f t="shared" si="12"/>
        <v>8.9999999999999993E-3</v>
      </c>
      <c r="L54" s="613">
        <f t="shared" si="12"/>
        <v>7.1999999999999995E-2</v>
      </c>
      <c r="M54" s="613">
        <f t="shared" si="12"/>
        <v>3.3000000000000002E-2</v>
      </c>
      <c r="N54" s="613">
        <f t="shared" si="12"/>
        <v>0.04</v>
      </c>
      <c r="O54" s="613">
        <f t="shared" si="12"/>
        <v>0.156</v>
      </c>
      <c r="P54" s="620">
        <f t="shared" si="9"/>
        <v>1</v>
      </c>
      <c r="S54" s="619">
        <f t="shared" si="4"/>
        <v>2041</v>
      </c>
      <c r="T54" s="621">
        <v>0</v>
      </c>
      <c r="U54" s="621">
        <v>5</v>
      </c>
      <c r="V54" s="622">
        <f t="shared" si="5"/>
        <v>0</v>
      </c>
      <c r="W54" s="623">
        <v>1</v>
      </c>
      <c r="X54" s="624">
        <f t="shared" si="10"/>
        <v>0</v>
      </c>
    </row>
    <row r="55" spans="2:24">
      <c r="B55" s="619">
        <f t="shared" si="11"/>
        <v>2042</v>
      </c>
      <c r="C55" s="625"/>
      <c r="D55" s="612">
        <v>1</v>
      </c>
      <c r="E55" s="613">
        <f t="shared" si="12"/>
        <v>0.435</v>
      </c>
      <c r="F55" s="613">
        <f t="shared" si="12"/>
        <v>0.129</v>
      </c>
      <c r="G55" s="613">
        <f t="shared" si="8"/>
        <v>0</v>
      </c>
      <c r="H55" s="613">
        <f t="shared" si="12"/>
        <v>0</v>
      </c>
      <c r="I55" s="613">
        <f t="shared" si="8"/>
        <v>9.9000000000000005E-2</v>
      </c>
      <c r="J55" s="613">
        <f t="shared" si="12"/>
        <v>2.7E-2</v>
      </c>
      <c r="K55" s="613">
        <f t="shared" si="12"/>
        <v>8.9999999999999993E-3</v>
      </c>
      <c r="L55" s="613">
        <f t="shared" si="12"/>
        <v>7.1999999999999995E-2</v>
      </c>
      <c r="M55" s="613">
        <f t="shared" si="12"/>
        <v>3.3000000000000002E-2</v>
      </c>
      <c r="N55" s="613">
        <f t="shared" si="12"/>
        <v>0.04</v>
      </c>
      <c r="O55" s="613">
        <f t="shared" si="12"/>
        <v>0.156</v>
      </c>
      <c r="P55" s="620">
        <f t="shared" si="9"/>
        <v>1</v>
      </c>
      <c r="S55" s="619">
        <f t="shared" si="4"/>
        <v>2042</v>
      </c>
      <c r="T55" s="621">
        <v>0</v>
      </c>
      <c r="U55" s="621">
        <v>5</v>
      </c>
      <c r="V55" s="622">
        <f t="shared" si="5"/>
        <v>0</v>
      </c>
      <c r="W55" s="623">
        <v>1</v>
      </c>
      <c r="X55" s="624">
        <f t="shared" si="10"/>
        <v>0</v>
      </c>
    </row>
    <row r="56" spans="2:24">
      <c r="B56" s="619">
        <f t="shared" si="11"/>
        <v>2043</v>
      </c>
      <c r="C56" s="625"/>
      <c r="D56" s="612">
        <v>1</v>
      </c>
      <c r="E56" s="613">
        <f t="shared" si="12"/>
        <v>0.435</v>
      </c>
      <c r="F56" s="613">
        <f t="shared" si="12"/>
        <v>0.129</v>
      </c>
      <c r="G56" s="613">
        <f t="shared" si="8"/>
        <v>0</v>
      </c>
      <c r="H56" s="613">
        <f t="shared" si="12"/>
        <v>0</v>
      </c>
      <c r="I56" s="613">
        <f t="shared" si="8"/>
        <v>9.9000000000000005E-2</v>
      </c>
      <c r="J56" s="613">
        <f t="shared" si="12"/>
        <v>2.7E-2</v>
      </c>
      <c r="K56" s="613">
        <f t="shared" si="12"/>
        <v>8.9999999999999993E-3</v>
      </c>
      <c r="L56" s="613">
        <f t="shared" si="12"/>
        <v>7.1999999999999995E-2</v>
      </c>
      <c r="M56" s="613">
        <f t="shared" si="12"/>
        <v>3.3000000000000002E-2</v>
      </c>
      <c r="N56" s="613">
        <f t="shared" si="12"/>
        <v>0.04</v>
      </c>
      <c r="O56" s="613">
        <f t="shared" si="12"/>
        <v>0.156</v>
      </c>
      <c r="P56" s="620">
        <f t="shared" si="9"/>
        <v>1</v>
      </c>
      <c r="S56" s="619">
        <f t="shared" si="4"/>
        <v>2043</v>
      </c>
      <c r="T56" s="621">
        <v>0</v>
      </c>
      <c r="U56" s="621">
        <v>5</v>
      </c>
      <c r="V56" s="622">
        <f t="shared" si="5"/>
        <v>0</v>
      </c>
      <c r="W56" s="623">
        <v>1</v>
      </c>
      <c r="X56" s="624">
        <f t="shared" si="10"/>
        <v>0</v>
      </c>
    </row>
    <row r="57" spans="2:24">
      <c r="B57" s="619">
        <f t="shared" si="11"/>
        <v>2044</v>
      </c>
      <c r="C57" s="625"/>
      <c r="D57" s="612">
        <v>1</v>
      </c>
      <c r="E57" s="613">
        <f t="shared" si="12"/>
        <v>0.435</v>
      </c>
      <c r="F57" s="613">
        <f t="shared" si="12"/>
        <v>0.129</v>
      </c>
      <c r="G57" s="613">
        <f t="shared" si="8"/>
        <v>0</v>
      </c>
      <c r="H57" s="613">
        <f t="shared" si="12"/>
        <v>0</v>
      </c>
      <c r="I57" s="613">
        <f t="shared" si="8"/>
        <v>9.9000000000000005E-2</v>
      </c>
      <c r="J57" s="613">
        <f t="shared" si="12"/>
        <v>2.7E-2</v>
      </c>
      <c r="K57" s="613">
        <f t="shared" si="12"/>
        <v>8.9999999999999993E-3</v>
      </c>
      <c r="L57" s="613">
        <f t="shared" si="12"/>
        <v>7.1999999999999995E-2</v>
      </c>
      <c r="M57" s="613">
        <f t="shared" si="12"/>
        <v>3.3000000000000002E-2</v>
      </c>
      <c r="N57" s="613">
        <f t="shared" si="12"/>
        <v>0.04</v>
      </c>
      <c r="O57" s="613">
        <f t="shared" si="12"/>
        <v>0.156</v>
      </c>
      <c r="P57" s="620">
        <f t="shared" si="9"/>
        <v>1</v>
      </c>
      <c r="S57" s="619">
        <f t="shared" si="4"/>
        <v>2044</v>
      </c>
      <c r="T57" s="621">
        <v>0</v>
      </c>
      <c r="U57" s="621">
        <v>5</v>
      </c>
      <c r="V57" s="622">
        <f t="shared" si="5"/>
        <v>0</v>
      </c>
      <c r="W57" s="623">
        <v>1</v>
      </c>
      <c r="X57" s="624">
        <f t="shared" si="10"/>
        <v>0</v>
      </c>
    </row>
    <row r="58" spans="2:24">
      <c r="B58" s="619">
        <f t="shared" si="11"/>
        <v>2045</v>
      </c>
      <c r="C58" s="625"/>
      <c r="D58" s="612">
        <v>1</v>
      </c>
      <c r="E58" s="613">
        <f t="shared" si="12"/>
        <v>0.435</v>
      </c>
      <c r="F58" s="613">
        <f t="shared" si="12"/>
        <v>0.129</v>
      </c>
      <c r="G58" s="613">
        <f t="shared" si="8"/>
        <v>0</v>
      </c>
      <c r="H58" s="613">
        <f t="shared" si="12"/>
        <v>0</v>
      </c>
      <c r="I58" s="613">
        <f t="shared" si="8"/>
        <v>9.9000000000000005E-2</v>
      </c>
      <c r="J58" s="613">
        <f t="shared" si="12"/>
        <v>2.7E-2</v>
      </c>
      <c r="K58" s="613">
        <f t="shared" si="12"/>
        <v>8.9999999999999993E-3</v>
      </c>
      <c r="L58" s="613">
        <f t="shared" si="12"/>
        <v>7.1999999999999995E-2</v>
      </c>
      <c r="M58" s="613">
        <f t="shared" si="12"/>
        <v>3.3000000000000002E-2</v>
      </c>
      <c r="N58" s="613">
        <f t="shared" si="12"/>
        <v>0.04</v>
      </c>
      <c r="O58" s="613">
        <f t="shared" si="12"/>
        <v>0.156</v>
      </c>
      <c r="P58" s="620">
        <f t="shared" si="9"/>
        <v>1</v>
      </c>
      <c r="S58" s="619">
        <f t="shared" si="4"/>
        <v>2045</v>
      </c>
      <c r="T58" s="621">
        <v>0</v>
      </c>
      <c r="U58" s="621">
        <v>5</v>
      </c>
      <c r="V58" s="622">
        <f t="shared" si="5"/>
        <v>0</v>
      </c>
      <c r="W58" s="623">
        <v>1</v>
      </c>
      <c r="X58" s="624">
        <f t="shared" si="10"/>
        <v>0</v>
      </c>
    </row>
    <row r="59" spans="2:24">
      <c r="B59" s="619">
        <f t="shared" si="11"/>
        <v>2046</v>
      </c>
      <c r="C59" s="625"/>
      <c r="D59" s="612">
        <v>1</v>
      </c>
      <c r="E59" s="613">
        <f t="shared" si="12"/>
        <v>0.435</v>
      </c>
      <c r="F59" s="613">
        <f t="shared" si="12"/>
        <v>0.129</v>
      </c>
      <c r="G59" s="613">
        <f t="shared" si="12"/>
        <v>0</v>
      </c>
      <c r="H59" s="613">
        <f t="shared" si="12"/>
        <v>0</v>
      </c>
      <c r="I59" s="613">
        <f t="shared" si="12"/>
        <v>9.9000000000000005E-2</v>
      </c>
      <c r="J59" s="613">
        <f t="shared" si="12"/>
        <v>2.7E-2</v>
      </c>
      <c r="K59" s="613">
        <f t="shared" si="12"/>
        <v>8.9999999999999993E-3</v>
      </c>
      <c r="L59" s="613">
        <f t="shared" si="12"/>
        <v>7.1999999999999995E-2</v>
      </c>
      <c r="M59" s="613">
        <f t="shared" si="12"/>
        <v>3.3000000000000002E-2</v>
      </c>
      <c r="N59" s="613">
        <f t="shared" si="12"/>
        <v>0.04</v>
      </c>
      <c r="O59" s="613">
        <f t="shared" si="12"/>
        <v>0.156</v>
      </c>
      <c r="P59" s="620">
        <f t="shared" si="9"/>
        <v>1</v>
      </c>
      <c r="S59" s="619">
        <f t="shared" si="4"/>
        <v>2046</v>
      </c>
      <c r="T59" s="621">
        <v>0</v>
      </c>
      <c r="U59" s="621">
        <v>5</v>
      </c>
      <c r="V59" s="622">
        <f t="shared" si="5"/>
        <v>0</v>
      </c>
      <c r="W59" s="623">
        <v>1</v>
      </c>
      <c r="X59" s="624">
        <f t="shared" si="10"/>
        <v>0</v>
      </c>
    </row>
    <row r="60" spans="2:24">
      <c r="B60" s="619">
        <f t="shared" si="11"/>
        <v>2047</v>
      </c>
      <c r="C60" s="625"/>
      <c r="D60" s="612">
        <v>1</v>
      </c>
      <c r="E60" s="613">
        <f t="shared" si="12"/>
        <v>0.435</v>
      </c>
      <c r="F60" s="613">
        <f t="shared" si="12"/>
        <v>0.129</v>
      </c>
      <c r="G60" s="613">
        <f t="shared" si="12"/>
        <v>0</v>
      </c>
      <c r="H60" s="613">
        <f t="shared" si="12"/>
        <v>0</v>
      </c>
      <c r="I60" s="613">
        <f t="shared" si="12"/>
        <v>9.9000000000000005E-2</v>
      </c>
      <c r="J60" s="613">
        <f t="shared" si="12"/>
        <v>2.7E-2</v>
      </c>
      <c r="K60" s="613">
        <f t="shared" si="12"/>
        <v>8.9999999999999993E-3</v>
      </c>
      <c r="L60" s="613">
        <f t="shared" si="12"/>
        <v>7.1999999999999995E-2</v>
      </c>
      <c r="M60" s="613">
        <f t="shared" si="12"/>
        <v>3.3000000000000002E-2</v>
      </c>
      <c r="N60" s="613">
        <f t="shared" si="12"/>
        <v>0.04</v>
      </c>
      <c r="O60" s="613">
        <f t="shared" si="12"/>
        <v>0.156</v>
      </c>
      <c r="P60" s="620">
        <f t="shared" si="9"/>
        <v>1</v>
      </c>
      <c r="S60" s="619">
        <f t="shared" si="4"/>
        <v>2047</v>
      </c>
      <c r="T60" s="621">
        <v>0</v>
      </c>
      <c r="U60" s="621">
        <v>5</v>
      </c>
      <c r="V60" s="622">
        <f t="shared" si="5"/>
        <v>0</v>
      </c>
      <c r="W60" s="623">
        <v>1</v>
      </c>
      <c r="X60" s="624">
        <f t="shared" si="10"/>
        <v>0</v>
      </c>
    </row>
    <row r="61" spans="2:24">
      <c r="B61" s="619">
        <f t="shared" si="11"/>
        <v>2048</v>
      </c>
      <c r="C61" s="625"/>
      <c r="D61" s="612">
        <v>1</v>
      </c>
      <c r="E61" s="613">
        <f t="shared" si="12"/>
        <v>0.435</v>
      </c>
      <c r="F61" s="613">
        <f t="shared" si="12"/>
        <v>0.129</v>
      </c>
      <c r="G61" s="613">
        <f t="shared" si="12"/>
        <v>0</v>
      </c>
      <c r="H61" s="613">
        <f t="shared" si="12"/>
        <v>0</v>
      </c>
      <c r="I61" s="613">
        <f t="shared" si="12"/>
        <v>9.9000000000000005E-2</v>
      </c>
      <c r="J61" s="613">
        <f t="shared" si="12"/>
        <v>2.7E-2</v>
      </c>
      <c r="K61" s="613">
        <f t="shared" si="12"/>
        <v>8.9999999999999993E-3</v>
      </c>
      <c r="L61" s="613">
        <f t="shared" si="12"/>
        <v>7.1999999999999995E-2</v>
      </c>
      <c r="M61" s="613">
        <f t="shared" si="12"/>
        <v>3.3000000000000002E-2</v>
      </c>
      <c r="N61" s="613">
        <f t="shared" si="12"/>
        <v>0.04</v>
      </c>
      <c r="O61" s="613">
        <f t="shared" si="12"/>
        <v>0.156</v>
      </c>
      <c r="P61" s="620">
        <f t="shared" si="9"/>
        <v>1</v>
      </c>
      <c r="S61" s="619">
        <f t="shared" si="4"/>
        <v>2048</v>
      </c>
      <c r="T61" s="621">
        <v>0</v>
      </c>
      <c r="U61" s="621">
        <v>5</v>
      </c>
      <c r="V61" s="622">
        <f t="shared" si="5"/>
        <v>0</v>
      </c>
      <c r="W61" s="623">
        <v>1</v>
      </c>
      <c r="X61" s="624">
        <f t="shared" si="10"/>
        <v>0</v>
      </c>
    </row>
    <row r="62" spans="2:24">
      <c r="B62" s="619">
        <f t="shared" si="11"/>
        <v>2049</v>
      </c>
      <c r="C62" s="625"/>
      <c r="D62" s="612">
        <v>1</v>
      </c>
      <c r="E62" s="613">
        <f t="shared" si="12"/>
        <v>0.435</v>
      </c>
      <c r="F62" s="613">
        <f t="shared" si="12"/>
        <v>0.129</v>
      </c>
      <c r="G62" s="613">
        <f t="shared" si="12"/>
        <v>0</v>
      </c>
      <c r="H62" s="613">
        <f t="shared" si="12"/>
        <v>0</v>
      </c>
      <c r="I62" s="613">
        <f t="shared" si="12"/>
        <v>9.9000000000000005E-2</v>
      </c>
      <c r="J62" s="613">
        <f t="shared" si="12"/>
        <v>2.7E-2</v>
      </c>
      <c r="K62" s="613">
        <f t="shared" si="12"/>
        <v>8.9999999999999993E-3</v>
      </c>
      <c r="L62" s="613">
        <f t="shared" si="12"/>
        <v>7.1999999999999995E-2</v>
      </c>
      <c r="M62" s="613">
        <f t="shared" si="12"/>
        <v>3.3000000000000002E-2</v>
      </c>
      <c r="N62" s="613">
        <f t="shared" si="12"/>
        <v>0.04</v>
      </c>
      <c r="O62" s="613">
        <f t="shared" si="12"/>
        <v>0.156</v>
      </c>
      <c r="P62" s="620">
        <f t="shared" si="9"/>
        <v>1</v>
      </c>
      <c r="S62" s="619">
        <f t="shared" si="4"/>
        <v>2049</v>
      </c>
      <c r="T62" s="621">
        <v>0</v>
      </c>
      <c r="U62" s="621">
        <v>5</v>
      </c>
      <c r="V62" s="622">
        <f t="shared" si="5"/>
        <v>0</v>
      </c>
      <c r="W62" s="623">
        <v>1</v>
      </c>
      <c r="X62" s="624">
        <f t="shared" si="10"/>
        <v>0</v>
      </c>
    </row>
    <row r="63" spans="2:24">
      <c r="B63" s="619">
        <f t="shared" si="11"/>
        <v>2050</v>
      </c>
      <c r="C63" s="625"/>
      <c r="D63" s="612">
        <v>1</v>
      </c>
      <c r="E63" s="613">
        <f t="shared" ref="E63:O78" si="13">E$8</f>
        <v>0.435</v>
      </c>
      <c r="F63" s="613">
        <f t="shared" si="13"/>
        <v>0.129</v>
      </c>
      <c r="G63" s="613">
        <f t="shared" si="12"/>
        <v>0</v>
      </c>
      <c r="H63" s="613">
        <f t="shared" si="13"/>
        <v>0</v>
      </c>
      <c r="I63" s="613">
        <f t="shared" si="12"/>
        <v>9.9000000000000005E-2</v>
      </c>
      <c r="J63" s="613">
        <f t="shared" si="13"/>
        <v>2.7E-2</v>
      </c>
      <c r="K63" s="613">
        <f t="shared" si="13"/>
        <v>8.9999999999999993E-3</v>
      </c>
      <c r="L63" s="613">
        <f t="shared" si="13"/>
        <v>7.1999999999999995E-2</v>
      </c>
      <c r="M63" s="613">
        <f t="shared" si="13"/>
        <v>3.3000000000000002E-2</v>
      </c>
      <c r="N63" s="613">
        <f t="shared" si="13"/>
        <v>0.04</v>
      </c>
      <c r="O63" s="613">
        <f t="shared" si="13"/>
        <v>0.156</v>
      </c>
      <c r="P63" s="620">
        <f t="shared" si="9"/>
        <v>1</v>
      </c>
      <c r="S63" s="619">
        <f t="shared" si="4"/>
        <v>2050</v>
      </c>
      <c r="T63" s="621">
        <v>0</v>
      </c>
      <c r="U63" s="621">
        <v>5</v>
      </c>
      <c r="V63" s="622">
        <f t="shared" si="5"/>
        <v>0</v>
      </c>
      <c r="W63" s="623">
        <v>1</v>
      </c>
      <c r="X63" s="624">
        <f t="shared" si="10"/>
        <v>0</v>
      </c>
    </row>
    <row r="64" spans="2:24">
      <c r="B64" s="619">
        <f t="shared" si="11"/>
        <v>2051</v>
      </c>
      <c r="C64" s="625"/>
      <c r="D64" s="612">
        <v>1</v>
      </c>
      <c r="E64" s="613">
        <f t="shared" si="13"/>
        <v>0.435</v>
      </c>
      <c r="F64" s="613">
        <f t="shared" si="13"/>
        <v>0.129</v>
      </c>
      <c r="G64" s="613">
        <f t="shared" si="12"/>
        <v>0</v>
      </c>
      <c r="H64" s="613">
        <f t="shared" si="13"/>
        <v>0</v>
      </c>
      <c r="I64" s="613">
        <f t="shared" si="12"/>
        <v>9.9000000000000005E-2</v>
      </c>
      <c r="J64" s="613">
        <f t="shared" si="13"/>
        <v>2.7E-2</v>
      </c>
      <c r="K64" s="613">
        <f t="shared" si="13"/>
        <v>8.9999999999999993E-3</v>
      </c>
      <c r="L64" s="613">
        <f t="shared" si="13"/>
        <v>7.1999999999999995E-2</v>
      </c>
      <c r="M64" s="613">
        <f t="shared" si="13"/>
        <v>3.3000000000000002E-2</v>
      </c>
      <c r="N64" s="613">
        <f t="shared" si="13"/>
        <v>0.04</v>
      </c>
      <c r="O64" s="613">
        <f t="shared" si="13"/>
        <v>0.156</v>
      </c>
      <c r="P64" s="620">
        <f t="shared" si="9"/>
        <v>1</v>
      </c>
      <c r="S64" s="619">
        <f t="shared" si="4"/>
        <v>2051</v>
      </c>
      <c r="T64" s="621">
        <v>0</v>
      </c>
      <c r="U64" s="621">
        <v>5</v>
      </c>
      <c r="V64" s="622">
        <f t="shared" si="5"/>
        <v>0</v>
      </c>
      <c r="W64" s="623">
        <v>1</v>
      </c>
      <c r="X64" s="624">
        <f t="shared" si="10"/>
        <v>0</v>
      </c>
    </row>
    <row r="65" spans="2:24">
      <c r="B65" s="619">
        <f t="shared" si="11"/>
        <v>2052</v>
      </c>
      <c r="C65" s="625"/>
      <c r="D65" s="612">
        <v>1</v>
      </c>
      <c r="E65" s="613">
        <f t="shared" si="13"/>
        <v>0.435</v>
      </c>
      <c r="F65" s="613">
        <f t="shared" si="13"/>
        <v>0.129</v>
      </c>
      <c r="G65" s="613">
        <f t="shared" si="12"/>
        <v>0</v>
      </c>
      <c r="H65" s="613">
        <f t="shared" si="13"/>
        <v>0</v>
      </c>
      <c r="I65" s="613">
        <f t="shared" si="12"/>
        <v>9.9000000000000005E-2</v>
      </c>
      <c r="J65" s="613">
        <f t="shared" si="13"/>
        <v>2.7E-2</v>
      </c>
      <c r="K65" s="613">
        <f t="shared" si="13"/>
        <v>8.9999999999999993E-3</v>
      </c>
      <c r="L65" s="613">
        <f t="shared" si="13"/>
        <v>7.1999999999999995E-2</v>
      </c>
      <c r="M65" s="613">
        <f t="shared" si="13"/>
        <v>3.3000000000000002E-2</v>
      </c>
      <c r="N65" s="613">
        <f t="shared" si="13"/>
        <v>0.04</v>
      </c>
      <c r="O65" s="613">
        <f t="shared" si="13"/>
        <v>0.156</v>
      </c>
      <c r="P65" s="620">
        <f t="shared" si="9"/>
        <v>1</v>
      </c>
      <c r="S65" s="619">
        <f t="shared" si="4"/>
        <v>2052</v>
      </c>
      <c r="T65" s="621">
        <v>0</v>
      </c>
      <c r="U65" s="621">
        <v>5</v>
      </c>
      <c r="V65" s="622">
        <f t="shared" si="5"/>
        <v>0</v>
      </c>
      <c r="W65" s="623">
        <v>1</v>
      </c>
      <c r="X65" s="624">
        <f t="shared" si="10"/>
        <v>0</v>
      </c>
    </row>
    <row r="66" spans="2:24">
      <c r="B66" s="619">
        <f t="shared" si="11"/>
        <v>2053</v>
      </c>
      <c r="C66" s="625"/>
      <c r="D66" s="612">
        <v>1</v>
      </c>
      <c r="E66" s="613">
        <f t="shared" si="13"/>
        <v>0.435</v>
      </c>
      <c r="F66" s="613">
        <f t="shared" si="13"/>
        <v>0.129</v>
      </c>
      <c r="G66" s="613">
        <f t="shared" si="12"/>
        <v>0</v>
      </c>
      <c r="H66" s="613">
        <f t="shared" si="13"/>
        <v>0</v>
      </c>
      <c r="I66" s="613">
        <f t="shared" si="12"/>
        <v>9.9000000000000005E-2</v>
      </c>
      <c r="J66" s="613">
        <f t="shared" si="13"/>
        <v>2.7E-2</v>
      </c>
      <c r="K66" s="613">
        <f t="shared" si="13"/>
        <v>8.9999999999999993E-3</v>
      </c>
      <c r="L66" s="613">
        <f t="shared" si="13"/>
        <v>7.1999999999999995E-2</v>
      </c>
      <c r="M66" s="613">
        <f t="shared" si="13"/>
        <v>3.3000000000000002E-2</v>
      </c>
      <c r="N66" s="613">
        <f t="shared" si="13"/>
        <v>0.04</v>
      </c>
      <c r="O66" s="613">
        <f t="shared" si="13"/>
        <v>0.156</v>
      </c>
      <c r="P66" s="620">
        <f t="shared" si="9"/>
        <v>1</v>
      </c>
      <c r="S66" s="619">
        <f t="shared" si="4"/>
        <v>2053</v>
      </c>
      <c r="T66" s="621">
        <v>0</v>
      </c>
      <c r="U66" s="621">
        <v>5</v>
      </c>
      <c r="V66" s="622">
        <f t="shared" si="5"/>
        <v>0</v>
      </c>
      <c r="W66" s="623">
        <v>1</v>
      </c>
      <c r="X66" s="624">
        <f t="shared" si="10"/>
        <v>0</v>
      </c>
    </row>
    <row r="67" spans="2:24">
      <c r="B67" s="619">
        <f t="shared" si="11"/>
        <v>2054</v>
      </c>
      <c r="C67" s="625"/>
      <c r="D67" s="612">
        <v>1</v>
      </c>
      <c r="E67" s="613">
        <f t="shared" si="13"/>
        <v>0.435</v>
      </c>
      <c r="F67" s="613">
        <f t="shared" si="13"/>
        <v>0.129</v>
      </c>
      <c r="G67" s="613">
        <f t="shared" si="12"/>
        <v>0</v>
      </c>
      <c r="H67" s="613">
        <f t="shared" si="13"/>
        <v>0</v>
      </c>
      <c r="I67" s="613">
        <f t="shared" si="12"/>
        <v>9.9000000000000005E-2</v>
      </c>
      <c r="J67" s="613">
        <f t="shared" si="13"/>
        <v>2.7E-2</v>
      </c>
      <c r="K67" s="613">
        <f t="shared" si="13"/>
        <v>8.9999999999999993E-3</v>
      </c>
      <c r="L67" s="613">
        <f t="shared" si="13"/>
        <v>7.1999999999999995E-2</v>
      </c>
      <c r="M67" s="613">
        <f t="shared" si="13"/>
        <v>3.3000000000000002E-2</v>
      </c>
      <c r="N67" s="613">
        <f t="shared" si="13"/>
        <v>0.04</v>
      </c>
      <c r="O67" s="613">
        <f t="shared" si="13"/>
        <v>0.156</v>
      </c>
      <c r="P67" s="620">
        <f t="shared" si="9"/>
        <v>1</v>
      </c>
      <c r="S67" s="619">
        <f t="shared" si="4"/>
        <v>2054</v>
      </c>
      <c r="T67" s="621">
        <v>0</v>
      </c>
      <c r="U67" s="621">
        <v>5</v>
      </c>
      <c r="V67" s="622">
        <f t="shared" si="5"/>
        <v>0</v>
      </c>
      <c r="W67" s="623">
        <v>1</v>
      </c>
      <c r="X67" s="624">
        <f t="shared" si="10"/>
        <v>0</v>
      </c>
    </row>
    <row r="68" spans="2:24">
      <c r="B68" s="619">
        <f t="shared" si="11"/>
        <v>2055</v>
      </c>
      <c r="C68" s="625"/>
      <c r="D68" s="612">
        <v>1</v>
      </c>
      <c r="E68" s="613">
        <f t="shared" si="13"/>
        <v>0.435</v>
      </c>
      <c r="F68" s="613">
        <f t="shared" si="13"/>
        <v>0.129</v>
      </c>
      <c r="G68" s="613">
        <f t="shared" si="12"/>
        <v>0</v>
      </c>
      <c r="H68" s="613">
        <f t="shared" si="13"/>
        <v>0</v>
      </c>
      <c r="I68" s="613">
        <f t="shared" si="12"/>
        <v>9.9000000000000005E-2</v>
      </c>
      <c r="J68" s="613">
        <f t="shared" si="13"/>
        <v>2.7E-2</v>
      </c>
      <c r="K68" s="613">
        <f t="shared" si="13"/>
        <v>8.9999999999999993E-3</v>
      </c>
      <c r="L68" s="613">
        <f t="shared" si="13"/>
        <v>7.1999999999999995E-2</v>
      </c>
      <c r="M68" s="613">
        <f t="shared" si="13"/>
        <v>3.3000000000000002E-2</v>
      </c>
      <c r="N68" s="613">
        <f t="shared" si="13"/>
        <v>0.04</v>
      </c>
      <c r="O68" s="613">
        <f t="shared" si="13"/>
        <v>0.156</v>
      </c>
      <c r="P68" s="620">
        <f t="shared" si="9"/>
        <v>1</v>
      </c>
      <c r="S68" s="619">
        <f t="shared" si="4"/>
        <v>2055</v>
      </c>
      <c r="T68" s="621">
        <v>0</v>
      </c>
      <c r="U68" s="621">
        <v>5</v>
      </c>
      <c r="V68" s="622">
        <f t="shared" si="5"/>
        <v>0</v>
      </c>
      <c r="W68" s="623">
        <v>1</v>
      </c>
      <c r="X68" s="624">
        <f t="shared" si="10"/>
        <v>0</v>
      </c>
    </row>
    <row r="69" spans="2:24">
      <c r="B69" s="619">
        <f t="shared" si="11"/>
        <v>2056</v>
      </c>
      <c r="C69" s="625"/>
      <c r="D69" s="612">
        <v>1</v>
      </c>
      <c r="E69" s="613">
        <f t="shared" si="13"/>
        <v>0.435</v>
      </c>
      <c r="F69" s="613">
        <f t="shared" si="13"/>
        <v>0.129</v>
      </c>
      <c r="G69" s="613">
        <f t="shared" si="13"/>
        <v>0</v>
      </c>
      <c r="H69" s="613">
        <f t="shared" si="13"/>
        <v>0</v>
      </c>
      <c r="I69" s="613">
        <f t="shared" si="13"/>
        <v>9.9000000000000005E-2</v>
      </c>
      <c r="J69" s="613">
        <f t="shared" si="13"/>
        <v>2.7E-2</v>
      </c>
      <c r="K69" s="613">
        <f t="shared" si="13"/>
        <v>8.9999999999999993E-3</v>
      </c>
      <c r="L69" s="613">
        <f t="shared" si="13"/>
        <v>7.1999999999999995E-2</v>
      </c>
      <c r="M69" s="613">
        <f t="shared" si="13"/>
        <v>3.3000000000000002E-2</v>
      </c>
      <c r="N69" s="613">
        <f t="shared" si="13"/>
        <v>0.04</v>
      </c>
      <c r="O69" s="613">
        <f t="shared" si="13"/>
        <v>0.156</v>
      </c>
      <c r="P69" s="620">
        <f t="shared" si="9"/>
        <v>1</v>
      </c>
      <c r="S69" s="619">
        <f t="shared" si="4"/>
        <v>2056</v>
      </c>
      <c r="T69" s="621">
        <v>0</v>
      </c>
      <c r="U69" s="621">
        <v>5</v>
      </c>
      <c r="V69" s="622">
        <f t="shared" si="5"/>
        <v>0</v>
      </c>
      <c r="W69" s="623">
        <v>1</v>
      </c>
      <c r="X69" s="624">
        <f t="shared" si="10"/>
        <v>0</v>
      </c>
    </row>
    <row r="70" spans="2:24">
      <c r="B70" s="619">
        <f t="shared" si="11"/>
        <v>2057</v>
      </c>
      <c r="C70" s="625"/>
      <c r="D70" s="612">
        <v>1</v>
      </c>
      <c r="E70" s="613">
        <f t="shared" si="13"/>
        <v>0.435</v>
      </c>
      <c r="F70" s="613">
        <f t="shared" si="13"/>
        <v>0.129</v>
      </c>
      <c r="G70" s="613">
        <f t="shared" si="13"/>
        <v>0</v>
      </c>
      <c r="H70" s="613">
        <f t="shared" si="13"/>
        <v>0</v>
      </c>
      <c r="I70" s="613">
        <f t="shared" si="13"/>
        <v>9.9000000000000005E-2</v>
      </c>
      <c r="J70" s="613">
        <f t="shared" si="13"/>
        <v>2.7E-2</v>
      </c>
      <c r="K70" s="613">
        <f t="shared" si="13"/>
        <v>8.9999999999999993E-3</v>
      </c>
      <c r="L70" s="613">
        <f t="shared" si="13"/>
        <v>7.1999999999999995E-2</v>
      </c>
      <c r="M70" s="613">
        <f t="shared" si="13"/>
        <v>3.3000000000000002E-2</v>
      </c>
      <c r="N70" s="613">
        <f t="shared" si="13"/>
        <v>0.04</v>
      </c>
      <c r="O70" s="613">
        <f t="shared" si="13"/>
        <v>0.156</v>
      </c>
      <c r="P70" s="620">
        <f t="shared" si="9"/>
        <v>1</v>
      </c>
      <c r="S70" s="619">
        <f t="shared" si="4"/>
        <v>2057</v>
      </c>
      <c r="T70" s="621">
        <v>0</v>
      </c>
      <c r="U70" s="621">
        <v>5</v>
      </c>
      <c r="V70" s="622">
        <f t="shared" si="5"/>
        <v>0</v>
      </c>
      <c r="W70" s="623">
        <v>1</v>
      </c>
      <c r="X70" s="624">
        <f t="shared" si="10"/>
        <v>0</v>
      </c>
    </row>
    <row r="71" spans="2:24">
      <c r="B71" s="619">
        <f t="shared" si="11"/>
        <v>2058</v>
      </c>
      <c r="C71" s="625"/>
      <c r="D71" s="612">
        <v>1</v>
      </c>
      <c r="E71" s="613">
        <f t="shared" si="13"/>
        <v>0.435</v>
      </c>
      <c r="F71" s="613">
        <f t="shared" si="13"/>
        <v>0.129</v>
      </c>
      <c r="G71" s="613">
        <f t="shared" si="13"/>
        <v>0</v>
      </c>
      <c r="H71" s="613">
        <f t="shared" si="13"/>
        <v>0</v>
      </c>
      <c r="I71" s="613">
        <f t="shared" si="13"/>
        <v>9.9000000000000005E-2</v>
      </c>
      <c r="J71" s="613">
        <f t="shared" si="13"/>
        <v>2.7E-2</v>
      </c>
      <c r="K71" s="613">
        <f t="shared" si="13"/>
        <v>8.9999999999999993E-3</v>
      </c>
      <c r="L71" s="613">
        <f t="shared" si="13"/>
        <v>7.1999999999999995E-2</v>
      </c>
      <c r="M71" s="613">
        <f t="shared" si="13"/>
        <v>3.3000000000000002E-2</v>
      </c>
      <c r="N71" s="613">
        <f t="shared" si="13"/>
        <v>0.04</v>
      </c>
      <c r="O71" s="613">
        <f t="shared" si="13"/>
        <v>0.156</v>
      </c>
      <c r="P71" s="620">
        <f t="shared" si="9"/>
        <v>1</v>
      </c>
      <c r="S71" s="619">
        <f t="shared" si="4"/>
        <v>2058</v>
      </c>
      <c r="T71" s="621">
        <v>0</v>
      </c>
      <c r="U71" s="621">
        <v>5</v>
      </c>
      <c r="V71" s="622">
        <f t="shared" si="5"/>
        <v>0</v>
      </c>
      <c r="W71" s="623">
        <v>1</v>
      </c>
      <c r="X71" s="624">
        <f t="shared" si="10"/>
        <v>0</v>
      </c>
    </row>
    <row r="72" spans="2:24">
      <c r="B72" s="619">
        <f t="shared" si="11"/>
        <v>2059</v>
      </c>
      <c r="C72" s="625"/>
      <c r="D72" s="612">
        <v>1</v>
      </c>
      <c r="E72" s="613">
        <f t="shared" si="13"/>
        <v>0.435</v>
      </c>
      <c r="F72" s="613">
        <f t="shared" si="13"/>
        <v>0.129</v>
      </c>
      <c r="G72" s="613">
        <f t="shared" si="13"/>
        <v>0</v>
      </c>
      <c r="H72" s="613">
        <f t="shared" si="13"/>
        <v>0</v>
      </c>
      <c r="I72" s="613">
        <f t="shared" si="13"/>
        <v>9.9000000000000005E-2</v>
      </c>
      <c r="J72" s="613">
        <f t="shared" si="13"/>
        <v>2.7E-2</v>
      </c>
      <c r="K72" s="613">
        <f t="shared" si="13"/>
        <v>8.9999999999999993E-3</v>
      </c>
      <c r="L72" s="613">
        <f t="shared" si="13"/>
        <v>7.1999999999999995E-2</v>
      </c>
      <c r="M72" s="613">
        <f t="shared" si="13"/>
        <v>3.3000000000000002E-2</v>
      </c>
      <c r="N72" s="613">
        <f t="shared" si="13"/>
        <v>0.04</v>
      </c>
      <c r="O72" s="613">
        <f t="shared" si="13"/>
        <v>0.156</v>
      </c>
      <c r="P72" s="620">
        <f t="shared" si="9"/>
        <v>1</v>
      </c>
      <c r="S72" s="619">
        <f t="shared" si="4"/>
        <v>2059</v>
      </c>
      <c r="T72" s="621">
        <v>0</v>
      </c>
      <c r="U72" s="621">
        <v>5</v>
      </c>
      <c r="V72" s="622">
        <f t="shared" si="5"/>
        <v>0</v>
      </c>
      <c r="W72" s="623">
        <v>1</v>
      </c>
      <c r="X72" s="624">
        <f t="shared" si="10"/>
        <v>0</v>
      </c>
    </row>
    <row r="73" spans="2:24">
      <c r="B73" s="619">
        <f t="shared" si="11"/>
        <v>2060</v>
      </c>
      <c r="C73" s="625"/>
      <c r="D73" s="612">
        <v>1</v>
      </c>
      <c r="E73" s="613">
        <f t="shared" ref="E73:O88" si="14">E$8</f>
        <v>0.435</v>
      </c>
      <c r="F73" s="613">
        <f t="shared" si="14"/>
        <v>0.129</v>
      </c>
      <c r="G73" s="613">
        <f t="shared" si="13"/>
        <v>0</v>
      </c>
      <c r="H73" s="613">
        <f t="shared" si="14"/>
        <v>0</v>
      </c>
      <c r="I73" s="613">
        <f t="shared" si="13"/>
        <v>9.9000000000000005E-2</v>
      </c>
      <c r="J73" s="613">
        <f t="shared" si="14"/>
        <v>2.7E-2</v>
      </c>
      <c r="K73" s="613">
        <f t="shared" si="14"/>
        <v>8.9999999999999993E-3</v>
      </c>
      <c r="L73" s="613">
        <f t="shared" si="14"/>
        <v>7.1999999999999995E-2</v>
      </c>
      <c r="M73" s="613">
        <f t="shared" si="14"/>
        <v>3.3000000000000002E-2</v>
      </c>
      <c r="N73" s="613">
        <f t="shared" si="14"/>
        <v>0.04</v>
      </c>
      <c r="O73" s="613">
        <f t="shared" si="14"/>
        <v>0.156</v>
      </c>
      <c r="P73" s="620">
        <f t="shared" si="9"/>
        <v>1</v>
      </c>
      <c r="S73" s="619">
        <f t="shared" si="4"/>
        <v>2060</v>
      </c>
      <c r="T73" s="621">
        <v>0</v>
      </c>
      <c r="U73" s="621">
        <v>5</v>
      </c>
      <c r="V73" s="622">
        <f t="shared" si="5"/>
        <v>0</v>
      </c>
      <c r="W73" s="623">
        <v>1</v>
      </c>
      <c r="X73" s="624">
        <f t="shared" si="10"/>
        <v>0</v>
      </c>
    </row>
    <row r="74" spans="2:24">
      <c r="B74" s="619">
        <f t="shared" si="11"/>
        <v>2061</v>
      </c>
      <c r="C74" s="625"/>
      <c r="D74" s="612">
        <v>1</v>
      </c>
      <c r="E74" s="613">
        <f t="shared" si="14"/>
        <v>0.435</v>
      </c>
      <c r="F74" s="613">
        <f t="shared" si="14"/>
        <v>0.129</v>
      </c>
      <c r="G74" s="613">
        <f t="shared" si="13"/>
        <v>0</v>
      </c>
      <c r="H74" s="613">
        <f t="shared" si="14"/>
        <v>0</v>
      </c>
      <c r="I74" s="613">
        <f t="shared" si="13"/>
        <v>9.9000000000000005E-2</v>
      </c>
      <c r="J74" s="613">
        <f t="shared" si="14"/>
        <v>2.7E-2</v>
      </c>
      <c r="K74" s="613">
        <f t="shared" si="14"/>
        <v>8.9999999999999993E-3</v>
      </c>
      <c r="L74" s="613">
        <f t="shared" si="14"/>
        <v>7.1999999999999995E-2</v>
      </c>
      <c r="M74" s="613">
        <f t="shared" si="14"/>
        <v>3.3000000000000002E-2</v>
      </c>
      <c r="N74" s="613">
        <f t="shared" si="14"/>
        <v>0.04</v>
      </c>
      <c r="O74" s="613">
        <f t="shared" si="14"/>
        <v>0.156</v>
      </c>
      <c r="P74" s="620">
        <f t="shared" si="9"/>
        <v>1</v>
      </c>
      <c r="S74" s="619">
        <f t="shared" si="4"/>
        <v>2061</v>
      </c>
      <c r="T74" s="621">
        <v>0</v>
      </c>
      <c r="U74" s="621">
        <v>5</v>
      </c>
      <c r="V74" s="622">
        <f t="shared" si="5"/>
        <v>0</v>
      </c>
      <c r="W74" s="623">
        <v>1</v>
      </c>
      <c r="X74" s="624">
        <f t="shared" si="10"/>
        <v>0</v>
      </c>
    </row>
    <row r="75" spans="2:24">
      <c r="B75" s="619">
        <f t="shared" si="11"/>
        <v>2062</v>
      </c>
      <c r="C75" s="625"/>
      <c r="D75" s="612">
        <v>1</v>
      </c>
      <c r="E75" s="613">
        <f t="shared" si="14"/>
        <v>0.435</v>
      </c>
      <c r="F75" s="613">
        <f t="shared" si="14"/>
        <v>0.129</v>
      </c>
      <c r="G75" s="613">
        <f t="shared" si="13"/>
        <v>0</v>
      </c>
      <c r="H75" s="613">
        <f t="shared" si="14"/>
        <v>0</v>
      </c>
      <c r="I75" s="613">
        <f t="shared" si="13"/>
        <v>9.9000000000000005E-2</v>
      </c>
      <c r="J75" s="613">
        <f t="shared" si="14"/>
        <v>2.7E-2</v>
      </c>
      <c r="K75" s="613">
        <f t="shared" si="14"/>
        <v>8.9999999999999993E-3</v>
      </c>
      <c r="L75" s="613">
        <f t="shared" si="14"/>
        <v>7.1999999999999995E-2</v>
      </c>
      <c r="M75" s="613">
        <f t="shared" si="14"/>
        <v>3.3000000000000002E-2</v>
      </c>
      <c r="N75" s="613">
        <f t="shared" si="14"/>
        <v>0.04</v>
      </c>
      <c r="O75" s="613">
        <f t="shared" si="14"/>
        <v>0.156</v>
      </c>
      <c r="P75" s="620">
        <f t="shared" si="9"/>
        <v>1</v>
      </c>
      <c r="S75" s="619">
        <f t="shared" si="4"/>
        <v>2062</v>
      </c>
      <c r="T75" s="621">
        <v>0</v>
      </c>
      <c r="U75" s="621">
        <v>5</v>
      </c>
      <c r="V75" s="622">
        <f t="shared" si="5"/>
        <v>0</v>
      </c>
      <c r="W75" s="623">
        <v>1</v>
      </c>
      <c r="X75" s="624">
        <f t="shared" si="10"/>
        <v>0</v>
      </c>
    </row>
    <row r="76" spans="2:24">
      <c r="B76" s="619">
        <f t="shared" si="11"/>
        <v>2063</v>
      </c>
      <c r="C76" s="625"/>
      <c r="D76" s="612">
        <v>1</v>
      </c>
      <c r="E76" s="613">
        <f t="shared" si="14"/>
        <v>0.435</v>
      </c>
      <c r="F76" s="613">
        <f t="shared" si="14"/>
        <v>0.129</v>
      </c>
      <c r="G76" s="613">
        <f t="shared" si="13"/>
        <v>0</v>
      </c>
      <c r="H76" s="613">
        <f t="shared" si="14"/>
        <v>0</v>
      </c>
      <c r="I76" s="613">
        <f t="shared" si="13"/>
        <v>9.9000000000000005E-2</v>
      </c>
      <c r="J76" s="613">
        <f t="shared" si="14"/>
        <v>2.7E-2</v>
      </c>
      <c r="K76" s="613">
        <f t="shared" si="14"/>
        <v>8.9999999999999993E-3</v>
      </c>
      <c r="L76" s="613">
        <f t="shared" si="14"/>
        <v>7.1999999999999995E-2</v>
      </c>
      <c r="M76" s="613">
        <f t="shared" si="14"/>
        <v>3.3000000000000002E-2</v>
      </c>
      <c r="N76" s="613">
        <f t="shared" si="14"/>
        <v>0.04</v>
      </c>
      <c r="O76" s="613">
        <f t="shared" si="14"/>
        <v>0.156</v>
      </c>
      <c r="P76" s="620">
        <f t="shared" si="9"/>
        <v>1</v>
      </c>
      <c r="S76" s="619">
        <f t="shared" si="4"/>
        <v>2063</v>
      </c>
      <c r="T76" s="621">
        <v>0</v>
      </c>
      <c r="U76" s="621">
        <v>5</v>
      </c>
      <c r="V76" s="622">
        <f t="shared" si="5"/>
        <v>0</v>
      </c>
      <c r="W76" s="623">
        <v>1</v>
      </c>
      <c r="X76" s="624">
        <f t="shared" si="10"/>
        <v>0</v>
      </c>
    </row>
    <row r="77" spans="2:24">
      <c r="B77" s="619">
        <f t="shared" si="11"/>
        <v>2064</v>
      </c>
      <c r="C77" s="625"/>
      <c r="D77" s="612">
        <v>1</v>
      </c>
      <c r="E77" s="613">
        <f t="shared" si="14"/>
        <v>0.435</v>
      </c>
      <c r="F77" s="613">
        <f t="shared" si="14"/>
        <v>0.129</v>
      </c>
      <c r="G77" s="613">
        <f t="shared" si="13"/>
        <v>0</v>
      </c>
      <c r="H77" s="613">
        <f t="shared" si="14"/>
        <v>0</v>
      </c>
      <c r="I77" s="613">
        <f t="shared" si="13"/>
        <v>9.9000000000000005E-2</v>
      </c>
      <c r="J77" s="613">
        <f t="shared" si="14"/>
        <v>2.7E-2</v>
      </c>
      <c r="K77" s="613">
        <f t="shared" si="14"/>
        <v>8.9999999999999993E-3</v>
      </c>
      <c r="L77" s="613">
        <f t="shared" si="14"/>
        <v>7.1999999999999995E-2</v>
      </c>
      <c r="M77" s="613">
        <f t="shared" si="14"/>
        <v>3.3000000000000002E-2</v>
      </c>
      <c r="N77" s="613">
        <f t="shared" si="14"/>
        <v>0.04</v>
      </c>
      <c r="O77" s="613">
        <f t="shared" si="14"/>
        <v>0.156</v>
      </c>
      <c r="P77" s="620">
        <f t="shared" ref="P77:P93" si="15">SUM(E77:O77)</f>
        <v>1</v>
      </c>
      <c r="S77" s="619">
        <f t="shared" si="4"/>
        <v>2064</v>
      </c>
      <c r="T77" s="621">
        <v>0</v>
      </c>
      <c r="U77" s="621">
        <v>5</v>
      </c>
      <c r="V77" s="622">
        <f t="shared" si="5"/>
        <v>0</v>
      </c>
      <c r="W77" s="623">
        <v>1</v>
      </c>
      <c r="X77" s="624">
        <f t="shared" ref="X77:X93" si="16">V77*W77</f>
        <v>0</v>
      </c>
    </row>
    <row r="78" spans="2:24">
      <c r="B78" s="619">
        <f t="shared" ref="B78:B93" si="17">B77+1</f>
        <v>2065</v>
      </c>
      <c r="C78" s="625"/>
      <c r="D78" s="612">
        <v>1</v>
      </c>
      <c r="E78" s="613">
        <f t="shared" si="14"/>
        <v>0.435</v>
      </c>
      <c r="F78" s="613">
        <f t="shared" si="14"/>
        <v>0.129</v>
      </c>
      <c r="G78" s="613">
        <f t="shared" si="13"/>
        <v>0</v>
      </c>
      <c r="H78" s="613">
        <f t="shared" si="14"/>
        <v>0</v>
      </c>
      <c r="I78" s="613">
        <f t="shared" si="13"/>
        <v>9.9000000000000005E-2</v>
      </c>
      <c r="J78" s="613">
        <f t="shared" si="14"/>
        <v>2.7E-2</v>
      </c>
      <c r="K78" s="613">
        <f t="shared" si="14"/>
        <v>8.9999999999999993E-3</v>
      </c>
      <c r="L78" s="613">
        <f t="shared" si="14"/>
        <v>7.1999999999999995E-2</v>
      </c>
      <c r="M78" s="613">
        <f t="shared" si="14"/>
        <v>3.3000000000000002E-2</v>
      </c>
      <c r="N78" s="613">
        <f t="shared" si="14"/>
        <v>0.04</v>
      </c>
      <c r="O78" s="613">
        <f t="shared" si="14"/>
        <v>0.156</v>
      </c>
      <c r="P78" s="620">
        <f t="shared" si="15"/>
        <v>1</v>
      </c>
      <c r="S78" s="619">
        <f t="shared" ref="S78:S93" si="18">S77+1</f>
        <v>2065</v>
      </c>
      <c r="T78" s="621">
        <v>0</v>
      </c>
      <c r="U78" s="621">
        <v>5</v>
      </c>
      <c r="V78" s="622">
        <f t="shared" si="5"/>
        <v>0</v>
      </c>
      <c r="W78" s="623">
        <v>1</v>
      </c>
      <c r="X78" s="624">
        <f t="shared" si="16"/>
        <v>0</v>
      </c>
    </row>
    <row r="79" spans="2:24">
      <c r="B79" s="619">
        <f t="shared" si="17"/>
        <v>2066</v>
      </c>
      <c r="C79" s="625"/>
      <c r="D79" s="612">
        <v>1</v>
      </c>
      <c r="E79" s="613">
        <f t="shared" si="14"/>
        <v>0.435</v>
      </c>
      <c r="F79" s="613">
        <f t="shared" si="14"/>
        <v>0.129</v>
      </c>
      <c r="G79" s="613">
        <f t="shared" si="14"/>
        <v>0</v>
      </c>
      <c r="H79" s="613">
        <f t="shared" si="14"/>
        <v>0</v>
      </c>
      <c r="I79" s="613">
        <f t="shared" si="14"/>
        <v>9.9000000000000005E-2</v>
      </c>
      <c r="J79" s="613">
        <f t="shared" si="14"/>
        <v>2.7E-2</v>
      </c>
      <c r="K79" s="613">
        <f t="shared" si="14"/>
        <v>8.9999999999999993E-3</v>
      </c>
      <c r="L79" s="613">
        <f t="shared" si="14"/>
        <v>7.1999999999999995E-2</v>
      </c>
      <c r="M79" s="613">
        <f t="shared" si="14"/>
        <v>3.3000000000000002E-2</v>
      </c>
      <c r="N79" s="613">
        <f t="shared" si="14"/>
        <v>0.04</v>
      </c>
      <c r="O79" s="613">
        <f t="shared" si="14"/>
        <v>0.156</v>
      </c>
      <c r="P79" s="620">
        <f t="shared" si="15"/>
        <v>1</v>
      </c>
      <c r="S79" s="619">
        <f t="shared" si="18"/>
        <v>2066</v>
      </c>
      <c r="T79" s="621">
        <v>0</v>
      </c>
      <c r="U79" s="621">
        <v>5</v>
      </c>
      <c r="V79" s="622">
        <f t="shared" ref="V79:V93" si="19">T79*U79</f>
        <v>0</v>
      </c>
      <c r="W79" s="623">
        <v>1</v>
      </c>
      <c r="X79" s="624">
        <f t="shared" si="16"/>
        <v>0</v>
      </c>
    </row>
    <row r="80" spans="2:24">
      <c r="B80" s="619">
        <f t="shared" si="17"/>
        <v>2067</v>
      </c>
      <c r="C80" s="625"/>
      <c r="D80" s="612">
        <v>1</v>
      </c>
      <c r="E80" s="613">
        <f t="shared" si="14"/>
        <v>0.435</v>
      </c>
      <c r="F80" s="613">
        <f t="shared" si="14"/>
        <v>0.129</v>
      </c>
      <c r="G80" s="613">
        <f t="shared" si="14"/>
        <v>0</v>
      </c>
      <c r="H80" s="613">
        <f t="shared" si="14"/>
        <v>0</v>
      </c>
      <c r="I80" s="613">
        <f t="shared" si="14"/>
        <v>9.9000000000000005E-2</v>
      </c>
      <c r="J80" s="613">
        <f t="shared" si="14"/>
        <v>2.7E-2</v>
      </c>
      <c r="K80" s="613">
        <f t="shared" si="14"/>
        <v>8.9999999999999993E-3</v>
      </c>
      <c r="L80" s="613">
        <f t="shared" si="14"/>
        <v>7.1999999999999995E-2</v>
      </c>
      <c r="M80" s="613">
        <f t="shared" si="14"/>
        <v>3.3000000000000002E-2</v>
      </c>
      <c r="N80" s="613">
        <f t="shared" si="14"/>
        <v>0.04</v>
      </c>
      <c r="O80" s="613">
        <f t="shared" si="14"/>
        <v>0.156</v>
      </c>
      <c r="P80" s="620">
        <f t="shared" si="15"/>
        <v>1</v>
      </c>
      <c r="S80" s="619">
        <f t="shared" si="18"/>
        <v>2067</v>
      </c>
      <c r="T80" s="621">
        <v>0</v>
      </c>
      <c r="U80" s="621">
        <v>5</v>
      </c>
      <c r="V80" s="622">
        <f t="shared" si="19"/>
        <v>0</v>
      </c>
      <c r="W80" s="623">
        <v>1</v>
      </c>
      <c r="X80" s="624">
        <f t="shared" si="16"/>
        <v>0</v>
      </c>
    </row>
    <row r="81" spans="2:24">
      <c r="B81" s="619">
        <f t="shared" si="17"/>
        <v>2068</v>
      </c>
      <c r="C81" s="625"/>
      <c r="D81" s="612">
        <v>1</v>
      </c>
      <c r="E81" s="613">
        <f t="shared" si="14"/>
        <v>0.435</v>
      </c>
      <c r="F81" s="613">
        <f t="shared" si="14"/>
        <v>0.129</v>
      </c>
      <c r="G81" s="613">
        <f t="shared" si="14"/>
        <v>0</v>
      </c>
      <c r="H81" s="613">
        <f t="shared" si="14"/>
        <v>0</v>
      </c>
      <c r="I81" s="613">
        <f t="shared" si="14"/>
        <v>9.9000000000000005E-2</v>
      </c>
      <c r="J81" s="613">
        <f t="shared" si="14"/>
        <v>2.7E-2</v>
      </c>
      <c r="K81" s="613">
        <f t="shared" si="14"/>
        <v>8.9999999999999993E-3</v>
      </c>
      <c r="L81" s="613">
        <f t="shared" si="14"/>
        <v>7.1999999999999995E-2</v>
      </c>
      <c r="M81" s="613">
        <f t="shared" si="14"/>
        <v>3.3000000000000002E-2</v>
      </c>
      <c r="N81" s="613">
        <f t="shared" si="14"/>
        <v>0.04</v>
      </c>
      <c r="O81" s="613">
        <f t="shared" si="14"/>
        <v>0.156</v>
      </c>
      <c r="P81" s="620">
        <f t="shared" si="15"/>
        <v>1</v>
      </c>
      <c r="S81" s="619">
        <f t="shared" si="18"/>
        <v>2068</v>
      </c>
      <c r="T81" s="621">
        <v>0</v>
      </c>
      <c r="U81" s="621">
        <v>5</v>
      </c>
      <c r="V81" s="622">
        <f t="shared" si="19"/>
        <v>0</v>
      </c>
      <c r="W81" s="623">
        <v>1</v>
      </c>
      <c r="X81" s="624">
        <f t="shared" si="16"/>
        <v>0</v>
      </c>
    </row>
    <row r="82" spans="2:24">
      <c r="B82" s="619">
        <f t="shared" si="17"/>
        <v>2069</v>
      </c>
      <c r="C82" s="625"/>
      <c r="D82" s="612">
        <v>1</v>
      </c>
      <c r="E82" s="613">
        <f t="shared" si="14"/>
        <v>0.435</v>
      </c>
      <c r="F82" s="613">
        <f t="shared" si="14"/>
        <v>0.129</v>
      </c>
      <c r="G82" s="613">
        <f t="shared" si="14"/>
        <v>0</v>
      </c>
      <c r="H82" s="613">
        <f t="shared" si="14"/>
        <v>0</v>
      </c>
      <c r="I82" s="613">
        <f t="shared" si="14"/>
        <v>9.9000000000000005E-2</v>
      </c>
      <c r="J82" s="613">
        <f t="shared" si="14"/>
        <v>2.7E-2</v>
      </c>
      <c r="K82" s="613">
        <f t="shared" si="14"/>
        <v>8.9999999999999993E-3</v>
      </c>
      <c r="L82" s="613">
        <f t="shared" si="14"/>
        <v>7.1999999999999995E-2</v>
      </c>
      <c r="M82" s="613">
        <f t="shared" si="14"/>
        <v>3.3000000000000002E-2</v>
      </c>
      <c r="N82" s="613">
        <f t="shared" si="14"/>
        <v>0.04</v>
      </c>
      <c r="O82" s="613">
        <f t="shared" si="14"/>
        <v>0.156</v>
      </c>
      <c r="P82" s="620">
        <f t="shared" si="15"/>
        <v>1</v>
      </c>
      <c r="S82" s="619">
        <f t="shared" si="18"/>
        <v>2069</v>
      </c>
      <c r="T82" s="621">
        <v>0</v>
      </c>
      <c r="U82" s="621">
        <v>5</v>
      </c>
      <c r="V82" s="622">
        <f t="shared" si="19"/>
        <v>0</v>
      </c>
      <c r="W82" s="623">
        <v>1</v>
      </c>
      <c r="X82" s="624">
        <f t="shared" si="16"/>
        <v>0</v>
      </c>
    </row>
    <row r="83" spans="2:24">
      <c r="B83" s="619">
        <f t="shared" si="17"/>
        <v>2070</v>
      </c>
      <c r="C83" s="625"/>
      <c r="D83" s="612">
        <v>1</v>
      </c>
      <c r="E83" s="613">
        <f t="shared" ref="E83:O93" si="20">E$8</f>
        <v>0.435</v>
      </c>
      <c r="F83" s="613">
        <f t="shared" si="20"/>
        <v>0.129</v>
      </c>
      <c r="G83" s="613">
        <f t="shared" si="14"/>
        <v>0</v>
      </c>
      <c r="H83" s="613">
        <f t="shared" si="20"/>
        <v>0</v>
      </c>
      <c r="I83" s="613">
        <f t="shared" si="14"/>
        <v>9.9000000000000005E-2</v>
      </c>
      <c r="J83" s="613">
        <f t="shared" si="20"/>
        <v>2.7E-2</v>
      </c>
      <c r="K83" s="613">
        <f t="shared" si="20"/>
        <v>8.9999999999999993E-3</v>
      </c>
      <c r="L83" s="613">
        <f t="shared" si="20"/>
        <v>7.1999999999999995E-2</v>
      </c>
      <c r="M83" s="613">
        <f t="shared" si="20"/>
        <v>3.3000000000000002E-2</v>
      </c>
      <c r="N83" s="613">
        <f t="shared" si="20"/>
        <v>0.04</v>
      </c>
      <c r="O83" s="613">
        <f t="shared" si="20"/>
        <v>0.156</v>
      </c>
      <c r="P83" s="620">
        <f t="shared" si="15"/>
        <v>1</v>
      </c>
      <c r="S83" s="619">
        <f t="shared" si="18"/>
        <v>2070</v>
      </c>
      <c r="T83" s="621">
        <v>0</v>
      </c>
      <c r="U83" s="621">
        <v>5</v>
      </c>
      <c r="V83" s="622">
        <f t="shared" si="19"/>
        <v>0</v>
      </c>
      <c r="W83" s="623">
        <v>1</v>
      </c>
      <c r="X83" s="624">
        <f t="shared" si="16"/>
        <v>0</v>
      </c>
    </row>
    <row r="84" spans="2:24">
      <c r="B84" s="619">
        <f t="shared" si="17"/>
        <v>2071</v>
      </c>
      <c r="C84" s="625"/>
      <c r="D84" s="612">
        <v>1</v>
      </c>
      <c r="E84" s="613">
        <f t="shared" si="20"/>
        <v>0.435</v>
      </c>
      <c r="F84" s="613">
        <f t="shared" si="20"/>
        <v>0.129</v>
      </c>
      <c r="G84" s="613">
        <f t="shared" si="14"/>
        <v>0</v>
      </c>
      <c r="H84" s="613">
        <f t="shared" si="20"/>
        <v>0</v>
      </c>
      <c r="I84" s="613">
        <f t="shared" si="14"/>
        <v>9.9000000000000005E-2</v>
      </c>
      <c r="J84" s="613">
        <f t="shared" si="20"/>
        <v>2.7E-2</v>
      </c>
      <c r="K84" s="613">
        <f t="shared" si="20"/>
        <v>8.9999999999999993E-3</v>
      </c>
      <c r="L84" s="613">
        <f t="shared" si="20"/>
        <v>7.1999999999999995E-2</v>
      </c>
      <c r="M84" s="613">
        <f t="shared" si="20"/>
        <v>3.3000000000000002E-2</v>
      </c>
      <c r="N84" s="613">
        <f t="shared" si="20"/>
        <v>0.04</v>
      </c>
      <c r="O84" s="613">
        <f t="shared" si="20"/>
        <v>0.156</v>
      </c>
      <c r="P84" s="620">
        <f t="shared" si="15"/>
        <v>1</v>
      </c>
      <c r="S84" s="619">
        <f t="shared" si="18"/>
        <v>2071</v>
      </c>
      <c r="T84" s="621">
        <v>0</v>
      </c>
      <c r="U84" s="621">
        <v>5</v>
      </c>
      <c r="V84" s="622">
        <f t="shared" si="19"/>
        <v>0</v>
      </c>
      <c r="W84" s="623">
        <v>1</v>
      </c>
      <c r="X84" s="624">
        <f t="shared" si="16"/>
        <v>0</v>
      </c>
    </row>
    <row r="85" spans="2:24">
      <c r="B85" s="619">
        <f t="shared" si="17"/>
        <v>2072</v>
      </c>
      <c r="C85" s="625"/>
      <c r="D85" s="612">
        <v>1</v>
      </c>
      <c r="E85" s="613">
        <f t="shared" si="20"/>
        <v>0.435</v>
      </c>
      <c r="F85" s="613">
        <f t="shared" si="20"/>
        <v>0.129</v>
      </c>
      <c r="G85" s="613">
        <f t="shared" si="14"/>
        <v>0</v>
      </c>
      <c r="H85" s="613">
        <f t="shared" si="20"/>
        <v>0</v>
      </c>
      <c r="I85" s="613">
        <f t="shared" si="14"/>
        <v>9.9000000000000005E-2</v>
      </c>
      <c r="J85" s="613">
        <f t="shared" si="20"/>
        <v>2.7E-2</v>
      </c>
      <c r="K85" s="613">
        <f t="shared" si="20"/>
        <v>8.9999999999999993E-3</v>
      </c>
      <c r="L85" s="613">
        <f t="shared" si="20"/>
        <v>7.1999999999999995E-2</v>
      </c>
      <c r="M85" s="613">
        <f t="shared" si="20"/>
        <v>3.3000000000000002E-2</v>
      </c>
      <c r="N85" s="613">
        <f t="shared" si="20"/>
        <v>0.04</v>
      </c>
      <c r="O85" s="613">
        <f t="shared" si="20"/>
        <v>0.156</v>
      </c>
      <c r="P85" s="620">
        <f t="shared" si="15"/>
        <v>1</v>
      </c>
      <c r="S85" s="619">
        <f t="shared" si="18"/>
        <v>2072</v>
      </c>
      <c r="T85" s="621">
        <v>0</v>
      </c>
      <c r="U85" s="621">
        <v>5</v>
      </c>
      <c r="V85" s="622">
        <f t="shared" si="19"/>
        <v>0</v>
      </c>
      <c r="W85" s="623">
        <v>1</v>
      </c>
      <c r="X85" s="624">
        <f t="shared" si="16"/>
        <v>0</v>
      </c>
    </row>
    <row r="86" spans="2:24">
      <c r="B86" s="619">
        <f t="shared" si="17"/>
        <v>2073</v>
      </c>
      <c r="C86" s="625"/>
      <c r="D86" s="612">
        <v>1</v>
      </c>
      <c r="E86" s="613">
        <f t="shared" si="20"/>
        <v>0.435</v>
      </c>
      <c r="F86" s="613">
        <f t="shared" si="20"/>
        <v>0.129</v>
      </c>
      <c r="G86" s="613">
        <f t="shared" si="14"/>
        <v>0</v>
      </c>
      <c r="H86" s="613">
        <f t="shared" si="20"/>
        <v>0</v>
      </c>
      <c r="I86" s="613">
        <f t="shared" si="14"/>
        <v>9.9000000000000005E-2</v>
      </c>
      <c r="J86" s="613">
        <f t="shared" si="20"/>
        <v>2.7E-2</v>
      </c>
      <c r="K86" s="613">
        <f t="shared" si="20"/>
        <v>8.9999999999999993E-3</v>
      </c>
      <c r="L86" s="613">
        <f t="shared" si="20"/>
        <v>7.1999999999999995E-2</v>
      </c>
      <c r="M86" s="613">
        <f t="shared" si="20"/>
        <v>3.3000000000000002E-2</v>
      </c>
      <c r="N86" s="613">
        <f t="shared" si="20"/>
        <v>0.04</v>
      </c>
      <c r="O86" s="613">
        <f t="shared" si="20"/>
        <v>0.156</v>
      </c>
      <c r="P86" s="620">
        <f t="shared" si="15"/>
        <v>1</v>
      </c>
      <c r="S86" s="619">
        <f t="shared" si="18"/>
        <v>2073</v>
      </c>
      <c r="T86" s="621">
        <v>0</v>
      </c>
      <c r="U86" s="621">
        <v>5</v>
      </c>
      <c r="V86" s="622">
        <f t="shared" si="19"/>
        <v>0</v>
      </c>
      <c r="W86" s="623">
        <v>1</v>
      </c>
      <c r="X86" s="624">
        <f t="shared" si="16"/>
        <v>0</v>
      </c>
    </row>
    <row r="87" spans="2:24">
      <c r="B87" s="619">
        <f t="shared" si="17"/>
        <v>2074</v>
      </c>
      <c r="C87" s="625"/>
      <c r="D87" s="612">
        <v>1</v>
      </c>
      <c r="E87" s="613">
        <f t="shared" si="20"/>
        <v>0.435</v>
      </c>
      <c r="F87" s="613">
        <f t="shared" si="20"/>
        <v>0.129</v>
      </c>
      <c r="G87" s="613">
        <f t="shared" si="14"/>
        <v>0</v>
      </c>
      <c r="H87" s="613">
        <f t="shared" si="20"/>
        <v>0</v>
      </c>
      <c r="I87" s="613">
        <f t="shared" si="14"/>
        <v>9.9000000000000005E-2</v>
      </c>
      <c r="J87" s="613">
        <f t="shared" si="20"/>
        <v>2.7E-2</v>
      </c>
      <c r="K87" s="613">
        <f t="shared" si="20"/>
        <v>8.9999999999999993E-3</v>
      </c>
      <c r="L87" s="613">
        <f t="shared" si="20"/>
        <v>7.1999999999999995E-2</v>
      </c>
      <c r="M87" s="613">
        <f t="shared" si="20"/>
        <v>3.3000000000000002E-2</v>
      </c>
      <c r="N87" s="613">
        <f t="shared" si="20"/>
        <v>0.04</v>
      </c>
      <c r="O87" s="613">
        <f t="shared" si="20"/>
        <v>0.156</v>
      </c>
      <c r="P87" s="620">
        <f t="shared" si="15"/>
        <v>1</v>
      </c>
      <c r="S87" s="619">
        <f t="shared" si="18"/>
        <v>2074</v>
      </c>
      <c r="T87" s="621">
        <v>0</v>
      </c>
      <c r="U87" s="621">
        <v>5</v>
      </c>
      <c r="V87" s="622">
        <f t="shared" si="19"/>
        <v>0</v>
      </c>
      <c r="W87" s="623">
        <v>1</v>
      </c>
      <c r="X87" s="624">
        <f t="shared" si="16"/>
        <v>0</v>
      </c>
    </row>
    <row r="88" spans="2:24">
      <c r="B88" s="619">
        <f t="shared" si="17"/>
        <v>2075</v>
      </c>
      <c r="C88" s="625"/>
      <c r="D88" s="612">
        <v>1</v>
      </c>
      <c r="E88" s="613">
        <f t="shared" si="20"/>
        <v>0.435</v>
      </c>
      <c r="F88" s="613">
        <f t="shared" si="20"/>
        <v>0.129</v>
      </c>
      <c r="G88" s="613">
        <f t="shared" si="14"/>
        <v>0</v>
      </c>
      <c r="H88" s="613">
        <f t="shared" si="20"/>
        <v>0</v>
      </c>
      <c r="I88" s="613">
        <f t="shared" si="14"/>
        <v>9.9000000000000005E-2</v>
      </c>
      <c r="J88" s="613">
        <f t="shared" si="20"/>
        <v>2.7E-2</v>
      </c>
      <c r="K88" s="613">
        <f t="shared" si="20"/>
        <v>8.9999999999999993E-3</v>
      </c>
      <c r="L88" s="613">
        <f t="shared" si="20"/>
        <v>7.1999999999999995E-2</v>
      </c>
      <c r="M88" s="613">
        <f t="shared" si="20"/>
        <v>3.3000000000000002E-2</v>
      </c>
      <c r="N88" s="613">
        <f t="shared" si="20"/>
        <v>0.04</v>
      </c>
      <c r="O88" s="613">
        <f t="shared" si="20"/>
        <v>0.156</v>
      </c>
      <c r="P88" s="620">
        <f t="shared" si="15"/>
        <v>1</v>
      </c>
      <c r="S88" s="619">
        <f t="shared" si="18"/>
        <v>2075</v>
      </c>
      <c r="T88" s="621">
        <v>0</v>
      </c>
      <c r="U88" s="621">
        <v>5</v>
      </c>
      <c r="V88" s="622">
        <f t="shared" si="19"/>
        <v>0</v>
      </c>
      <c r="W88" s="623">
        <v>1</v>
      </c>
      <c r="X88" s="624">
        <f t="shared" si="16"/>
        <v>0</v>
      </c>
    </row>
    <row r="89" spans="2:24">
      <c r="B89" s="619">
        <f t="shared" si="17"/>
        <v>2076</v>
      </c>
      <c r="C89" s="625"/>
      <c r="D89" s="612">
        <v>1</v>
      </c>
      <c r="E89" s="613">
        <f t="shared" si="20"/>
        <v>0.435</v>
      </c>
      <c r="F89" s="613">
        <f t="shared" si="20"/>
        <v>0.129</v>
      </c>
      <c r="G89" s="613">
        <f t="shared" si="20"/>
        <v>0</v>
      </c>
      <c r="H89" s="613">
        <f t="shared" si="20"/>
        <v>0</v>
      </c>
      <c r="I89" s="613">
        <f t="shared" si="20"/>
        <v>9.9000000000000005E-2</v>
      </c>
      <c r="J89" s="613">
        <f t="shared" si="20"/>
        <v>2.7E-2</v>
      </c>
      <c r="K89" s="613">
        <f t="shared" si="20"/>
        <v>8.9999999999999993E-3</v>
      </c>
      <c r="L89" s="613">
        <f t="shared" si="20"/>
        <v>7.1999999999999995E-2</v>
      </c>
      <c r="M89" s="613">
        <f t="shared" si="20"/>
        <v>3.3000000000000002E-2</v>
      </c>
      <c r="N89" s="613">
        <f t="shared" si="20"/>
        <v>0.04</v>
      </c>
      <c r="O89" s="613">
        <f t="shared" si="20"/>
        <v>0.156</v>
      </c>
      <c r="P89" s="620">
        <f t="shared" si="15"/>
        <v>1</v>
      </c>
      <c r="S89" s="619">
        <f t="shared" si="18"/>
        <v>2076</v>
      </c>
      <c r="T89" s="621">
        <v>0</v>
      </c>
      <c r="U89" s="621">
        <v>5</v>
      </c>
      <c r="V89" s="622">
        <f t="shared" si="19"/>
        <v>0</v>
      </c>
      <c r="W89" s="623">
        <v>1</v>
      </c>
      <c r="X89" s="624">
        <f t="shared" si="16"/>
        <v>0</v>
      </c>
    </row>
    <row r="90" spans="2:24">
      <c r="B90" s="619">
        <f t="shared" si="17"/>
        <v>2077</v>
      </c>
      <c r="C90" s="625"/>
      <c r="D90" s="612">
        <v>1</v>
      </c>
      <c r="E90" s="613">
        <f t="shared" si="20"/>
        <v>0.435</v>
      </c>
      <c r="F90" s="613">
        <f t="shared" si="20"/>
        <v>0.129</v>
      </c>
      <c r="G90" s="613">
        <f t="shared" si="20"/>
        <v>0</v>
      </c>
      <c r="H90" s="613">
        <f t="shared" si="20"/>
        <v>0</v>
      </c>
      <c r="I90" s="613">
        <f t="shared" si="20"/>
        <v>9.9000000000000005E-2</v>
      </c>
      <c r="J90" s="613">
        <f t="shared" si="20"/>
        <v>2.7E-2</v>
      </c>
      <c r="K90" s="613">
        <f t="shared" si="20"/>
        <v>8.9999999999999993E-3</v>
      </c>
      <c r="L90" s="613">
        <f t="shared" si="20"/>
        <v>7.1999999999999995E-2</v>
      </c>
      <c r="M90" s="613">
        <f t="shared" si="20"/>
        <v>3.3000000000000002E-2</v>
      </c>
      <c r="N90" s="613">
        <f t="shared" si="20"/>
        <v>0.04</v>
      </c>
      <c r="O90" s="613">
        <f t="shared" si="20"/>
        <v>0.156</v>
      </c>
      <c r="P90" s="620">
        <f t="shared" si="15"/>
        <v>1</v>
      </c>
      <c r="S90" s="619">
        <f t="shared" si="18"/>
        <v>2077</v>
      </c>
      <c r="T90" s="621">
        <v>0</v>
      </c>
      <c r="U90" s="621">
        <v>5</v>
      </c>
      <c r="V90" s="622">
        <f t="shared" si="19"/>
        <v>0</v>
      </c>
      <c r="W90" s="623">
        <v>1</v>
      </c>
      <c r="X90" s="624">
        <f t="shared" si="16"/>
        <v>0</v>
      </c>
    </row>
    <row r="91" spans="2:24">
      <c r="B91" s="619">
        <f t="shared" si="17"/>
        <v>2078</v>
      </c>
      <c r="C91" s="625"/>
      <c r="D91" s="612">
        <v>1</v>
      </c>
      <c r="E91" s="613">
        <f t="shared" si="20"/>
        <v>0.435</v>
      </c>
      <c r="F91" s="613">
        <f t="shared" si="20"/>
        <v>0.129</v>
      </c>
      <c r="G91" s="613">
        <f t="shared" si="20"/>
        <v>0</v>
      </c>
      <c r="H91" s="613">
        <f t="shared" si="20"/>
        <v>0</v>
      </c>
      <c r="I91" s="613">
        <f t="shared" si="20"/>
        <v>9.9000000000000005E-2</v>
      </c>
      <c r="J91" s="613">
        <f t="shared" si="20"/>
        <v>2.7E-2</v>
      </c>
      <c r="K91" s="613">
        <f t="shared" si="20"/>
        <v>8.9999999999999993E-3</v>
      </c>
      <c r="L91" s="613">
        <f t="shared" si="20"/>
        <v>7.1999999999999995E-2</v>
      </c>
      <c r="M91" s="613">
        <f t="shared" si="20"/>
        <v>3.3000000000000002E-2</v>
      </c>
      <c r="N91" s="613">
        <f t="shared" si="20"/>
        <v>0.04</v>
      </c>
      <c r="O91" s="613">
        <f t="shared" si="20"/>
        <v>0.156</v>
      </c>
      <c r="P91" s="620">
        <f t="shared" si="15"/>
        <v>1</v>
      </c>
      <c r="S91" s="619">
        <f t="shared" si="18"/>
        <v>2078</v>
      </c>
      <c r="T91" s="621">
        <v>0</v>
      </c>
      <c r="U91" s="621">
        <v>5</v>
      </c>
      <c r="V91" s="622">
        <f t="shared" si="19"/>
        <v>0</v>
      </c>
      <c r="W91" s="623">
        <v>1</v>
      </c>
      <c r="X91" s="624">
        <f t="shared" si="16"/>
        <v>0</v>
      </c>
    </row>
    <row r="92" spans="2:24">
      <c r="B92" s="619">
        <f t="shared" si="17"/>
        <v>2079</v>
      </c>
      <c r="C92" s="625"/>
      <c r="D92" s="612">
        <v>1</v>
      </c>
      <c r="E92" s="613">
        <f t="shared" si="20"/>
        <v>0.435</v>
      </c>
      <c r="F92" s="613">
        <f t="shared" si="20"/>
        <v>0.129</v>
      </c>
      <c r="G92" s="613">
        <f t="shared" si="20"/>
        <v>0</v>
      </c>
      <c r="H92" s="613">
        <f t="shared" si="20"/>
        <v>0</v>
      </c>
      <c r="I92" s="613">
        <f t="shared" si="20"/>
        <v>9.9000000000000005E-2</v>
      </c>
      <c r="J92" s="613">
        <f t="shared" si="20"/>
        <v>2.7E-2</v>
      </c>
      <c r="K92" s="613">
        <f t="shared" si="20"/>
        <v>8.9999999999999993E-3</v>
      </c>
      <c r="L92" s="613">
        <f t="shared" si="20"/>
        <v>7.1999999999999995E-2</v>
      </c>
      <c r="M92" s="613">
        <f t="shared" si="20"/>
        <v>3.3000000000000002E-2</v>
      </c>
      <c r="N92" s="613">
        <f t="shared" si="20"/>
        <v>0.04</v>
      </c>
      <c r="O92" s="613">
        <f t="shared" si="20"/>
        <v>0.156</v>
      </c>
      <c r="P92" s="620">
        <f t="shared" si="15"/>
        <v>1</v>
      </c>
      <c r="S92" s="619">
        <f t="shared" si="18"/>
        <v>2079</v>
      </c>
      <c r="T92" s="621">
        <v>0</v>
      </c>
      <c r="U92" s="621">
        <v>5</v>
      </c>
      <c r="V92" s="622">
        <f t="shared" si="19"/>
        <v>0</v>
      </c>
      <c r="W92" s="623">
        <v>1</v>
      </c>
      <c r="X92" s="624">
        <f t="shared" si="16"/>
        <v>0</v>
      </c>
    </row>
    <row r="93" spans="2:24" ht="13.5" thickBot="1">
      <c r="B93" s="626">
        <f t="shared" si="17"/>
        <v>2080</v>
      </c>
      <c r="C93" s="627"/>
      <c r="D93" s="612">
        <v>1</v>
      </c>
      <c r="E93" s="628">
        <f t="shared" si="20"/>
        <v>0.435</v>
      </c>
      <c r="F93" s="628">
        <f t="shared" si="20"/>
        <v>0.129</v>
      </c>
      <c r="G93" s="628">
        <f t="shared" si="20"/>
        <v>0</v>
      </c>
      <c r="H93" s="628">
        <f t="shared" si="20"/>
        <v>0</v>
      </c>
      <c r="I93" s="628">
        <f t="shared" si="20"/>
        <v>9.9000000000000005E-2</v>
      </c>
      <c r="J93" s="628">
        <f t="shared" si="20"/>
        <v>2.7E-2</v>
      </c>
      <c r="K93" s="628">
        <f t="shared" si="20"/>
        <v>8.9999999999999993E-3</v>
      </c>
      <c r="L93" s="628">
        <f t="shared" si="20"/>
        <v>7.1999999999999995E-2</v>
      </c>
      <c r="M93" s="628">
        <f t="shared" si="20"/>
        <v>3.3000000000000002E-2</v>
      </c>
      <c r="N93" s="628">
        <f t="shared" si="20"/>
        <v>0.04</v>
      </c>
      <c r="O93" s="629">
        <f t="shared" si="20"/>
        <v>0.156</v>
      </c>
      <c r="P93" s="630">
        <f t="shared" si="15"/>
        <v>1</v>
      </c>
      <c r="S93" s="626">
        <f t="shared" si="18"/>
        <v>2080</v>
      </c>
      <c r="T93" s="631">
        <v>0</v>
      </c>
      <c r="U93" s="632">
        <v>5</v>
      </c>
      <c r="V93" s="633">
        <f t="shared" si="19"/>
        <v>0</v>
      </c>
      <c r="W93" s="634">
        <v>1</v>
      </c>
      <c r="X93" s="6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O6" sqref="O6"/>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26" activePane="bottomRight" state="frozen"/>
      <selection activeCell="E19" sqref="E19"/>
      <selection pane="topRight" activeCell="E19" sqref="E19"/>
      <selection pane="bottomLeft" activeCell="E19" sqref="E19"/>
      <selection pane="bottomRight" activeCell="C16" sqref="C16"/>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1" t="str">
        <f>city</f>
        <v>Kutai Kertanegara</v>
      </c>
      <c r="J2" s="822"/>
      <c r="K2" s="822"/>
      <c r="L2" s="822"/>
      <c r="M2" s="822"/>
      <c r="N2" s="822"/>
      <c r="O2" s="822"/>
    </row>
    <row r="3" spans="2:16" ht="16.5" thickBot="1">
      <c r="C3" s="4"/>
      <c r="H3" s="5" t="s">
        <v>276</v>
      </c>
      <c r="I3" s="821" t="str">
        <f>province</f>
        <v>Kalimantan Timur</v>
      </c>
      <c r="J3" s="822"/>
      <c r="K3" s="822"/>
      <c r="L3" s="822"/>
      <c r="M3" s="822"/>
      <c r="N3" s="822"/>
      <c r="O3" s="822"/>
    </row>
    <row r="4" spans="2:16" ht="16.5" thickBot="1">
      <c r="D4" s="4"/>
      <c r="E4" s="4"/>
      <c r="H4" s="5" t="s">
        <v>30</v>
      </c>
      <c r="I4" s="821" t="str">
        <f>country</f>
        <v>Indonesia</v>
      </c>
      <c r="J4" s="822"/>
      <c r="K4" s="822"/>
      <c r="L4" s="822"/>
      <c r="M4" s="822"/>
      <c r="N4" s="822"/>
      <c r="O4" s="822"/>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27" t="s">
        <v>32</v>
      </c>
      <c r="D10" s="828"/>
      <c r="E10" s="828"/>
      <c r="F10" s="828"/>
      <c r="G10" s="828"/>
      <c r="H10" s="828"/>
      <c r="I10" s="828"/>
      <c r="J10" s="828"/>
      <c r="K10" s="828"/>
      <c r="L10" s="828"/>
      <c r="M10" s="828"/>
      <c r="N10" s="828"/>
      <c r="O10" s="828"/>
      <c r="P10" s="829"/>
    </row>
    <row r="11" spans="2:16" ht="13.5" customHeight="1" thickBot="1">
      <c r="C11" s="810" t="s">
        <v>228</v>
      </c>
      <c r="D11" s="810" t="s">
        <v>262</v>
      </c>
      <c r="E11" s="810" t="s">
        <v>267</v>
      </c>
      <c r="F11" s="810" t="s">
        <v>261</v>
      </c>
      <c r="G11" s="810" t="s">
        <v>2</v>
      </c>
      <c r="H11" s="810" t="s">
        <v>16</v>
      </c>
      <c r="I11" s="810" t="s">
        <v>229</v>
      </c>
      <c r="J11" s="823" t="s">
        <v>273</v>
      </c>
      <c r="K11" s="824"/>
      <c r="L11" s="824"/>
      <c r="M11" s="825"/>
      <c r="N11" s="810" t="s">
        <v>146</v>
      </c>
      <c r="O11" s="810" t="s">
        <v>210</v>
      </c>
      <c r="P11" s="809" t="s">
        <v>308</v>
      </c>
    </row>
    <row r="12" spans="2:16" s="1" customFormat="1">
      <c r="B12" s="365" t="s">
        <v>1</v>
      </c>
      <c r="C12" s="826"/>
      <c r="D12" s="826"/>
      <c r="E12" s="826"/>
      <c r="F12" s="826"/>
      <c r="G12" s="826"/>
      <c r="H12" s="826"/>
      <c r="I12" s="826"/>
      <c r="J12" s="369" t="s">
        <v>230</v>
      </c>
      <c r="K12" s="369" t="s">
        <v>231</v>
      </c>
      <c r="L12" s="369" t="s">
        <v>232</v>
      </c>
      <c r="M12" s="365" t="s">
        <v>233</v>
      </c>
      <c r="N12" s="826"/>
      <c r="O12" s="826"/>
      <c r="P12" s="826"/>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770">
        <f>Activity!$C13*Activity!$D13*Activity!E13</f>
        <v>12.83999982804</v>
      </c>
      <c r="D14" s="548">
        <f>Activity!$C13*Activity!$D13*Activity!F13</f>
        <v>3.8077240869360001</v>
      </c>
      <c r="E14" s="548">
        <f>Activity!$C13*Activity!$D13*Activity!G13</f>
        <v>0</v>
      </c>
      <c r="F14" s="548">
        <f>Activity!$C13*Activity!$D13*Activity!H13</f>
        <v>0</v>
      </c>
      <c r="G14" s="548">
        <f>Activity!$C13*Activity!$D13*Activity!I13</f>
        <v>2.9222068574160001</v>
      </c>
      <c r="H14" s="548">
        <f>Activity!$C13*Activity!$D13*Activity!J13</f>
        <v>0.79696550656800003</v>
      </c>
      <c r="I14" s="548">
        <f>Activity!$C13*Activity!$D13*Activity!K13</f>
        <v>0.26565516885599999</v>
      </c>
      <c r="J14" s="548">
        <f>Activity!$C13*Activity!$D13*Activity!L13</f>
        <v>2.1252413508479999</v>
      </c>
      <c r="K14" s="549">
        <f>Activity!$C13*Activity!$D13*Activity!M13</f>
        <v>0.97406895247200009</v>
      </c>
      <c r="L14" s="549">
        <f>Activity!$C13*Activity!$D13*Activity!N13</f>
        <v>1.1806896393600002</v>
      </c>
      <c r="M14" s="548">
        <f>Activity!$C13*Activity!$D13*Activity!O13</f>
        <v>4.6046895935040002</v>
      </c>
      <c r="N14" s="412">
        <v>0</v>
      </c>
      <c r="O14" s="556">
        <f>Activity!C13*Activity!D13</f>
        <v>29.517240984000001</v>
      </c>
      <c r="P14" s="557">
        <f>Activity!X13</f>
        <v>0</v>
      </c>
    </row>
    <row r="15" spans="2:16">
      <c r="B15" s="34">
        <f>B14+1</f>
        <v>2001</v>
      </c>
      <c r="C15" s="771">
        <f>Activity!$C14*Activity!$D14*Activity!E14</f>
        <v>13.078738904880002</v>
      </c>
      <c r="D15" s="551">
        <f>Activity!$C14*Activity!$D14*Activity!F14</f>
        <v>3.8785225717920007</v>
      </c>
      <c r="E15" s="549">
        <f>Activity!$C14*Activity!$D14*Activity!G14</f>
        <v>0</v>
      </c>
      <c r="F15" s="551">
        <f>Activity!$C14*Activity!$D14*Activity!H14</f>
        <v>0</v>
      </c>
      <c r="G15" s="551">
        <f>Activity!$C14*Activity!$D14*Activity!I14</f>
        <v>2.9765405783520005</v>
      </c>
      <c r="H15" s="551">
        <f>Activity!$C14*Activity!$D14*Activity!J14</f>
        <v>0.8117837940960001</v>
      </c>
      <c r="I15" s="551">
        <f>Activity!$C14*Activity!$D14*Activity!K14</f>
        <v>0.27059459803200003</v>
      </c>
      <c r="J15" s="552">
        <f>Activity!$C14*Activity!$D14*Activity!L14</f>
        <v>2.1647567842560003</v>
      </c>
      <c r="K15" s="551">
        <f>Activity!$C14*Activity!$D14*Activity!M14</f>
        <v>0.99218019278400016</v>
      </c>
      <c r="L15" s="551">
        <f>Activity!$C14*Activity!$D14*Activity!N14</f>
        <v>1.2026426579200002</v>
      </c>
      <c r="M15" s="549">
        <f>Activity!$C14*Activity!$D14*Activity!O14</f>
        <v>4.6903063658880004</v>
      </c>
      <c r="N15" s="413">
        <v>0</v>
      </c>
      <c r="O15" s="551">
        <f>Activity!C14*Activity!D14</f>
        <v>30.066066448000004</v>
      </c>
      <c r="P15" s="558">
        <f>Activity!X14</f>
        <v>0</v>
      </c>
    </row>
    <row r="16" spans="2:16">
      <c r="B16" s="7">
        <f t="shared" ref="B16:B21" si="0">B15+1</f>
        <v>2002</v>
      </c>
      <c r="C16" s="771">
        <f>Activity!$C15*Activity!$D15*Activity!E15</f>
        <v>13.47254342874</v>
      </c>
      <c r="D16" s="551">
        <f>Activity!$C15*Activity!$D15*Activity!F15</f>
        <v>3.9953059823160002</v>
      </c>
      <c r="E16" s="549">
        <f>Activity!$C15*Activity!$D15*Activity!G15</f>
        <v>0</v>
      </c>
      <c r="F16" s="551">
        <f>Activity!$C15*Activity!$D15*Activity!H15</f>
        <v>0</v>
      </c>
      <c r="G16" s="551">
        <f>Activity!$C15*Activity!$D15*Activity!I15</f>
        <v>3.0661650561960001</v>
      </c>
      <c r="H16" s="551">
        <f>Activity!$C15*Activity!$D15*Activity!J15</f>
        <v>0.83622683350799998</v>
      </c>
      <c r="I16" s="551">
        <f>Activity!$C15*Activity!$D15*Activity!K15</f>
        <v>0.27874227783599997</v>
      </c>
      <c r="J16" s="552">
        <f>Activity!$C15*Activity!$D15*Activity!L15</f>
        <v>2.2299382226879998</v>
      </c>
      <c r="K16" s="551">
        <f>Activity!$C15*Activity!$D15*Activity!M15</f>
        <v>1.0220550187320001</v>
      </c>
      <c r="L16" s="551">
        <f>Activity!$C15*Activity!$D15*Activity!N15</f>
        <v>1.2388545681600001</v>
      </c>
      <c r="M16" s="549">
        <f>Activity!$C15*Activity!$D15*Activity!O15</f>
        <v>4.8315328158239996</v>
      </c>
      <c r="N16" s="413">
        <v>0</v>
      </c>
      <c r="O16" s="551">
        <f>Activity!C15*Activity!D15</f>
        <v>30.971364204</v>
      </c>
      <c r="P16" s="558">
        <f>Activity!X15</f>
        <v>0</v>
      </c>
    </row>
    <row r="17" spans="2:16">
      <c r="B17" s="7">
        <f t="shared" si="0"/>
        <v>2003</v>
      </c>
      <c r="C17" s="771">
        <f>Activity!$C16*Activity!$D16*Activity!E16</f>
        <v>14.535464734229999</v>
      </c>
      <c r="D17" s="551">
        <f>Activity!$C16*Activity!$D16*Activity!F16</f>
        <v>4.310517128082</v>
      </c>
      <c r="E17" s="549">
        <f>Activity!$C16*Activity!$D16*Activity!G16</f>
        <v>0</v>
      </c>
      <c r="F17" s="551">
        <f>Activity!$C16*Activity!$D16*Activity!H16</f>
        <v>0</v>
      </c>
      <c r="G17" s="551">
        <f>Activity!$C16*Activity!$D16*Activity!I16</f>
        <v>3.3080712843419997</v>
      </c>
      <c r="H17" s="551">
        <f>Activity!$C16*Activity!$D16*Activity!J16</f>
        <v>0.90220125936599993</v>
      </c>
      <c r="I17" s="551">
        <f>Activity!$C16*Activity!$D16*Activity!K16</f>
        <v>0.30073375312199996</v>
      </c>
      <c r="J17" s="552">
        <f>Activity!$C16*Activity!$D16*Activity!L16</f>
        <v>2.4058700249759997</v>
      </c>
      <c r="K17" s="551">
        <f>Activity!$C16*Activity!$D16*Activity!M16</f>
        <v>1.102690428114</v>
      </c>
      <c r="L17" s="551">
        <f>Activity!$C16*Activity!$D16*Activity!N16</f>
        <v>1.33659445832</v>
      </c>
      <c r="M17" s="549">
        <f>Activity!$C16*Activity!$D16*Activity!O16</f>
        <v>5.2127183874479996</v>
      </c>
      <c r="N17" s="413">
        <v>0</v>
      </c>
      <c r="O17" s="551">
        <f>Activity!C16*Activity!D16</f>
        <v>33.414861457999997</v>
      </c>
      <c r="P17" s="558">
        <f>Activity!X16</f>
        <v>0</v>
      </c>
    </row>
    <row r="18" spans="2:16">
      <c r="B18" s="7">
        <f t="shared" si="0"/>
        <v>2004</v>
      </c>
      <c r="C18" s="771">
        <f>Activity!$C17*Activity!$D17*Activity!E17</f>
        <v>14.68296748875</v>
      </c>
      <c r="D18" s="551">
        <f>Activity!$C17*Activity!$D17*Activity!F17</f>
        <v>4.3542593242500001</v>
      </c>
      <c r="E18" s="549">
        <f>Activity!$C17*Activity!$D17*Activity!G17</f>
        <v>0</v>
      </c>
      <c r="F18" s="551">
        <f>Activity!$C17*Activity!$D17*Activity!H17</f>
        <v>0</v>
      </c>
      <c r="G18" s="551">
        <f>Activity!$C17*Activity!$D17*Activity!I17</f>
        <v>3.3416408767500001</v>
      </c>
      <c r="H18" s="551">
        <f>Activity!$C17*Activity!$D17*Activity!J17</f>
        <v>0.91135660274999997</v>
      </c>
      <c r="I18" s="551">
        <f>Activity!$C17*Activity!$D17*Activity!K17</f>
        <v>0.30378553424999999</v>
      </c>
      <c r="J18" s="552">
        <f>Activity!$C17*Activity!$D17*Activity!L17</f>
        <v>2.4302842739999999</v>
      </c>
      <c r="K18" s="551">
        <f>Activity!$C17*Activity!$D17*Activity!M17</f>
        <v>1.1138802922500002</v>
      </c>
      <c r="L18" s="551">
        <f>Activity!$C17*Activity!$D17*Activity!N17</f>
        <v>1.35015793</v>
      </c>
      <c r="M18" s="549">
        <f>Activity!$C17*Activity!$D17*Activity!O17</f>
        <v>5.2656159269999998</v>
      </c>
      <c r="N18" s="413">
        <v>0</v>
      </c>
      <c r="O18" s="551">
        <f>Activity!C17*Activity!D17</f>
        <v>33.753948250000001</v>
      </c>
      <c r="P18" s="558">
        <f>Activity!X17</f>
        <v>0</v>
      </c>
    </row>
    <row r="19" spans="2:16">
      <c r="B19" s="7">
        <f t="shared" si="0"/>
        <v>2005</v>
      </c>
      <c r="C19" s="771">
        <f>Activity!$C18*Activity!$D18*Activity!E18</f>
        <v>15.0827314143</v>
      </c>
      <c r="D19" s="551">
        <f>Activity!$C18*Activity!$D18*Activity!F18</f>
        <v>4.4728100056200004</v>
      </c>
      <c r="E19" s="549">
        <f>Activity!$C18*Activity!$D18*Activity!G18</f>
        <v>0</v>
      </c>
      <c r="F19" s="551">
        <f>Activity!$C18*Activity!$D18*Activity!H18</f>
        <v>0</v>
      </c>
      <c r="G19" s="551">
        <f>Activity!$C18*Activity!$D18*Activity!I18</f>
        <v>3.4326216322200001</v>
      </c>
      <c r="H19" s="551">
        <f>Activity!$C18*Activity!$D18*Activity!J18</f>
        <v>0.93616953605999997</v>
      </c>
      <c r="I19" s="551">
        <f>Activity!$C18*Activity!$D18*Activity!K18</f>
        <v>0.31205651201999995</v>
      </c>
      <c r="J19" s="552">
        <f>Activity!$C18*Activity!$D18*Activity!L18</f>
        <v>2.4964520961599996</v>
      </c>
      <c r="K19" s="551">
        <f>Activity!$C18*Activity!$D18*Activity!M18</f>
        <v>1.1442072107400001</v>
      </c>
      <c r="L19" s="551">
        <f>Activity!$C18*Activity!$D18*Activity!N18</f>
        <v>1.3869178311999999</v>
      </c>
      <c r="M19" s="549">
        <f>Activity!$C18*Activity!$D18*Activity!O18</f>
        <v>5.4089795416799999</v>
      </c>
      <c r="N19" s="413">
        <v>0</v>
      </c>
      <c r="O19" s="551">
        <f>Activity!C18*Activity!D18</f>
        <v>34.672945779999999</v>
      </c>
      <c r="P19" s="558">
        <f>Activity!X18</f>
        <v>0</v>
      </c>
    </row>
    <row r="20" spans="2:16">
      <c r="B20" s="7">
        <f t="shared" si="0"/>
        <v>2006</v>
      </c>
      <c r="C20" s="771">
        <f>Activity!$C19*Activity!$D19*Activity!E19</f>
        <v>15.387477671280001</v>
      </c>
      <c r="D20" s="551">
        <f>Activity!$C19*Activity!$D19*Activity!F19</f>
        <v>4.5631830335520007</v>
      </c>
      <c r="E20" s="549">
        <f>Activity!$C19*Activity!$D19*Activity!G19</f>
        <v>0</v>
      </c>
      <c r="F20" s="551">
        <f>Activity!$C19*Activity!$D19*Activity!H19</f>
        <v>0</v>
      </c>
      <c r="G20" s="551">
        <f>Activity!$C19*Activity!$D19*Activity!I19</f>
        <v>3.5019776769120003</v>
      </c>
      <c r="H20" s="551">
        <f>Activity!$C19*Activity!$D19*Activity!J19</f>
        <v>0.95508482097600012</v>
      </c>
      <c r="I20" s="551">
        <f>Activity!$C19*Activity!$D19*Activity!K19</f>
        <v>0.318361606992</v>
      </c>
      <c r="J20" s="552">
        <f>Activity!$C19*Activity!$D19*Activity!L19</f>
        <v>2.546892855936</v>
      </c>
      <c r="K20" s="551">
        <f>Activity!$C19*Activity!$D19*Activity!M19</f>
        <v>1.1673258923040002</v>
      </c>
      <c r="L20" s="551">
        <f>Activity!$C19*Activity!$D19*Activity!N19</f>
        <v>1.4149404755200001</v>
      </c>
      <c r="M20" s="549">
        <f>Activity!$C19*Activity!$D19*Activity!O19</f>
        <v>5.5182678545280002</v>
      </c>
      <c r="N20" s="413">
        <v>0</v>
      </c>
      <c r="O20" s="551">
        <f>Activity!C19*Activity!D19</f>
        <v>35.373511888000003</v>
      </c>
      <c r="P20" s="558">
        <f>Activity!X19</f>
        <v>0</v>
      </c>
    </row>
    <row r="21" spans="2:16">
      <c r="B21" s="7">
        <f t="shared" si="0"/>
        <v>2007</v>
      </c>
      <c r="C21" s="771">
        <f>Activity!$C20*Activity!$D20*Activity!E20</f>
        <v>15.691739915939998</v>
      </c>
      <c r="D21" s="551">
        <f>Activity!$C20*Activity!$D20*Activity!F20</f>
        <v>4.6534125267959991</v>
      </c>
      <c r="E21" s="549">
        <f>Activity!$C20*Activity!$D20*Activity!G20</f>
        <v>0</v>
      </c>
      <c r="F21" s="551">
        <f>Activity!$C20*Activity!$D20*Activity!H20</f>
        <v>0</v>
      </c>
      <c r="G21" s="551">
        <f>Activity!$C20*Activity!$D20*Activity!I20</f>
        <v>3.5712235670759997</v>
      </c>
      <c r="H21" s="551">
        <f>Activity!$C20*Activity!$D20*Activity!J20</f>
        <v>0.97397006374799988</v>
      </c>
      <c r="I21" s="551">
        <f>Activity!$C20*Activity!$D20*Activity!K20</f>
        <v>0.32465668791599994</v>
      </c>
      <c r="J21" s="552">
        <f>Activity!$C20*Activity!$D20*Activity!L20</f>
        <v>2.5972535033279995</v>
      </c>
      <c r="K21" s="551">
        <f>Activity!$C20*Activity!$D20*Activity!M20</f>
        <v>1.1904078556919999</v>
      </c>
      <c r="L21" s="551">
        <f>Activity!$C20*Activity!$D20*Activity!N20</f>
        <v>1.4429186129599998</v>
      </c>
      <c r="M21" s="549">
        <f>Activity!$C20*Activity!$D20*Activity!O20</f>
        <v>5.6273825905439994</v>
      </c>
      <c r="N21" s="413">
        <v>0</v>
      </c>
      <c r="O21" s="551">
        <f>Activity!C20*Activity!D20</f>
        <v>36.072965323999995</v>
      </c>
      <c r="P21" s="558">
        <f>Activity!X20</f>
        <v>0</v>
      </c>
    </row>
    <row r="22" spans="2:16">
      <c r="B22" s="7">
        <f t="shared" ref="B22:B85" si="1">B21+1</f>
        <v>2008</v>
      </c>
      <c r="C22" s="771">
        <f>Activity!$C21*Activity!$D21*Activity!E21</f>
        <v>15.993642600540001</v>
      </c>
      <c r="D22" s="551">
        <f>Activity!$C21*Activity!$D21*Activity!F21</f>
        <v>4.7429422884360006</v>
      </c>
      <c r="E22" s="549">
        <f>Activity!$C21*Activity!$D21*Activity!G21</f>
        <v>0</v>
      </c>
      <c r="F22" s="551">
        <f>Activity!$C21*Activity!$D21*Activity!H21</f>
        <v>0</v>
      </c>
      <c r="G22" s="551">
        <f>Activity!$C21*Activity!$D21*Activity!I21</f>
        <v>3.6399324539160003</v>
      </c>
      <c r="H22" s="551">
        <f>Activity!$C21*Activity!$D21*Activity!J21</f>
        <v>0.992708851068</v>
      </c>
      <c r="I22" s="551">
        <f>Activity!$C21*Activity!$D21*Activity!K21</f>
        <v>0.33090295035599998</v>
      </c>
      <c r="J22" s="552">
        <f>Activity!$C21*Activity!$D21*Activity!L21</f>
        <v>2.6472236028479998</v>
      </c>
      <c r="K22" s="551">
        <f>Activity!$C21*Activity!$D21*Activity!M21</f>
        <v>1.213310817972</v>
      </c>
      <c r="L22" s="551">
        <f>Activity!$C21*Activity!$D21*Activity!N21</f>
        <v>1.4706797793600002</v>
      </c>
      <c r="M22" s="549">
        <f>Activity!$C21*Activity!$D21*Activity!O21</f>
        <v>5.7356511395040002</v>
      </c>
      <c r="N22" s="413">
        <v>0</v>
      </c>
      <c r="O22" s="551">
        <f>Activity!C21*Activity!D21</f>
        <v>36.766994484000001</v>
      </c>
      <c r="P22" s="558">
        <f>Activity!X21</f>
        <v>0</v>
      </c>
    </row>
    <row r="23" spans="2:16">
      <c r="B23" s="7">
        <f t="shared" si="1"/>
        <v>2009</v>
      </c>
      <c r="C23" s="771">
        <f>Activity!$C22*Activity!$D22*Activity!E22</f>
        <v>16.290916917329998</v>
      </c>
      <c r="D23" s="551">
        <f>Activity!$C22*Activity!$D22*Activity!F22</f>
        <v>4.8310994996219998</v>
      </c>
      <c r="E23" s="549">
        <f>Activity!$C22*Activity!$D22*Activity!G22</f>
        <v>0</v>
      </c>
      <c r="F23" s="551">
        <f>Activity!$C22*Activity!$D22*Activity!H22</f>
        <v>0</v>
      </c>
      <c r="G23" s="551">
        <f>Activity!$C22*Activity!$D22*Activity!I22</f>
        <v>3.707587988082</v>
      </c>
      <c r="H23" s="551">
        <f>Activity!$C22*Activity!$D22*Activity!J22</f>
        <v>1.011160360386</v>
      </c>
      <c r="I23" s="551">
        <f>Activity!$C22*Activity!$D22*Activity!K22</f>
        <v>0.33705345346199994</v>
      </c>
      <c r="J23" s="552">
        <f>Activity!$C22*Activity!$D22*Activity!L22</f>
        <v>2.6964276276959995</v>
      </c>
      <c r="K23" s="551">
        <f>Activity!$C22*Activity!$D22*Activity!M22</f>
        <v>1.2358626626939999</v>
      </c>
      <c r="L23" s="551">
        <f>Activity!$C22*Activity!$D22*Activity!N22</f>
        <v>1.4980153487199999</v>
      </c>
      <c r="M23" s="549">
        <f>Activity!$C22*Activity!$D22*Activity!O22</f>
        <v>5.8422598600079994</v>
      </c>
      <c r="N23" s="413">
        <v>0</v>
      </c>
      <c r="O23" s="551">
        <f>Activity!C22*Activity!D22</f>
        <v>37.450383717999998</v>
      </c>
      <c r="P23" s="558">
        <f>Activity!X22</f>
        <v>0</v>
      </c>
    </row>
    <row r="24" spans="2:16">
      <c r="B24" s="7">
        <f t="shared" si="1"/>
        <v>2010</v>
      </c>
      <c r="C24" s="771">
        <f>Activity!$C23*Activity!$D23*Activity!E23</f>
        <v>18.957552543600002</v>
      </c>
      <c r="D24" s="551">
        <f>Activity!$C23*Activity!$D23*Activity!F23</f>
        <v>5.6218948922400012</v>
      </c>
      <c r="E24" s="549">
        <f>Activity!$C23*Activity!$D23*Activity!G23</f>
        <v>0</v>
      </c>
      <c r="F24" s="551">
        <f>Activity!$C23*Activity!$D23*Activity!H23</f>
        <v>0</v>
      </c>
      <c r="G24" s="551">
        <f>Activity!$C23*Activity!$D23*Activity!I23</f>
        <v>4.3144774754400013</v>
      </c>
      <c r="H24" s="551">
        <f>Activity!$C23*Activity!$D23*Activity!J23</f>
        <v>1.1766756751200003</v>
      </c>
      <c r="I24" s="551">
        <f>Activity!$C23*Activity!$D23*Activity!K23</f>
        <v>0.39222522504000007</v>
      </c>
      <c r="J24" s="552">
        <f>Activity!$C23*Activity!$D23*Activity!L23</f>
        <v>3.1378018003200006</v>
      </c>
      <c r="K24" s="551">
        <f>Activity!$C23*Activity!$D23*Activity!M23</f>
        <v>1.4381591584800004</v>
      </c>
      <c r="L24" s="551">
        <f>Activity!$C23*Activity!$D23*Activity!N23</f>
        <v>1.7432232224000004</v>
      </c>
      <c r="M24" s="549">
        <f>Activity!$C23*Activity!$D23*Activity!O23</f>
        <v>6.7985705673600014</v>
      </c>
      <c r="N24" s="413">
        <v>0</v>
      </c>
      <c r="O24" s="551">
        <f>Activity!C23*Activity!D23</f>
        <v>43.580580560000008</v>
      </c>
      <c r="P24" s="558">
        <f>Activity!X23</f>
        <v>0</v>
      </c>
    </row>
    <row r="25" spans="2:16">
      <c r="B25" s="7">
        <f t="shared" si="1"/>
        <v>2011</v>
      </c>
      <c r="C25" s="774">
        <f>Activity!$C24*Activity!$D24*Activity!E24</f>
        <v>19.609002875549997</v>
      </c>
      <c r="D25" s="551">
        <f>Activity!$C24*Activity!$D24*Activity!F24</f>
        <v>5.8150836113699995</v>
      </c>
      <c r="E25" s="549">
        <f>Activity!$C24*Activity!$D24*Activity!G24</f>
        <v>0</v>
      </c>
      <c r="F25" s="551">
        <f>Activity!$C24*Activity!$D24*Activity!H24</f>
        <v>0</v>
      </c>
      <c r="G25" s="551">
        <f>Activity!$C24*Activity!$D24*Activity!I24</f>
        <v>4.4627385854699995</v>
      </c>
      <c r="H25" s="551">
        <f>Activity!$C24*Activity!$D24*Activity!J24</f>
        <v>1.2171105233099999</v>
      </c>
      <c r="I25" s="551">
        <f>Activity!$C24*Activity!$D24*Activity!K24</f>
        <v>0.40570350776999992</v>
      </c>
      <c r="J25" s="552">
        <f>Activity!$C24*Activity!$D24*Activity!L24</f>
        <v>3.2456280621599993</v>
      </c>
      <c r="K25" s="551">
        <f>Activity!$C24*Activity!$D24*Activity!M24</f>
        <v>1.48757952849</v>
      </c>
      <c r="L25" s="551">
        <f>Activity!$C24*Activity!$D24*Activity!N24</f>
        <v>1.8031267011999998</v>
      </c>
      <c r="M25" s="549">
        <f>Activity!$C24*Activity!$D24*Activity!O24</f>
        <v>7.0321941346799992</v>
      </c>
      <c r="N25" s="413">
        <v>0</v>
      </c>
      <c r="O25" s="551">
        <f>Activity!C24*Activity!D24</f>
        <v>45.078167529999995</v>
      </c>
      <c r="P25" s="558">
        <f>Activity!X24</f>
        <v>0</v>
      </c>
    </row>
    <row r="26" spans="2:16">
      <c r="B26" s="7">
        <f t="shared" si="1"/>
        <v>2012</v>
      </c>
      <c r="C26" s="774">
        <f>Activity!$C25*Activity!$D25*Activity!E25</f>
        <v>20.131554676530001</v>
      </c>
      <c r="D26" s="551">
        <f>Activity!$C25*Activity!$D25*Activity!F25</f>
        <v>5.9700472489020004</v>
      </c>
      <c r="E26" s="549">
        <f>Activity!$C25*Activity!$D25*Activity!G25</f>
        <v>0</v>
      </c>
      <c r="F26" s="551">
        <f>Activity!$C25*Activity!$D25*Activity!H25</f>
        <v>0</v>
      </c>
      <c r="G26" s="551">
        <f>Activity!$C25*Activity!$D25*Activity!I25</f>
        <v>4.5816641677619998</v>
      </c>
      <c r="H26" s="551">
        <f>Activity!$C25*Activity!$D25*Activity!J25</f>
        <v>1.2495447730260001</v>
      </c>
      <c r="I26" s="551">
        <f>Activity!$C25*Activity!$D25*Activity!K25</f>
        <v>0.41651492434199999</v>
      </c>
      <c r="J26" s="552">
        <f>Activity!$C25*Activity!$D25*Activity!L25</f>
        <v>3.3321193947359999</v>
      </c>
      <c r="K26" s="551">
        <f>Activity!$C25*Activity!$D25*Activity!M25</f>
        <v>1.5272213892540001</v>
      </c>
      <c r="L26" s="551">
        <f>Activity!$C25*Activity!$D25*Activity!N25</f>
        <v>1.85117744152</v>
      </c>
      <c r="M26" s="549">
        <f>Activity!$C25*Activity!$D25*Activity!O25</f>
        <v>7.2195920219280003</v>
      </c>
      <c r="N26" s="413">
        <v>0</v>
      </c>
      <c r="O26" s="551">
        <f>Activity!C25*Activity!D25</f>
        <v>46.279436038</v>
      </c>
      <c r="P26" s="558">
        <f>Activity!X25</f>
        <v>0</v>
      </c>
    </row>
    <row r="27" spans="2:16">
      <c r="B27" s="7">
        <f t="shared" si="1"/>
        <v>2013</v>
      </c>
      <c r="C27" s="774">
        <f>Activity!$C26*Activity!$D26*Activity!E26</f>
        <v>20.665238760870004</v>
      </c>
      <c r="D27" s="551">
        <f>Activity!$C26*Activity!$D26*Activity!F26</f>
        <v>6.1283121842580011</v>
      </c>
      <c r="E27" s="549">
        <f>Activity!$C26*Activity!$D26*Activity!G26</f>
        <v>0</v>
      </c>
      <c r="F27" s="551">
        <f>Activity!$C26*Activity!$D26*Activity!H26</f>
        <v>0</v>
      </c>
      <c r="G27" s="551">
        <f>Activity!$C26*Activity!$D26*Activity!I26</f>
        <v>4.7031233041980007</v>
      </c>
      <c r="H27" s="551">
        <f>Activity!$C26*Activity!$D26*Activity!J26</f>
        <v>1.2826699920540001</v>
      </c>
      <c r="I27" s="551">
        <f>Activity!$C26*Activity!$D26*Activity!K26</f>
        <v>0.42755666401800002</v>
      </c>
      <c r="J27" s="552">
        <f>Activity!$C26*Activity!$D26*Activity!L26</f>
        <v>3.4204533121440002</v>
      </c>
      <c r="K27" s="551">
        <f>Activity!$C26*Activity!$D26*Activity!M26</f>
        <v>1.5677077680660003</v>
      </c>
      <c r="L27" s="551">
        <f>Activity!$C26*Activity!$D26*Activity!N26</f>
        <v>1.9002518400800004</v>
      </c>
      <c r="M27" s="549">
        <f>Activity!$C26*Activity!$D26*Activity!O26</f>
        <v>7.4109821763120012</v>
      </c>
      <c r="N27" s="413">
        <v>0</v>
      </c>
      <c r="O27" s="551">
        <f>Activity!C26*Activity!D26</f>
        <v>47.506296002000006</v>
      </c>
      <c r="P27" s="558">
        <f>Activity!X26</f>
        <v>0</v>
      </c>
    </row>
    <row r="28" spans="2:16">
      <c r="B28" s="7">
        <f t="shared" si="1"/>
        <v>2014</v>
      </c>
      <c r="C28" s="774">
        <f>Activity!$C27*Activity!$D27*Activity!E27</f>
        <v>21.188819088029998</v>
      </c>
      <c r="D28" s="551">
        <f>Activity!$C27*Activity!$D27*Activity!F27</f>
        <v>6.2835808330019995</v>
      </c>
      <c r="E28" s="549">
        <f>Activity!$C27*Activity!$D27*Activity!G27</f>
        <v>0</v>
      </c>
      <c r="F28" s="551">
        <f>Activity!$C27*Activity!$D27*Activity!H27</f>
        <v>0</v>
      </c>
      <c r="G28" s="551">
        <f>Activity!$C27*Activity!$D27*Activity!I27</f>
        <v>4.8222829648619996</v>
      </c>
      <c r="H28" s="551">
        <f>Activity!$C27*Activity!$D27*Activity!J27</f>
        <v>1.3151680813259998</v>
      </c>
      <c r="I28" s="551">
        <f>Activity!$C27*Activity!$D27*Activity!K27</f>
        <v>0.43838936044199994</v>
      </c>
      <c r="J28" s="552">
        <f>Activity!$C27*Activity!$D27*Activity!L27</f>
        <v>3.5071148835359995</v>
      </c>
      <c r="K28" s="551">
        <f>Activity!$C27*Activity!$D27*Activity!M27</f>
        <v>1.6074276549540001</v>
      </c>
      <c r="L28" s="551">
        <f>Activity!$C27*Activity!$D27*Activity!N27</f>
        <v>1.9483971575199999</v>
      </c>
      <c r="M28" s="549">
        <f>Activity!$C27*Activity!$D27*Activity!O27</f>
        <v>7.5987489143279996</v>
      </c>
      <c r="N28" s="413">
        <v>0</v>
      </c>
      <c r="O28" s="551">
        <f>Activity!C27*Activity!D27</f>
        <v>48.709928937999997</v>
      </c>
      <c r="P28" s="558">
        <f>Activity!X27</f>
        <v>0</v>
      </c>
    </row>
    <row r="29" spans="2:16">
      <c r="B29" s="7">
        <f t="shared" si="1"/>
        <v>2015</v>
      </c>
      <c r="C29" s="774">
        <f>Activity!$C28*Activity!$D28*Activity!E28</f>
        <v>21.713669947530001</v>
      </c>
      <c r="D29" s="551">
        <f>Activity!$C28*Activity!$D28*Activity!F28</f>
        <v>6.4392262603020001</v>
      </c>
      <c r="E29" s="549">
        <f>Activity!$C28*Activity!$D28*Activity!G28</f>
        <v>0</v>
      </c>
      <c r="F29" s="551">
        <f>Activity!$C28*Activity!$D28*Activity!H28</f>
        <v>0</v>
      </c>
      <c r="G29" s="551">
        <f>Activity!$C28*Activity!$D28*Activity!I28</f>
        <v>4.9417317811619998</v>
      </c>
      <c r="H29" s="551">
        <f>Activity!$C28*Activity!$D28*Activity!J28</f>
        <v>1.347745031226</v>
      </c>
      <c r="I29" s="551">
        <f>Activity!$C28*Activity!$D28*Activity!K28</f>
        <v>0.44924834374199996</v>
      </c>
      <c r="J29" s="552">
        <f>Activity!$C28*Activity!$D28*Activity!L28</f>
        <v>3.5939867499359996</v>
      </c>
      <c r="K29" s="551">
        <f>Activity!$C28*Activity!$D28*Activity!M28</f>
        <v>1.647243927054</v>
      </c>
      <c r="L29" s="551">
        <f>Activity!$C28*Activity!$D28*Activity!N28</f>
        <v>1.9966593055199999</v>
      </c>
      <c r="M29" s="549">
        <f>Activity!$C28*Activity!$D28*Activity!O28</f>
        <v>7.7869712915279994</v>
      </c>
      <c r="N29" s="413">
        <v>0</v>
      </c>
      <c r="O29" s="551">
        <f>Activity!C28*Activity!D28</f>
        <v>49.916482637999998</v>
      </c>
      <c r="P29" s="558">
        <f>Activity!X28</f>
        <v>0</v>
      </c>
    </row>
    <row r="30" spans="2:16">
      <c r="B30" s="7">
        <f t="shared" si="1"/>
        <v>2016</v>
      </c>
      <c r="C30" s="774">
        <f>Activity!$C29*Activity!$D29*Activity!E29</f>
        <v>22.23479996232</v>
      </c>
      <c r="D30" s="551">
        <f>Activity!$C29*Activity!$D29*Activity!F29</f>
        <v>6.5937682646880003</v>
      </c>
      <c r="E30" s="549">
        <f>Activity!$C29*Activity!$D29*Activity!G29</f>
        <v>0</v>
      </c>
      <c r="F30" s="551">
        <f>Activity!$C29*Activity!$D29*Activity!H29</f>
        <v>0</v>
      </c>
      <c r="G30" s="551">
        <f>Activity!$C29*Activity!$D29*Activity!I29</f>
        <v>5.0603337845280008</v>
      </c>
      <c r="H30" s="551">
        <f>Activity!$C29*Activity!$D29*Activity!J29</f>
        <v>1.3800910321440001</v>
      </c>
      <c r="I30" s="551">
        <f>Activity!$C29*Activity!$D29*Activity!K29</f>
        <v>0.46003034404799997</v>
      </c>
      <c r="J30" s="552">
        <f>Activity!$C29*Activity!$D29*Activity!L29</f>
        <v>3.6802427523839998</v>
      </c>
      <c r="K30" s="551">
        <f>Activity!$C29*Activity!$D29*Activity!M29</f>
        <v>1.686777928176</v>
      </c>
      <c r="L30" s="551">
        <f>Activity!$C29*Activity!$D29*Activity!N29</f>
        <v>2.0445793068800002</v>
      </c>
      <c r="M30" s="549">
        <f>Activity!$C29*Activity!$D29*Activity!O29</f>
        <v>7.9738592968319999</v>
      </c>
      <c r="N30" s="413">
        <v>0</v>
      </c>
      <c r="O30" s="551">
        <f>Activity!C29*Activity!D29</f>
        <v>51.114482672000001</v>
      </c>
      <c r="P30" s="558">
        <f>Activity!X29</f>
        <v>0</v>
      </c>
    </row>
    <row r="31" spans="2:16">
      <c r="B31" s="7">
        <f t="shared" si="1"/>
        <v>2017</v>
      </c>
      <c r="C31" s="774">
        <f>Activity!$C30*Activity!$D30*Activity!E30</f>
        <v>22.789871341049999</v>
      </c>
      <c r="D31" s="551">
        <f>Activity!$C30*Activity!$D30*Activity!F30</f>
        <v>6.7583756390699996</v>
      </c>
      <c r="E31" s="549">
        <f>Activity!$C30*Activity!$D30*Activity!G30</f>
        <v>0</v>
      </c>
      <c r="F31" s="551">
        <f>Activity!$C30*Activity!$D30*Activity!H30</f>
        <v>0</v>
      </c>
      <c r="G31" s="551">
        <f>Activity!$C30*Activity!$D30*Activity!I30</f>
        <v>5.1866603741699997</v>
      </c>
      <c r="H31" s="551">
        <f>Activity!$C30*Activity!$D30*Activity!J30</f>
        <v>1.4145437384099999</v>
      </c>
      <c r="I31" s="551">
        <f>Activity!$C30*Activity!$D30*Activity!K30</f>
        <v>0.47151457946999992</v>
      </c>
      <c r="J31" s="552">
        <f>Activity!$C30*Activity!$D30*Activity!L30</f>
        <v>3.7721166357599993</v>
      </c>
      <c r="K31" s="551">
        <f>Activity!$C30*Activity!$D30*Activity!M30</f>
        <v>1.7288867913899999</v>
      </c>
      <c r="L31" s="551">
        <f>Activity!$C30*Activity!$D30*Activity!N30</f>
        <v>2.0956203531999997</v>
      </c>
      <c r="M31" s="549">
        <f>Activity!$C30*Activity!$D30*Activity!O30</f>
        <v>8.1729193774799995</v>
      </c>
      <c r="N31" s="413">
        <v>0</v>
      </c>
      <c r="O31" s="551">
        <f>Activity!C30*Activity!D30</f>
        <v>52.390508829999995</v>
      </c>
      <c r="P31" s="558">
        <f>Activity!X30</f>
        <v>0</v>
      </c>
    </row>
    <row r="32" spans="2:16">
      <c r="B32" s="7">
        <f t="shared" si="1"/>
        <v>2018</v>
      </c>
      <c r="C32" s="774">
        <f>Activity!$C31*Activity!$D31*Activity!E31</f>
        <v>23.416485790829999</v>
      </c>
      <c r="D32" s="551">
        <f>Activity!$C31*Activity!$D31*Activity!F31</f>
        <v>6.9441992345219994</v>
      </c>
      <c r="E32" s="549">
        <f>Activity!$C31*Activity!$D31*Activity!G31</f>
        <v>0</v>
      </c>
      <c r="F32" s="551">
        <f>Activity!$C31*Activity!$D31*Activity!H31</f>
        <v>0</v>
      </c>
      <c r="G32" s="551">
        <f>Activity!$C31*Activity!$D31*Activity!I31</f>
        <v>5.329269179982</v>
      </c>
      <c r="H32" s="551">
        <f>Activity!$C31*Activity!$D31*Activity!J31</f>
        <v>1.4534370490859998</v>
      </c>
      <c r="I32" s="551">
        <f>Activity!$C31*Activity!$D31*Activity!K31</f>
        <v>0.48447901636199991</v>
      </c>
      <c r="J32" s="552">
        <f>Activity!$C31*Activity!$D31*Activity!L31</f>
        <v>3.8758321308959993</v>
      </c>
      <c r="K32" s="551">
        <f>Activity!$C31*Activity!$D31*Activity!M31</f>
        <v>1.7764230599940001</v>
      </c>
      <c r="L32" s="551">
        <f>Activity!$C31*Activity!$D31*Activity!N31</f>
        <v>2.1532400727200001</v>
      </c>
      <c r="M32" s="549">
        <f>Activity!$C31*Activity!$D31*Activity!O31</f>
        <v>8.3976362836079996</v>
      </c>
      <c r="N32" s="413">
        <v>0</v>
      </c>
      <c r="O32" s="551">
        <f>Activity!C31*Activity!D31</f>
        <v>53.831001817999997</v>
      </c>
      <c r="P32" s="558">
        <f>Activity!X31</f>
        <v>0</v>
      </c>
    </row>
    <row r="33" spans="2:16">
      <c r="B33" s="7">
        <f t="shared" si="1"/>
        <v>2019</v>
      </c>
      <c r="C33" s="774">
        <f>Activity!$C32*Activity!$D32*Activity!E32</f>
        <v>24.043100240609995</v>
      </c>
      <c r="D33" s="551">
        <f>Activity!$C32*Activity!$D32*Activity!F32</f>
        <v>7.1300228299739992</v>
      </c>
      <c r="E33" s="549">
        <f>Activity!$C32*Activity!$D32*Activity!G32</f>
        <v>0</v>
      </c>
      <c r="F33" s="551">
        <f>Activity!$C32*Activity!$D32*Activity!H32</f>
        <v>0</v>
      </c>
      <c r="G33" s="551">
        <f>Activity!$C32*Activity!$D32*Activity!I32</f>
        <v>5.4718779857939994</v>
      </c>
      <c r="H33" s="551">
        <f>Activity!$C32*Activity!$D32*Activity!J32</f>
        <v>1.4923303597619997</v>
      </c>
      <c r="I33" s="551">
        <f>Activity!$C32*Activity!$D32*Activity!K32</f>
        <v>0.49744345325399991</v>
      </c>
      <c r="J33" s="552">
        <f>Activity!$C32*Activity!$D32*Activity!L32</f>
        <v>3.9795476260319993</v>
      </c>
      <c r="K33" s="551">
        <f>Activity!$C32*Activity!$D32*Activity!M32</f>
        <v>1.8239593285979998</v>
      </c>
      <c r="L33" s="551">
        <f>Activity!$C32*Activity!$D32*Activity!N32</f>
        <v>2.21085979224</v>
      </c>
      <c r="M33" s="549">
        <f>Activity!$C32*Activity!$D32*Activity!O32</f>
        <v>8.622353189735998</v>
      </c>
      <c r="N33" s="413">
        <v>0</v>
      </c>
      <c r="O33" s="551">
        <f>Activity!C32*Activity!D32</f>
        <v>55.271494805999993</v>
      </c>
      <c r="P33" s="558">
        <f>Activity!X32</f>
        <v>0</v>
      </c>
    </row>
    <row r="34" spans="2:16">
      <c r="B34" s="7">
        <f t="shared" si="1"/>
        <v>2020</v>
      </c>
      <c r="C34" s="774">
        <f>Activity!$C33*Activity!$D33*Activity!E33</f>
        <v>24.669714690390002</v>
      </c>
      <c r="D34" s="551">
        <f>Activity!$C33*Activity!$D33*Activity!F33</f>
        <v>7.3158464254260007</v>
      </c>
      <c r="E34" s="549">
        <f>Activity!$C33*Activity!$D33*Activity!G33</f>
        <v>0</v>
      </c>
      <c r="F34" s="551">
        <f>Activity!$C33*Activity!$D33*Activity!H33</f>
        <v>0</v>
      </c>
      <c r="G34" s="551">
        <f>Activity!$C33*Activity!$D33*Activity!I33</f>
        <v>5.6144867916060006</v>
      </c>
      <c r="H34" s="551">
        <f>Activity!$C33*Activity!$D33*Activity!J33</f>
        <v>1.531223670438</v>
      </c>
      <c r="I34" s="551">
        <f>Activity!$C33*Activity!$D33*Activity!K33</f>
        <v>0.51040789014599997</v>
      </c>
      <c r="J34" s="552">
        <f>Activity!$C33*Activity!$D33*Activity!L33</f>
        <v>4.0832631211679997</v>
      </c>
      <c r="K34" s="551">
        <f>Activity!$C33*Activity!$D33*Activity!M33</f>
        <v>1.8714955972020002</v>
      </c>
      <c r="L34" s="551">
        <f>Activity!$C33*Activity!$D33*Activity!N33</f>
        <v>2.2684795117600003</v>
      </c>
      <c r="M34" s="549">
        <f>Activity!$C33*Activity!$D33*Activity!O33</f>
        <v>8.8470700958639998</v>
      </c>
      <c r="N34" s="413">
        <v>0</v>
      </c>
      <c r="O34" s="551">
        <f>Activity!C33*Activity!D33</f>
        <v>56.711987794000002</v>
      </c>
      <c r="P34" s="558">
        <f>Activity!X33</f>
        <v>0</v>
      </c>
    </row>
    <row r="35" spans="2:16">
      <c r="B35" s="7">
        <f t="shared" si="1"/>
        <v>2021</v>
      </c>
      <c r="C35" s="774">
        <f>Activity!$C34*Activity!$D34*Activity!E34</f>
        <v>25.296329140169998</v>
      </c>
      <c r="D35" s="551">
        <f>Activity!$C34*Activity!$D34*Activity!F34</f>
        <v>7.5016700208779996</v>
      </c>
      <c r="E35" s="549">
        <f>Activity!$C34*Activity!$D34*Activity!G34</f>
        <v>0</v>
      </c>
      <c r="F35" s="551">
        <f>Activity!$C34*Activity!$D34*Activity!H34</f>
        <v>0</v>
      </c>
      <c r="G35" s="551">
        <f>Activity!$C34*Activity!$D34*Activity!I34</f>
        <v>5.757095597418</v>
      </c>
      <c r="H35" s="551">
        <f>Activity!$C34*Activity!$D34*Activity!J34</f>
        <v>1.5701169811139999</v>
      </c>
      <c r="I35" s="551">
        <f>Activity!$C34*Activity!$D34*Activity!K34</f>
        <v>0.52337232703799996</v>
      </c>
      <c r="J35" s="552">
        <f>Activity!$C34*Activity!$D34*Activity!L34</f>
        <v>4.1869786163039997</v>
      </c>
      <c r="K35" s="551">
        <f>Activity!$C34*Activity!$D34*Activity!M34</f>
        <v>1.9190318658059999</v>
      </c>
      <c r="L35" s="551">
        <f>Activity!$C34*Activity!$D34*Activity!N34</f>
        <v>2.3260992312800002</v>
      </c>
      <c r="M35" s="549">
        <f>Activity!$C34*Activity!$D34*Activity!O34</f>
        <v>9.0717870019919999</v>
      </c>
      <c r="N35" s="413">
        <v>0</v>
      </c>
      <c r="O35" s="551">
        <f>Activity!C34*Activity!D34</f>
        <v>58.152480781999998</v>
      </c>
      <c r="P35" s="558">
        <f>Activity!X34</f>
        <v>0</v>
      </c>
    </row>
    <row r="36" spans="2:16">
      <c r="B36" s="7">
        <f t="shared" si="1"/>
        <v>2022</v>
      </c>
      <c r="C36" s="774">
        <f>Activity!$C35*Activity!$D35*Activity!E35</f>
        <v>25.922943589950002</v>
      </c>
      <c r="D36" s="551">
        <f>Activity!$C35*Activity!$D35*Activity!F35</f>
        <v>7.6874936163300003</v>
      </c>
      <c r="E36" s="549">
        <f>Activity!$C35*Activity!$D35*Activity!G35</f>
        <v>0</v>
      </c>
      <c r="F36" s="551">
        <f>Activity!$C35*Activity!$D35*Activity!H35</f>
        <v>0</v>
      </c>
      <c r="G36" s="551">
        <f>Activity!$C35*Activity!$D35*Activity!I35</f>
        <v>5.8997044032300003</v>
      </c>
      <c r="H36" s="551">
        <f>Activity!$C35*Activity!$D35*Activity!J35</f>
        <v>1.60901029179</v>
      </c>
      <c r="I36" s="551">
        <f>Activity!$C35*Activity!$D35*Activity!K35</f>
        <v>0.53633676392999996</v>
      </c>
      <c r="J36" s="552">
        <f>Activity!$C35*Activity!$D35*Activity!L35</f>
        <v>4.2906941114399997</v>
      </c>
      <c r="K36" s="551">
        <f>Activity!$C35*Activity!$D35*Activity!M35</f>
        <v>1.9665681344100001</v>
      </c>
      <c r="L36" s="551">
        <f>Activity!$C35*Activity!$D35*Activity!N35</f>
        <v>2.3837189508000001</v>
      </c>
      <c r="M36" s="549">
        <f>Activity!$C35*Activity!$D35*Activity!O35</f>
        <v>9.29650390812</v>
      </c>
      <c r="N36" s="413">
        <v>0</v>
      </c>
      <c r="O36" s="551">
        <f>Activity!C35*Activity!D35</f>
        <v>59.59297377</v>
      </c>
      <c r="P36" s="558">
        <f>Activity!X35</f>
        <v>0</v>
      </c>
    </row>
    <row r="37" spans="2:16">
      <c r="B37" s="7">
        <f t="shared" si="1"/>
        <v>2023</v>
      </c>
      <c r="C37" s="774">
        <f>Activity!$C36*Activity!$D36*Activity!E36</f>
        <v>26.549558039729998</v>
      </c>
      <c r="D37" s="551">
        <f>Activity!$C36*Activity!$D36*Activity!F36</f>
        <v>7.8733172117820001</v>
      </c>
      <c r="E37" s="549">
        <f>Activity!$C36*Activity!$D36*Activity!G36</f>
        <v>0</v>
      </c>
      <c r="F37" s="551">
        <f>Activity!$C36*Activity!$D36*Activity!H36</f>
        <v>0</v>
      </c>
      <c r="G37" s="551">
        <f>Activity!$C36*Activity!$D36*Activity!I36</f>
        <v>6.0423132090419998</v>
      </c>
      <c r="H37" s="551">
        <f>Activity!$C36*Activity!$D36*Activity!J36</f>
        <v>1.6479036024659999</v>
      </c>
      <c r="I37" s="551">
        <f>Activity!$C36*Activity!$D36*Activity!K36</f>
        <v>0.54930120082199996</v>
      </c>
      <c r="J37" s="552">
        <f>Activity!$C36*Activity!$D36*Activity!L36</f>
        <v>4.3944096065759997</v>
      </c>
      <c r="K37" s="551">
        <f>Activity!$C36*Activity!$D36*Activity!M36</f>
        <v>2.0141044030140001</v>
      </c>
      <c r="L37" s="551">
        <f>Activity!$C36*Activity!$D36*Activity!N36</f>
        <v>2.44133867032</v>
      </c>
      <c r="M37" s="549">
        <f>Activity!$C36*Activity!$D36*Activity!O36</f>
        <v>9.5212208142480002</v>
      </c>
      <c r="N37" s="413">
        <v>0</v>
      </c>
      <c r="O37" s="551">
        <f>Activity!C36*Activity!D36</f>
        <v>61.033466757999996</v>
      </c>
      <c r="P37" s="558">
        <f>Activity!X36</f>
        <v>0</v>
      </c>
    </row>
    <row r="38" spans="2:16">
      <c r="B38" s="7">
        <f t="shared" si="1"/>
        <v>2024</v>
      </c>
      <c r="C38" s="774">
        <f>Activity!$C37*Activity!$D37*Activity!E37</f>
        <v>27.176172489510002</v>
      </c>
      <c r="D38" s="551">
        <f>Activity!$C37*Activity!$D37*Activity!F37</f>
        <v>8.0591408072340016</v>
      </c>
      <c r="E38" s="549">
        <f>Activity!$C37*Activity!$D37*Activity!G37</f>
        <v>0</v>
      </c>
      <c r="F38" s="551">
        <f>Activity!$C37*Activity!$D37*Activity!H37</f>
        <v>0</v>
      </c>
      <c r="G38" s="551">
        <f>Activity!$C37*Activity!$D37*Activity!I37</f>
        <v>6.1849220148540009</v>
      </c>
      <c r="H38" s="551">
        <f>Activity!$C37*Activity!$D37*Activity!J37</f>
        <v>1.6867969131420002</v>
      </c>
      <c r="I38" s="551">
        <f>Activity!$C37*Activity!$D37*Activity!K37</f>
        <v>0.56226563771399996</v>
      </c>
      <c r="J38" s="552">
        <f>Activity!$C37*Activity!$D37*Activity!L37</f>
        <v>4.4981251017119996</v>
      </c>
      <c r="K38" s="551">
        <f>Activity!$C37*Activity!$D37*Activity!M37</f>
        <v>2.0616406716180005</v>
      </c>
      <c r="L38" s="551">
        <f>Activity!$C37*Activity!$D37*Activity!N37</f>
        <v>2.4989583898400003</v>
      </c>
      <c r="M38" s="549">
        <f>Activity!$C37*Activity!$D37*Activity!O37</f>
        <v>9.7459377203760003</v>
      </c>
      <c r="N38" s="413">
        <v>0</v>
      </c>
      <c r="O38" s="551">
        <f>Activity!C37*Activity!D37</f>
        <v>62.473959746000006</v>
      </c>
      <c r="P38" s="558">
        <f>Activity!X37</f>
        <v>0</v>
      </c>
    </row>
    <row r="39" spans="2:16">
      <c r="B39" s="7">
        <f t="shared" si="1"/>
        <v>2025</v>
      </c>
      <c r="C39" s="774">
        <f>Activity!$C38*Activity!$D38*Activity!E38</f>
        <v>27.802786939290002</v>
      </c>
      <c r="D39" s="551">
        <f>Activity!$C38*Activity!$D38*Activity!F38</f>
        <v>8.2449644026859996</v>
      </c>
      <c r="E39" s="549">
        <f>Activity!$C38*Activity!$D38*Activity!G38</f>
        <v>0</v>
      </c>
      <c r="F39" s="551">
        <f>Activity!$C38*Activity!$D38*Activity!H38</f>
        <v>0</v>
      </c>
      <c r="G39" s="551">
        <f>Activity!$C38*Activity!$D38*Activity!I38</f>
        <v>6.3275308206660004</v>
      </c>
      <c r="H39" s="551">
        <f>Activity!$C38*Activity!$D38*Activity!J38</f>
        <v>1.7256902238180001</v>
      </c>
      <c r="I39" s="551">
        <f>Activity!$C38*Activity!$D38*Activity!K38</f>
        <v>0.57523007460599995</v>
      </c>
      <c r="J39" s="552">
        <f>Activity!$C38*Activity!$D38*Activity!L38</f>
        <v>4.6018405968479996</v>
      </c>
      <c r="K39" s="551">
        <f>Activity!$C38*Activity!$D38*Activity!M38</f>
        <v>2.109176940222</v>
      </c>
      <c r="L39" s="551">
        <f>Activity!$C38*Activity!$D38*Activity!N38</f>
        <v>2.5565781093600002</v>
      </c>
      <c r="M39" s="549">
        <f>Activity!$C38*Activity!$D38*Activity!O38</f>
        <v>9.9706546265040004</v>
      </c>
      <c r="N39" s="413">
        <v>0</v>
      </c>
      <c r="O39" s="551">
        <f>Activity!C38*Activity!D38</f>
        <v>63.914452734000001</v>
      </c>
      <c r="P39" s="558">
        <f>Activity!X38</f>
        <v>0</v>
      </c>
    </row>
    <row r="40" spans="2:16">
      <c r="B40" s="7">
        <f t="shared" si="1"/>
        <v>2026</v>
      </c>
      <c r="C40" s="774">
        <f>Activity!$C39*Activity!$D39*Activity!E39</f>
        <v>28.429401389069998</v>
      </c>
      <c r="D40" s="551">
        <f>Activity!$C39*Activity!$D39*Activity!F39</f>
        <v>8.4307879981379994</v>
      </c>
      <c r="E40" s="549">
        <f>Activity!$C39*Activity!$D39*Activity!G39</f>
        <v>0</v>
      </c>
      <c r="F40" s="551">
        <f>Activity!$C39*Activity!$D39*Activity!H39</f>
        <v>0</v>
      </c>
      <c r="G40" s="551">
        <f>Activity!$C39*Activity!$D39*Activity!I39</f>
        <v>6.4701396264779998</v>
      </c>
      <c r="H40" s="551">
        <f>Activity!$C39*Activity!$D39*Activity!J39</f>
        <v>1.764583534494</v>
      </c>
      <c r="I40" s="551">
        <f>Activity!$C39*Activity!$D39*Activity!K39</f>
        <v>0.58819451149799995</v>
      </c>
      <c r="J40" s="552">
        <f>Activity!$C39*Activity!$D39*Activity!L39</f>
        <v>4.7055560919839996</v>
      </c>
      <c r="K40" s="551">
        <f>Activity!$C39*Activity!$D39*Activity!M39</f>
        <v>2.1567132088259999</v>
      </c>
      <c r="L40" s="551">
        <f>Activity!$C39*Activity!$D39*Activity!N39</f>
        <v>2.6141978288800001</v>
      </c>
      <c r="M40" s="549">
        <f>Activity!$C39*Activity!$D39*Activity!O39</f>
        <v>10.195371532631999</v>
      </c>
      <c r="N40" s="413">
        <v>0</v>
      </c>
      <c r="O40" s="551">
        <f>Activity!C39*Activity!D39</f>
        <v>65.354945721999997</v>
      </c>
      <c r="P40" s="558">
        <f>Activity!X39</f>
        <v>0</v>
      </c>
    </row>
    <row r="41" spans="2:16">
      <c r="B41" s="7">
        <f t="shared" si="1"/>
        <v>2027</v>
      </c>
      <c r="C41" s="774">
        <f>Activity!$C40*Activity!$D40*Activity!E40</f>
        <v>29.056015838849998</v>
      </c>
      <c r="D41" s="551">
        <f>Activity!$C40*Activity!$D40*Activity!F40</f>
        <v>8.616611593590001</v>
      </c>
      <c r="E41" s="549">
        <f>Activity!$C40*Activity!$D40*Activity!G40</f>
        <v>0</v>
      </c>
      <c r="F41" s="551">
        <f>Activity!$C40*Activity!$D40*Activity!H40</f>
        <v>0</v>
      </c>
      <c r="G41" s="551">
        <f>Activity!$C40*Activity!$D40*Activity!I40</f>
        <v>6.6127484322900001</v>
      </c>
      <c r="H41" s="551">
        <f>Activity!$C40*Activity!$D40*Activity!J40</f>
        <v>1.8034768451700001</v>
      </c>
      <c r="I41" s="551">
        <f>Activity!$C40*Activity!$D40*Activity!K40</f>
        <v>0.60115894838999995</v>
      </c>
      <c r="J41" s="552">
        <f>Activity!$C40*Activity!$D40*Activity!L40</f>
        <v>4.8092715871199996</v>
      </c>
      <c r="K41" s="551">
        <f>Activity!$C40*Activity!$D40*Activity!M40</f>
        <v>2.2042494774299999</v>
      </c>
      <c r="L41" s="551">
        <f>Activity!$C40*Activity!$D40*Activity!N40</f>
        <v>2.6718175484</v>
      </c>
      <c r="M41" s="549">
        <f>Activity!$C40*Activity!$D40*Activity!O40</f>
        <v>10.420088438760001</v>
      </c>
      <c r="N41" s="413">
        <v>0</v>
      </c>
      <c r="O41" s="551">
        <f>Activity!C40*Activity!D40</f>
        <v>66.795438709999999</v>
      </c>
      <c r="P41" s="558">
        <f>Activity!X40</f>
        <v>0</v>
      </c>
    </row>
    <row r="42" spans="2:16">
      <c r="B42" s="7">
        <f t="shared" si="1"/>
        <v>2028</v>
      </c>
      <c r="C42" s="774">
        <f>Activity!$C41*Activity!$D41*Activity!E41</f>
        <v>29.682630288630001</v>
      </c>
      <c r="D42" s="551">
        <f>Activity!$C41*Activity!$D41*Activity!F41</f>
        <v>8.8024351890420007</v>
      </c>
      <c r="E42" s="549">
        <f>Activity!$C41*Activity!$D41*Activity!G41</f>
        <v>0</v>
      </c>
      <c r="F42" s="551">
        <f>Activity!$C41*Activity!$D41*Activity!H41</f>
        <v>0</v>
      </c>
      <c r="G42" s="551">
        <f>Activity!$C41*Activity!$D41*Activity!I41</f>
        <v>6.7553572381020004</v>
      </c>
      <c r="H42" s="551">
        <f>Activity!$C41*Activity!$D41*Activity!J41</f>
        <v>1.8423701558459999</v>
      </c>
      <c r="I42" s="551">
        <f>Activity!$C41*Activity!$D41*Activity!K41</f>
        <v>0.61412338528199995</v>
      </c>
      <c r="J42" s="552">
        <f>Activity!$C41*Activity!$D41*Activity!L41</f>
        <v>4.9129870822559996</v>
      </c>
      <c r="K42" s="551">
        <f>Activity!$C41*Activity!$D41*Activity!M41</f>
        <v>2.2517857460340003</v>
      </c>
      <c r="L42" s="551">
        <f>Activity!$C41*Activity!$D41*Activity!N41</f>
        <v>2.7294372679200003</v>
      </c>
      <c r="M42" s="549">
        <f>Activity!$C41*Activity!$D41*Activity!O41</f>
        <v>10.644805344888001</v>
      </c>
      <c r="N42" s="413">
        <v>0</v>
      </c>
      <c r="O42" s="551">
        <f>Activity!C41*Activity!D41</f>
        <v>68.235931698000002</v>
      </c>
      <c r="P42" s="558">
        <f>Activity!X41</f>
        <v>0</v>
      </c>
    </row>
    <row r="43" spans="2:16">
      <c r="B43" s="7">
        <f t="shared" si="1"/>
        <v>2029</v>
      </c>
      <c r="C43" s="774">
        <f>Activity!$C42*Activity!$D42*Activity!E42</f>
        <v>30.309244738410001</v>
      </c>
      <c r="D43" s="551">
        <f>Activity!$C42*Activity!$D42*Activity!F42</f>
        <v>8.9882587844940005</v>
      </c>
      <c r="E43" s="549">
        <f>Activity!$C42*Activity!$D42*Activity!G42</f>
        <v>0</v>
      </c>
      <c r="F43" s="551">
        <f>Activity!$C42*Activity!$D42*Activity!H42</f>
        <v>0</v>
      </c>
      <c r="G43" s="551">
        <f>Activity!$C42*Activity!$D42*Activity!I42</f>
        <v>6.8979660439140007</v>
      </c>
      <c r="H43" s="551">
        <f>Activity!$C42*Activity!$D42*Activity!J42</f>
        <v>1.881263466522</v>
      </c>
      <c r="I43" s="551">
        <f>Activity!$C42*Activity!$D42*Activity!K42</f>
        <v>0.62708782217399994</v>
      </c>
      <c r="J43" s="552">
        <f>Activity!$C42*Activity!$D42*Activity!L42</f>
        <v>5.0167025773919995</v>
      </c>
      <c r="K43" s="551">
        <f>Activity!$C42*Activity!$D42*Activity!M42</f>
        <v>2.2993220146380002</v>
      </c>
      <c r="L43" s="551">
        <f>Activity!$C42*Activity!$D42*Activity!N42</f>
        <v>2.7870569874400002</v>
      </c>
      <c r="M43" s="549">
        <f>Activity!$C42*Activity!$D42*Activity!O42</f>
        <v>10.869522251016001</v>
      </c>
      <c r="N43" s="413">
        <v>0</v>
      </c>
      <c r="O43" s="551">
        <f>Activity!C42*Activity!D42</f>
        <v>69.676424686000004</v>
      </c>
      <c r="P43" s="558">
        <f>Activity!X42</f>
        <v>0</v>
      </c>
    </row>
    <row r="44" spans="2:16">
      <c r="B44" s="7">
        <f t="shared" si="1"/>
        <v>2030</v>
      </c>
      <c r="C44" s="774">
        <f>Activity!$C43*Activity!$D43*Activity!E43</f>
        <v>30.935859188189998</v>
      </c>
      <c r="D44" s="551">
        <f>Activity!$C43*Activity!$D43*Activity!F43</f>
        <v>9.1740823799459985</v>
      </c>
      <c r="E44" s="549">
        <f>Activity!$C43*Activity!$D43*Activity!G43</f>
        <v>0</v>
      </c>
      <c r="F44" s="551">
        <f>Activity!$C43*Activity!$D43*Activity!H43</f>
        <v>0</v>
      </c>
      <c r="G44" s="551">
        <f>Activity!$C43*Activity!$D43*Activity!I43</f>
        <v>7.0405748497259992</v>
      </c>
      <c r="H44" s="551">
        <f>Activity!$C43*Activity!$D43*Activity!J43</f>
        <v>1.9201567771979997</v>
      </c>
      <c r="I44" s="551">
        <f>Activity!$C43*Activity!$D43*Activity!K43</f>
        <v>0.64005225906599994</v>
      </c>
      <c r="J44" s="552">
        <f>Activity!$C43*Activity!$D43*Activity!L43</f>
        <v>5.1204180725279995</v>
      </c>
      <c r="K44" s="551">
        <f>Activity!$C43*Activity!$D43*Activity!M43</f>
        <v>2.3468582832419997</v>
      </c>
      <c r="L44" s="551">
        <f>Activity!$C43*Activity!$D43*Activity!N43</f>
        <v>2.8446767069599996</v>
      </c>
      <c r="M44" s="549">
        <f>Activity!$C43*Activity!$D43*Activity!O43</f>
        <v>11.094239157143999</v>
      </c>
      <c r="N44" s="413">
        <v>0</v>
      </c>
      <c r="O44" s="551">
        <f>Activity!C43*Activity!D43</f>
        <v>71.116917673999993</v>
      </c>
      <c r="P44" s="558">
        <f>Activity!X43</f>
        <v>0</v>
      </c>
    </row>
    <row r="45" spans="2:16">
      <c r="B45" s="7">
        <f t="shared" si="1"/>
        <v>2031</v>
      </c>
      <c r="C45" s="550">
        <f>Activity!$C44*Activity!$D44*Activity!E44</f>
        <v>0</v>
      </c>
      <c r="D45" s="551">
        <f>Activity!$C44*Activity!$D44*Activity!F44</f>
        <v>0</v>
      </c>
      <c r="E45" s="549">
        <f>Activity!$C44*Activity!$D44*Activity!G44</f>
        <v>0</v>
      </c>
      <c r="F45" s="551">
        <f>Activity!$C44*Activity!$D44*Activity!H44</f>
        <v>0</v>
      </c>
      <c r="G45" s="551">
        <f>Activity!$C44*Activity!$D44*Activity!I44</f>
        <v>0</v>
      </c>
      <c r="H45" s="551">
        <f>Activity!$C44*Activity!$D44*Activity!J44</f>
        <v>0</v>
      </c>
      <c r="I45" s="551">
        <f>Activity!$C44*Activity!$D44*Activity!K44</f>
        <v>0</v>
      </c>
      <c r="J45" s="552">
        <f>Activity!$C44*Activity!$D44*Activity!L44</f>
        <v>0</v>
      </c>
      <c r="K45" s="551">
        <f>Activity!$C44*Activity!$D44*Activity!M44</f>
        <v>0</v>
      </c>
      <c r="L45" s="551">
        <f>Activity!$C44*Activity!$D44*Activity!N44</f>
        <v>0</v>
      </c>
      <c r="M45" s="549">
        <f>Activity!$C44*Activity!$D44*Activity!O44</f>
        <v>0</v>
      </c>
      <c r="N45" s="413">
        <v>0</v>
      </c>
      <c r="O45" s="551">
        <f>Activity!C44*Activity!D44</f>
        <v>0</v>
      </c>
      <c r="P45" s="558">
        <f>Activity!X44</f>
        <v>0</v>
      </c>
    </row>
    <row r="46" spans="2:16">
      <c r="B46" s="7">
        <f t="shared" si="1"/>
        <v>2032</v>
      </c>
      <c r="C46" s="550">
        <f>Activity!$C45*Activity!$D45*Activity!E45</f>
        <v>0</v>
      </c>
      <c r="D46" s="551">
        <f>Activity!$C45*Activity!$D45*Activity!F45</f>
        <v>0</v>
      </c>
      <c r="E46" s="549">
        <f>Activity!$C45*Activity!$D45*Activity!G45</f>
        <v>0</v>
      </c>
      <c r="F46" s="551">
        <f>Activity!$C45*Activity!$D45*Activity!H45</f>
        <v>0</v>
      </c>
      <c r="G46" s="551">
        <f>Activity!$C45*Activity!$D45*Activity!I45</f>
        <v>0</v>
      </c>
      <c r="H46" s="551">
        <f>Activity!$C45*Activity!$D45*Activity!J45</f>
        <v>0</v>
      </c>
      <c r="I46" s="551">
        <f>Activity!$C45*Activity!$D45*Activity!K45</f>
        <v>0</v>
      </c>
      <c r="J46" s="552">
        <f>Activity!$C45*Activity!$D45*Activity!L45</f>
        <v>0</v>
      </c>
      <c r="K46" s="551">
        <f>Activity!$C45*Activity!$D45*Activity!M45</f>
        <v>0</v>
      </c>
      <c r="L46" s="551">
        <f>Activity!$C45*Activity!$D45*Activity!N45</f>
        <v>0</v>
      </c>
      <c r="M46" s="549">
        <f>Activity!$C45*Activity!$D45*Activity!O45</f>
        <v>0</v>
      </c>
      <c r="N46" s="413">
        <v>0</v>
      </c>
      <c r="O46" s="551">
        <f>Activity!C45*Activity!D45</f>
        <v>0</v>
      </c>
      <c r="P46" s="558">
        <f>Activity!X45</f>
        <v>0</v>
      </c>
    </row>
    <row r="47" spans="2:16">
      <c r="B47" s="7">
        <f t="shared" si="1"/>
        <v>2033</v>
      </c>
      <c r="C47" s="550">
        <f>Activity!$C46*Activity!$D46*Activity!E46</f>
        <v>0</v>
      </c>
      <c r="D47" s="551">
        <f>Activity!$C46*Activity!$D46*Activity!F46</f>
        <v>0</v>
      </c>
      <c r="E47" s="549">
        <f>Activity!$C46*Activity!$D46*Activity!G46</f>
        <v>0</v>
      </c>
      <c r="F47" s="551">
        <f>Activity!$C46*Activity!$D46*Activity!H46</f>
        <v>0</v>
      </c>
      <c r="G47" s="551">
        <f>Activity!$C46*Activity!$D46*Activity!I46</f>
        <v>0</v>
      </c>
      <c r="H47" s="551">
        <f>Activity!$C46*Activity!$D46*Activity!J46</f>
        <v>0</v>
      </c>
      <c r="I47" s="551">
        <f>Activity!$C46*Activity!$D46*Activity!K46</f>
        <v>0</v>
      </c>
      <c r="J47" s="552">
        <f>Activity!$C46*Activity!$D46*Activity!L46</f>
        <v>0</v>
      </c>
      <c r="K47" s="551">
        <f>Activity!$C46*Activity!$D46*Activity!M46</f>
        <v>0</v>
      </c>
      <c r="L47" s="551">
        <f>Activity!$C46*Activity!$D46*Activity!N46</f>
        <v>0</v>
      </c>
      <c r="M47" s="549">
        <f>Activity!$C46*Activity!$D46*Activity!O46</f>
        <v>0</v>
      </c>
      <c r="N47" s="413">
        <v>0</v>
      </c>
      <c r="O47" s="551">
        <f>Activity!C46*Activity!D46</f>
        <v>0</v>
      </c>
      <c r="P47" s="558">
        <f>Activity!X46</f>
        <v>0</v>
      </c>
    </row>
    <row r="48" spans="2:16">
      <c r="B48" s="7">
        <f t="shared" si="1"/>
        <v>2034</v>
      </c>
      <c r="C48" s="550">
        <f>Activity!$C47*Activity!$D47*Activity!E47</f>
        <v>0</v>
      </c>
      <c r="D48" s="551">
        <f>Activity!$C47*Activity!$D47*Activity!F47</f>
        <v>0</v>
      </c>
      <c r="E48" s="549">
        <f>Activity!$C47*Activity!$D47*Activity!G47</f>
        <v>0</v>
      </c>
      <c r="F48" s="551">
        <f>Activity!$C47*Activity!$D47*Activity!H47</f>
        <v>0</v>
      </c>
      <c r="G48" s="551">
        <f>Activity!$C47*Activity!$D47*Activity!I47</f>
        <v>0</v>
      </c>
      <c r="H48" s="551">
        <f>Activity!$C47*Activity!$D47*Activity!J47</f>
        <v>0</v>
      </c>
      <c r="I48" s="551">
        <f>Activity!$C47*Activity!$D47*Activity!K47</f>
        <v>0</v>
      </c>
      <c r="J48" s="552">
        <f>Activity!$C47*Activity!$D47*Activity!L47</f>
        <v>0</v>
      </c>
      <c r="K48" s="551">
        <f>Activity!$C47*Activity!$D47*Activity!M47</f>
        <v>0</v>
      </c>
      <c r="L48" s="551">
        <f>Activity!$C47*Activity!$D47*Activity!N47</f>
        <v>0</v>
      </c>
      <c r="M48" s="549">
        <f>Activity!$C47*Activity!$D47*Activity!O47</f>
        <v>0</v>
      </c>
      <c r="N48" s="413">
        <v>0</v>
      </c>
      <c r="O48" s="551">
        <f>Activity!C47*Activity!D47</f>
        <v>0</v>
      </c>
      <c r="P48" s="558">
        <f>Activity!X47</f>
        <v>0</v>
      </c>
    </row>
    <row r="49" spans="2:16">
      <c r="B49" s="7">
        <f t="shared" si="1"/>
        <v>2035</v>
      </c>
      <c r="C49" s="550">
        <f>Activity!$C48*Activity!$D48*Activity!E48</f>
        <v>0</v>
      </c>
      <c r="D49" s="551">
        <f>Activity!$C48*Activity!$D48*Activity!F48</f>
        <v>0</v>
      </c>
      <c r="E49" s="549">
        <f>Activity!$C48*Activity!$D48*Activity!G48</f>
        <v>0</v>
      </c>
      <c r="F49" s="551">
        <f>Activity!$C48*Activity!$D48*Activity!H48</f>
        <v>0</v>
      </c>
      <c r="G49" s="551">
        <f>Activity!$C48*Activity!$D48*Activity!I48</f>
        <v>0</v>
      </c>
      <c r="H49" s="551">
        <f>Activity!$C48*Activity!$D48*Activity!J48</f>
        <v>0</v>
      </c>
      <c r="I49" s="551">
        <f>Activity!$C48*Activity!$D48*Activity!K48</f>
        <v>0</v>
      </c>
      <c r="J49" s="552">
        <f>Activity!$C48*Activity!$D48*Activity!L48</f>
        <v>0</v>
      </c>
      <c r="K49" s="551">
        <f>Activity!$C48*Activity!$D48*Activity!M48</f>
        <v>0</v>
      </c>
      <c r="L49" s="551">
        <f>Activity!$C48*Activity!$D48*Activity!N48</f>
        <v>0</v>
      </c>
      <c r="M49" s="549">
        <f>Activity!$C48*Activity!$D48*Activity!O48</f>
        <v>0</v>
      </c>
      <c r="N49" s="413">
        <v>0</v>
      </c>
      <c r="O49" s="551">
        <f>Activity!C48*Activity!D48</f>
        <v>0</v>
      </c>
      <c r="P49" s="558">
        <f>Activity!X48</f>
        <v>0</v>
      </c>
    </row>
    <row r="50" spans="2:16">
      <c r="B50" s="7">
        <f t="shared" si="1"/>
        <v>2036</v>
      </c>
      <c r="C50" s="550">
        <f>Activity!$C49*Activity!$D49*Activity!E49</f>
        <v>0</v>
      </c>
      <c r="D50" s="551">
        <f>Activity!$C49*Activity!$D49*Activity!F49</f>
        <v>0</v>
      </c>
      <c r="E50" s="549">
        <f>Activity!$C49*Activity!$D49*Activity!G49</f>
        <v>0</v>
      </c>
      <c r="F50" s="551">
        <f>Activity!$C49*Activity!$D49*Activity!H49</f>
        <v>0</v>
      </c>
      <c r="G50" s="551">
        <f>Activity!$C49*Activity!$D49*Activity!I49</f>
        <v>0</v>
      </c>
      <c r="H50" s="551">
        <f>Activity!$C49*Activity!$D49*Activity!J49</f>
        <v>0</v>
      </c>
      <c r="I50" s="551">
        <f>Activity!$C49*Activity!$D49*Activity!K49</f>
        <v>0</v>
      </c>
      <c r="J50" s="552">
        <f>Activity!$C49*Activity!$D49*Activity!L49</f>
        <v>0</v>
      </c>
      <c r="K50" s="551">
        <f>Activity!$C49*Activity!$D49*Activity!M49</f>
        <v>0</v>
      </c>
      <c r="L50" s="551">
        <f>Activity!$C49*Activity!$D49*Activity!N49</f>
        <v>0</v>
      </c>
      <c r="M50" s="549">
        <f>Activity!$C49*Activity!$D49*Activity!O49</f>
        <v>0</v>
      </c>
      <c r="N50" s="413">
        <v>0</v>
      </c>
      <c r="O50" s="551">
        <f>Activity!C49*Activity!D49</f>
        <v>0</v>
      </c>
      <c r="P50" s="558">
        <f>Activity!X49</f>
        <v>0</v>
      </c>
    </row>
    <row r="51" spans="2:16">
      <c r="B51" s="7">
        <f t="shared" si="1"/>
        <v>2037</v>
      </c>
      <c r="C51" s="550">
        <f>Activity!$C50*Activity!$D50*Activity!E50</f>
        <v>0</v>
      </c>
      <c r="D51" s="551">
        <f>Activity!$C50*Activity!$D50*Activity!F50</f>
        <v>0</v>
      </c>
      <c r="E51" s="549">
        <f>Activity!$C50*Activity!$D50*Activity!G50</f>
        <v>0</v>
      </c>
      <c r="F51" s="551">
        <f>Activity!$C50*Activity!$D50*Activity!H50</f>
        <v>0</v>
      </c>
      <c r="G51" s="551">
        <f>Activity!$C50*Activity!$D50*Activity!I50</f>
        <v>0</v>
      </c>
      <c r="H51" s="551">
        <f>Activity!$C50*Activity!$D50*Activity!J50</f>
        <v>0</v>
      </c>
      <c r="I51" s="551">
        <f>Activity!$C50*Activity!$D50*Activity!K50</f>
        <v>0</v>
      </c>
      <c r="J51" s="552">
        <f>Activity!$C50*Activity!$D50*Activity!L50</f>
        <v>0</v>
      </c>
      <c r="K51" s="551">
        <f>Activity!$C50*Activity!$D50*Activity!M50</f>
        <v>0</v>
      </c>
      <c r="L51" s="551">
        <f>Activity!$C50*Activity!$D50*Activity!N50</f>
        <v>0</v>
      </c>
      <c r="M51" s="549">
        <f>Activity!$C50*Activity!$D50*Activity!O50</f>
        <v>0</v>
      </c>
      <c r="N51" s="413">
        <v>0</v>
      </c>
      <c r="O51" s="551">
        <f>Activity!C50*Activity!D50</f>
        <v>0</v>
      </c>
      <c r="P51" s="558">
        <f>Activity!X50</f>
        <v>0</v>
      </c>
    </row>
    <row r="52" spans="2:16">
      <c r="B52" s="7">
        <f t="shared" si="1"/>
        <v>2038</v>
      </c>
      <c r="C52" s="550">
        <f>Activity!$C51*Activity!$D51*Activity!E51</f>
        <v>0</v>
      </c>
      <c r="D52" s="551">
        <f>Activity!$C51*Activity!$D51*Activity!F51</f>
        <v>0</v>
      </c>
      <c r="E52" s="549">
        <f>Activity!$C51*Activity!$D51*Activity!G51</f>
        <v>0</v>
      </c>
      <c r="F52" s="551">
        <f>Activity!$C51*Activity!$D51*Activity!H51</f>
        <v>0</v>
      </c>
      <c r="G52" s="551">
        <f>Activity!$C51*Activity!$D51*Activity!I51</f>
        <v>0</v>
      </c>
      <c r="H52" s="551">
        <f>Activity!$C51*Activity!$D51*Activity!J51</f>
        <v>0</v>
      </c>
      <c r="I52" s="551">
        <f>Activity!$C51*Activity!$D51*Activity!K51</f>
        <v>0</v>
      </c>
      <c r="J52" s="552">
        <f>Activity!$C51*Activity!$D51*Activity!L51</f>
        <v>0</v>
      </c>
      <c r="K52" s="551">
        <f>Activity!$C51*Activity!$D51*Activity!M51</f>
        <v>0</v>
      </c>
      <c r="L52" s="551">
        <f>Activity!$C51*Activity!$D51*Activity!N51</f>
        <v>0</v>
      </c>
      <c r="M52" s="549">
        <f>Activity!$C51*Activity!$D51*Activity!O51</f>
        <v>0</v>
      </c>
      <c r="N52" s="413">
        <v>0</v>
      </c>
      <c r="O52" s="551">
        <f>Activity!C51*Activity!D51</f>
        <v>0</v>
      </c>
      <c r="P52" s="558">
        <f>Activity!X51</f>
        <v>0</v>
      </c>
    </row>
    <row r="53" spans="2:16">
      <c r="B53" s="7">
        <f t="shared" si="1"/>
        <v>2039</v>
      </c>
      <c r="C53" s="550">
        <f>Activity!$C52*Activity!$D52*Activity!E52</f>
        <v>0</v>
      </c>
      <c r="D53" s="551">
        <f>Activity!$C52*Activity!$D52*Activity!F52</f>
        <v>0</v>
      </c>
      <c r="E53" s="549">
        <f>Activity!$C52*Activity!$D52*Activity!G52</f>
        <v>0</v>
      </c>
      <c r="F53" s="551">
        <f>Activity!$C52*Activity!$D52*Activity!H52</f>
        <v>0</v>
      </c>
      <c r="G53" s="551">
        <f>Activity!$C52*Activity!$D52*Activity!I52</f>
        <v>0</v>
      </c>
      <c r="H53" s="551">
        <f>Activity!$C52*Activity!$D52*Activity!J52</f>
        <v>0</v>
      </c>
      <c r="I53" s="551">
        <f>Activity!$C52*Activity!$D52*Activity!K52</f>
        <v>0</v>
      </c>
      <c r="J53" s="552">
        <f>Activity!$C52*Activity!$D52*Activity!L52</f>
        <v>0</v>
      </c>
      <c r="K53" s="551">
        <f>Activity!$C52*Activity!$D52*Activity!M52</f>
        <v>0</v>
      </c>
      <c r="L53" s="551">
        <f>Activity!$C52*Activity!$D52*Activity!N52</f>
        <v>0</v>
      </c>
      <c r="M53" s="549">
        <f>Activity!$C52*Activity!$D52*Activity!O52</f>
        <v>0</v>
      </c>
      <c r="N53" s="413">
        <v>0</v>
      </c>
      <c r="O53" s="551">
        <f>Activity!C52*Activity!D52</f>
        <v>0</v>
      </c>
      <c r="P53" s="558">
        <f>Activity!X52</f>
        <v>0</v>
      </c>
    </row>
    <row r="54" spans="2:16">
      <c r="B54" s="7">
        <f t="shared" si="1"/>
        <v>2040</v>
      </c>
      <c r="C54" s="550">
        <f>Activity!$C53*Activity!$D53*Activity!E53</f>
        <v>0</v>
      </c>
      <c r="D54" s="551">
        <f>Activity!$C53*Activity!$D53*Activity!F53</f>
        <v>0</v>
      </c>
      <c r="E54" s="549">
        <f>Activity!$C53*Activity!$D53*Activity!G53</f>
        <v>0</v>
      </c>
      <c r="F54" s="551">
        <f>Activity!$C53*Activity!$D53*Activity!H53</f>
        <v>0</v>
      </c>
      <c r="G54" s="551">
        <f>Activity!$C53*Activity!$D53*Activity!I53</f>
        <v>0</v>
      </c>
      <c r="H54" s="551">
        <f>Activity!$C53*Activity!$D53*Activity!J53</f>
        <v>0</v>
      </c>
      <c r="I54" s="551">
        <f>Activity!$C53*Activity!$D53*Activity!K53</f>
        <v>0</v>
      </c>
      <c r="J54" s="552">
        <f>Activity!$C53*Activity!$D53*Activity!L53</f>
        <v>0</v>
      </c>
      <c r="K54" s="551">
        <f>Activity!$C53*Activity!$D53*Activity!M53</f>
        <v>0</v>
      </c>
      <c r="L54" s="551">
        <f>Activity!$C53*Activity!$D53*Activity!N53</f>
        <v>0</v>
      </c>
      <c r="M54" s="549">
        <f>Activity!$C53*Activity!$D53*Activity!O53</f>
        <v>0</v>
      </c>
      <c r="N54" s="413">
        <v>0</v>
      </c>
      <c r="O54" s="551">
        <f>Activity!C53*Activity!D53</f>
        <v>0</v>
      </c>
      <c r="P54" s="558">
        <f>Activity!X53</f>
        <v>0</v>
      </c>
    </row>
    <row r="55" spans="2:16">
      <c r="B55" s="7">
        <f t="shared" si="1"/>
        <v>2041</v>
      </c>
      <c r="C55" s="550">
        <f>Activity!$C54*Activity!$D54*Activity!E54</f>
        <v>0</v>
      </c>
      <c r="D55" s="551">
        <f>Activity!$C54*Activity!$D54*Activity!F54</f>
        <v>0</v>
      </c>
      <c r="E55" s="549">
        <f>Activity!$C54*Activity!$D54*Activity!G54</f>
        <v>0</v>
      </c>
      <c r="F55" s="551">
        <f>Activity!$C54*Activity!$D54*Activity!H54</f>
        <v>0</v>
      </c>
      <c r="G55" s="551">
        <f>Activity!$C54*Activity!$D54*Activity!I54</f>
        <v>0</v>
      </c>
      <c r="H55" s="551">
        <f>Activity!$C54*Activity!$D54*Activity!J54</f>
        <v>0</v>
      </c>
      <c r="I55" s="551">
        <f>Activity!$C54*Activity!$D54*Activity!K54</f>
        <v>0</v>
      </c>
      <c r="J55" s="552">
        <f>Activity!$C54*Activity!$D54*Activity!L54</f>
        <v>0</v>
      </c>
      <c r="K55" s="551">
        <f>Activity!$C54*Activity!$D54*Activity!M54</f>
        <v>0</v>
      </c>
      <c r="L55" s="551">
        <f>Activity!$C54*Activity!$D54*Activity!N54</f>
        <v>0</v>
      </c>
      <c r="M55" s="549">
        <f>Activity!$C54*Activity!$D54*Activity!O54</f>
        <v>0</v>
      </c>
      <c r="N55" s="413">
        <v>0</v>
      </c>
      <c r="O55" s="551">
        <f>Activity!C54*Activity!D54</f>
        <v>0</v>
      </c>
      <c r="P55" s="558">
        <f>Activity!X54</f>
        <v>0</v>
      </c>
    </row>
    <row r="56" spans="2:16">
      <c r="B56" s="7">
        <f t="shared" si="1"/>
        <v>2042</v>
      </c>
      <c r="C56" s="550">
        <f>Activity!$C55*Activity!$D55*Activity!E55</f>
        <v>0</v>
      </c>
      <c r="D56" s="551">
        <f>Activity!$C55*Activity!$D55*Activity!F55</f>
        <v>0</v>
      </c>
      <c r="E56" s="549">
        <f>Activity!$C55*Activity!$D55*Activity!G55</f>
        <v>0</v>
      </c>
      <c r="F56" s="551">
        <f>Activity!$C55*Activity!$D55*Activity!H55</f>
        <v>0</v>
      </c>
      <c r="G56" s="551">
        <f>Activity!$C55*Activity!$D55*Activity!I55</f>
        <v>0</v>
      </c>
      <c r="H56" s="551">
        <f>Activity!$C55*Activity!$D55*Activity!J55</f>
        <v>0</v>
      </c>
      <c r="I56" s="551">
        <f>Activity!$C55*Activity!$D55*Activity!K55</f>
        <v>0</v>
      </c>
      <c r="J56" s="552">
        <f>Activity!$C55*Activity!$D55*Activity!L55</f>
        <v>0</v>
      </c>
      <c r="K56" s="551">
        <f>Activity!$C55*Activity!$D55*Activity!M55</f>
        <v>0</v>
      </c>
      <c r="L56" s="551">
        <f>Activity!$C55*Activity!$D55*Activity!N55</f>
        <v>0</v>
      </c>
      <c r="M56" s="549">
        <f>Activity!$C55*Activity!$D55*Activity!O55</f>
        <v>0</v>
      </c>
      <c r="N56" s="413">
        <v>0</v>
      </c>
      <c r="O56" s="551">
        <f>Activity!C55*Activity!D55</f>
        <v>0</v>
      </c>
      <c r="P56" s="558">
        <f>Activity!X55</f>
        <v>0</v>
      </c>
    </row>
    <row r="57" spans="2:16">
      <c r="B57" s="7">
        <f t="shared" si="1"/>
        <v>2043</v>
      </c>
      <c r="C57" s="550">
        <f>Activity!$C56*Activity!$D56*Activity!E56</f>
        <v>0</v>
      </c>
      <c r="D57" s="551">
        <f>Activity!$C56*Activity!$D56*Activity!F56</f>
        <v>0</v>
      </c>
      <c r="E57" s="549">
        <f>Activity!$C56*Activity!$D56*Activity!G56</f>
        <v>0</v>
      </c>
      <c r="F57" s="551">
        <f>Activity!$C56*Activity!$D56*Activity!H56</f>
        <v>0</v>
      </c>
      <c r="G57" s="551">
        <f>Activity!$C56*Activity!$D56*Activity!I56</f>
        <v>0</v>
      </c>
      <c r="H57" s="551">
        <f>Activity!$C56*Activity!$D56*Activity!J56</f>
        <v>0</v>
      </c>
      <c r="I57" s="551">
        <f>Activity!$C56*Activity!$D56*Activity!K56</f>
        <v>0</v>
      </c>
      <c r="J57" s="552">
        <f>Activity!$C56*Activity!$D56*Activity!L56</f>
        <v>0</v>
      </c>
      <c r="K57" s="551">
        <f>Activity!$C56*Activity!$D56*Activity!M56</f>
        <v>0</v>
      </c>
      <c r="L57" s="551">
        <f>Activity!$C56*Activity!$D56*Activity!N56</f>
        <v>0</v>
      </c>
      <c r="M57" s="549">
        <f>Activity!$C56*Activity!$D56*Activity!O56</f>
        <v>0</v>
      </c>
      <c r="N57" s="413">
        <v>0</v>
      </c>
      <c r="O57" s="551">
        <f>Activity!C56*Activity!D56</f>
        <v>0</v>
      </c>
      <c r="P57" s="558">
        <f>Activity!X56</f>
        <v>0</v>
      </c>
    </row>
    <row r="58" spans="2:16">
      <c r="B58" s="7">
        <f t="shared" si="1"/>
        <v>2044</v>
      </c>
      <c r="C58" s="550">
        <f>Activity!$C57*Activity!$D57*Activity!E57</f>
        <v>0</v>
      </c>
      <c r="D58" s="551">
        <f>Activity!$C57*Activity!$D57*Activity!F57</f>
        <v>0</v>
      </c>
      <c r="E58" s="549">
        <f>Activity!$C57*Activity!$D57*Activity!G57</f>
        <v>0</v>
      </c>
      <c r="F58" s="551">
        <f>Activity!$C57*Activity!$D57*Activity!H57</f>
        <v>0</v>
      </c>
      <c r="G58" s="551">
        <f>Activity!$C57*Activity!$D57*Activity!I57</f>
        <v>0</v>
      </c>
      <c r="H58" s="551">
        <f>Activity!$C57*Activity!$D57*Activity!J57</f>
        <v>0</v>
      </c>
      <c r="I58" s="551">
        <f>Activity!$C57*Activity!$D57*Activity!K57</f>
        <v>0</v>
      </c>
      <c r="J58" s="552">
        <f>Activity!$C57*Activity!$D57*Activity!L57</f>
        <v>0</v>
      </c>
      <c r="K58" s="551">
        <f>Activity!$C57*Activity!$D57*Activity!M57</f>
        <v>0</v>
      </c>
      <c r="L58" s="551">
        <f>Activity!$C57*Activity!$D57*Activity!N57</f>
        <v>0</v>
      </c>
      <c r="M58" s="549">
        <f>Activity!$C57*Activity!$D57*Activity!O57</f>
        <v>0</v>
      </c>
      <c r="N58" s="413">
        <v>0</v>
      </c>
      <c r="O58" s="551">
        <f>Activity!C57*Activity!D57</f>
        <v>0</v>
      </c>
      <c r="P58" s="558">
        <f>Activity!X57</f>
        <v>0</v>
      </c>
    </row>
    <row r="59" spans="2:16">
      <c r="B59" s="7">
        <f t="shared" si="1"/>
        <v>2045</v>
      </c>
      <c r="C59" s="550">
        <f>Activity!$C58*Activity!$D58*Activity!E58</f>
        <v>0</v>
      </c>
      <c r="D59" s="551">
        <f>Activity!$C58*Activity!$D58*Activity!F58</f>
        <v>0</v>
      </c>
      <c r="E59" s="549">
        <f>Activity!$C58*Activity!$D58*Activity!G58</f>
        <v>0</v>
      </c>
      <c r="F59" s="551">
        <f>Activity!$C58*Activity!$D58*Activity!H58</f>
        <v>0</v>
      </c>
      <c r="G59" s="551">
        <f>Activity!$C58*Activity!$D58*Activity!I58</f>
        <v>0</v>
      </c>
      <c r="H59" s="551">
        <f>Activity!$C58*Activity!$D58*Activity!J58</f>
        <v>0</v>
      </c>
      <c r="I59" s="551">
        <f>Activity!$C58*Activity!$D58*Activity!K58</f>
        <v>0</v>
      </c>
      <c r="J59" s="552">
        <f>Activity!$C58*Activity!$D58*Activity!L58</f>
        <v>0</v>
      </c>
      <c r="K59" s="551">
        <f>Activity!$C58*Activity!$D58*Activity!M58</f>
        <v>0</v>
      </c>
      <c r="L59" s="551">
        <f>Activity!$C58*Activity!$D58*Activity!N58</f>
        <v>0</v>
      </c>
      <c r="M59" s="549">
        <f>Activity!$C58*Activity!$D58*Activity!O58</f>
        <v>0</v>
      </c>
      <c r="N59" s="413">
        <v>0</v>
      </c>
      <c r="O59" s="551">
        <f>Activity!C58*Activity!D58</f>
        <v>0</v>
      </c>
      <c r="P59" s="558">
        <f>Activity!X58</f>
        <v>0</v>
      </c>
    </row>
    <row r="60" spans="2:16">
      <c r="B60" s="7">
        <f t="shared" si="1"/>
        <v>2046</v>
      </c>
      <c r="C60" s="550">
        <f>Activity!$C59*Activity!$D59*Activity!E59</f>
        <v>0</v>
      </c>
      <c r="D60" s="551">
        <f>Activity!$C59*Activity!$D59*Activity!F59</f>
        <v>0</v>
      </c>
      <c r="E60" s="549">
        <f>Activity!$C59*Activity!$D59*Activity!G59</f>
        <v>0</v>
      </c>
      <c r="F60" s="551">
        <f>Activity!$C59*Activity!$D59*Activity!H59</f>
        <v>0</v>
      </c>
      <c r="G60" s="551">
        <f>Activity!$C59*Activity!$D59*Activity!I59</f>
        <v>0</v>
      </c>
      <c r="H60" s="551">
        <f>Activity!$C59*Activity!$D59*Activity!J59</f>
        <v>0</v>
      </c>
      <c r="I60" s="551">
        <f>Activity!$C59*Activity!$D59*Activity!K59</f>
        <v>0</v>
      </c>
      <c r="J60" s="552">
        <f>Activity!$C59*Activity!$D59*Activity!L59</f>
        <v>0</v>
      </c>
      <c r="K60" s="551">
        <f>Activity!$C59*Activity!$D59*Activity!M59</f>
        <v>0</v>
      </c>
      <c r="L60" s="551">
        <f>Activity!$C59*Activity!$D59*Activity!N59</f>
        <v>0</v>
      </c>
      <c r="M60" s="549">
        <f>Activity!$C59*Activity!$D59*Activity!O59</f>
        <v>0</v>
      </c>
      <c r="N60" s="413">
        <v>0</v>
      </c>
      <c r="O60" s="551">
        <f>Activity!C59*Activity!D59</f>
        <v>0</v>
      </c>
      <c r="P60" s="558">
        <f>Activity!X59</f>
        <v>0</v>
      </c>
    </row>
    <row r="61" spans="2:16">
      <c r="B61" s="7">
        <f t="shared" si="1"/>
        <v>2047</v>
      </c>
      <c r="C61" s="550">
        <f>Activity!$C60*Activity!$D60*Activity!E60</f>
        <v>0</v>
      </c>
      <c r="D61" s="551">
        <f>Activity!$C60*Activity!$D60*Activity!F60</f>
        <v>0</v>
      </c>
      <c r="E61" s="549">
        <f>Activity!$C60*Activity!$D60*Activity!G60</f>
        <v>0</v>
      </c>
      <c r="F61" s="551">
        <f>Activity!$C60*Activity!$D60*Activity!H60</f>
        <v>0</v>
      </c>
      <c r="G61" s="551">
        <f>Activity!$C60*Activity!$D60*Activity!I60</f>
        <v>0</v>
      </c>
      <c r="H61" s="551">
        <f>Activity!$C60*Activity!$D60*Activity!J60</f>
        <v>0</v>
      </c>
      <c r="I61" s="551">
        <f>Activity!$C60*Activity!$D60*Activity!K60</f>
        <v>0</v>
      </c>
      <c r="J61" s="552">
        <f>Activity!$C60*Activity!$D60*Activity!L60</f>
        <v>0</v>
      </c>
      <c r="K61" s="551">
        <f>Activity!$C60*Activity!$D60*Activity!M60</f>
        <v>0</v>
      </c>
      <c r="L61" s="551">
        <f>Activity!$C60*Activity!$D60*Activity!N60</f>
        <v>0</v>
      </c>
      <c r="M61" s="549">
        <f>Activity!$C60*Activity!$D60*Activity!O60</f>
        <v>0</v>
      </c>
      <c r="N61" s="413">
        <v>0</v>
      </c>
      <c r="O61" s="551">
        <f>Activity!C60*Activity!D60</f>
        <v>0</v>
      </c>
      <c r="P61" s="558">
        <f>Activity!X60</f>
        <v>0</v>
      </c>
    </row>
    <row r="62" spans="2:16">
      <c r="B62" s="7">
        <f t="shared" si="1"/>
        <v>2048</v>
      </c>
      <c r="C62" s="550">
        <f>Activity!$C61*Activity!$D61*Activity!E61</f>
        <v>0</v>
      </c>
      <c r="D62" s="551">
        <f>Activity!$C61*Activity!$D61*Activity!F61</f>
        <v>0</v>
      </c>
      <c r="E62" s="549">
        <f>Activity!$C61*Activity!$D61*Activity!G61</f>
        <v>0</v>
      </c>
      <c r="F62" s="551">
        <f>Activity!$C61*Activity!$D61*Activity!H61</f>
        <v>0</v>
      </c>
      <c r="G62" s="551">
        <f>Activity!$C61*Activity!$D61*Activity!I61</f>
        <v>0</v>
      </c>
      <c r="H62" s="551">
        <f>Activity!$C61*Activity!$D61*Activity!J61</f>
        <v>0</v>
      </c>
      <c r="I62" s="551">
        <f>Activity!$C61*Activity!$D61*Activity!K61</f>
        <v>0</v>
      </c>
      <c r="J62" s="552">
        <f>Activity!$C61*Activity!$D61*Activity!L61</f>
        <v>0</v>
      </c>
      <c r="K62" s="551">
        <f>Activity!$C61*Activity!$D61*Activity!M61</f>
        <v>0</v>
      </c>
      <c r="L62" s="551">
        <f>Activity!$C61*Activity!$D61*Activity!N61</f>
        <v>0</v>
      </c>
      <c r="M62" s="549">
        <f>Activity!$C61*Activity!$D61*Activity!O61</f>
        <v>0</v>
      </c>
      <c r="N62" s="413">
        <v>0</v>
      </c>
      <c r="O62" s="551">
        <f>Activity!C61*Activity!D61</f>
        <v>0</v>
      </c>
      <c r="P62" s="558">
        <f>Activity!X61</f>
        <v>0</v>
      </c>
    </row>
    <row r="63" spans="2:16">
      <c r="B63" s="7">
        <f t="shared" si="1"/>
        <v>2049</v>
      </c>
      <c r="C63" s="550">
        <f>Activity!$C62*Activity!$D62*Activity!E62</f>
        <v>0</v>
      </c>
      <c r="D63" s="551">
        <f>Activity!$C62*Activity!$D62*Activity!F62</f>
        <v>0</v>
      </c>
      <c r="E63" s="549">
        <f>Activity!$C62*Activity!$D62*Activity!G62</f>
        <v>0</v>
      </c>
      <c r="F63" s="551">
        <f>Activity!$C62*Activity!$D62*Activity!H62</f>
        <v>0</v>
      </c>
      <c r="G63" s="551">
        <f>Activity!$C62*Activity!$D62*Activity!I62</f>
        <v>0</v>
      </c>
      <c r="H63" s="551">
        <f>Activity!$C62*Activity!$D62*Activity!J62</f>
        <v>0</v>
      </c>
      <c r="I63" s="551">
        <f>Activity!$C62*Activity!$D62*Activity!K62</f>
        <v>0</v>
      </c>
      <c r="J63" s="552">
        <f>Activity!$C62*Activity!$D62*Activity!L62</f>
        <v>0</v>
      </c>
      <c r="K63" s="551">
        <f>Activity!$C62*Activity!$D62*Activity!M62</f>
        <v>0</v>
      </c>
      <c r="L63" s="551">
        <f>Activity!$C62*Activity!$D62*Activity!N62</f>
        <v>0</v>
      </c>
      <c r="M63" s="549">
        <f>Activity!$C62*Activity!$D62*Activity!O62</f>
        <v>0</v>
      </c>
      <c r="N63" s="413">
        <v>0</v>
      </c>
      <c r="O63" s="551">
        <f>Activity!C62*Activity!D62</f>
        <v>0</v>
      </c>
      <c r="P63" s="558">
        <f>Activity!X62</f>
        <v>0</v>
      </c>
    </row>
    <row r="64" spans="2:16">
      <c r="B64" s="7">
        <f t="shared" si="1"/>
        <v>2050</v>
      </c>
      <c r="C64" s="550">
        <f>Activity!$C63*Activity!$D63*Activity!E63</f>
        <v>0</v>
      </c>
      <c r="D64" s="551">
        <f>Activity!$C63*Activity!$D63*Activity!F63</f>
        <v>0</v>
      </c>
      <c r="E64" s="549">
        <f>Activity!$C63*Activity!$D63*Activity!G63</f>
        <v>0</v>
      </c>
      <c r="F64" s="551">
        <f>Activity!$C63*Activity!$D63*Activity!H63</f>
        <v>0</v>
      </c>
      <c r="G64" s="551">
        <f>Activity!$C63*Activity!$D63*Activity!I63</f>
        <v>0</v>
      </c>
      <c r="H64" s="551">
        <f>Activity!$C63*Activity!$D63*Activity!J63</f>
        <v>0</v>
      </c>
      <c r="I64" s="551">
        <f>Activity!$C63*Activity!$D63*Activity!K63</f>
        <v>0</v>
      </c>
      <c r="J64" s="552">
        <f>Activity!$C63*Activity!$D63*Activity!L63</f>
        <v>0</v>
      </c>
      <c r="K64" s="551">
        <f>Activity!$C63*Activity!$D63*Activity!M63</f>
        <v>0</v>
      </c>
      <c r="L64" s="551">
        <f>Activity!$C63*Activity!$D63*Activity!N63</f>
        <v>0</v>
      </c>
      <c r="M64" s="549">
        <f>Activity!$C63*Activity!$D63*Activity!O63</f>
        <v>0</v>
      </c>
      <c r="N64" s="413">
        <v>0</v>
      </c>
      <c r="O64" s="551">
        <f>Activity!C63*Activity!D63</f>
        <v>0</v>
      </c>
      <c r="P64" s="558">
        <f>Activity!X63</f>
        <v>0</v>
      </c>
    </row>
    <row r="65" spans="2:16">
      <c r="B65" s="7">
        <f t="shared" si="1"/>
        <v>2051</v>
      </c>
      <c r="C65" s="550">
        <f>Activity!$C64*Activity!$D64*Activity!E64</f>
        <v>0</v>
      </c>
      <c r="D65" s="551">
        <f>Activity!$C64*Activity!$D64*Activity!F64</f>
        <v>0</v>
      </c>
      <c r="E65" s="549">
        <f>Activity!$C64*Activity!$D64*Activity!G64</f>
        <v>0</v>
      </c>
      <c r="F65" s="551">
        <f>Activity!$C64*Activity!$D64*Activity!H64</f>
        <v>0</v>
      </c>
      <c r="G65" s="551">
        <f>Activity!$C64*Activity!$D64*Activity!I64</f>
        <v>0</v>
      </c>
      <c r="H65" s="551">
        <f>Activity!$C64*Activity!$D64*Activity!J64</f>
        <v>0</v>
      </c>
      <c r="I65" s="551">
        <f>Activity!$C64*Activity!$D64*Activity!K64</f>
        <v>0</v>
      </c>
      <c r="J65" s="552">
        <f>Activity!$C64*Activity!$D64*Activity!L64</f>
        <v>0</v>
      </c>
      <c r="K65" s="551">
        <f>Activity!$C64*Activity!$D64*Activity!M64</f>
        <v>0</v>
      </c>
      <c r="L65" s="551">
        <f>Activity!$C64*Activity!$D64*Activity!N64</f>
        <v>0</v>
      </c>
      <c r="M65" s="549">
        <f>Activity!$C64*Activity!$D64*Activity!O64</f>
        <v>0</v>
      </c>
      <c r="N65" s="413">
        <v>0</v>
      </c>
      <c r="O65" s="551">
        <f>Activity!C64*Activity!D64</f>
        <v>0</v>
      </c>
      <c r="P65" s="558">
        <f>Activity!X64</f>
        <v>0</v>
      </c>
    </row>
    <row r="66" spans="2:16">
      <c r="B66" s="7">
        <f t="shared" si="1"/>
        <v>2052</v>
      </c>
      <c r="C66" s="550">
        <f>Activity!$C65*Activity!$D65*Activity!E65</f>
        <v>0</v>
      </c>
      <c r="D66" s="551">
        <f>Activity!$C65*Activity!$D65*Activity!F65</f>
        <v>0</v>
      </c>
      <c r="E66" s="549">
        <f>Activity!$C65*Activity!$D65*Activity!G65</f>
        <v>0</v>
      </c>
      <c r="F66" s="551">
        <f>Activity!$C65*Activity!$D65*Activity!H65</f>
        <v>0</v>
      </c>
      <c r="G66" s="551">
        <f>Activity!$C65*Activity!$D65*Activity!I65</f>
        <v>0</v>
      </c>
      <c r="H66" s="551">
        <f>Activity!$C65*Activity!$D65*Activity!J65</f>
        <v>0</v>
      </c>
      <c r="I66" s="551">
        <f>Activity!$C65*Activity!$D65*Activity!K65</f>
        <v>0</v>
      </c>
      <c r="J66" s="552">
        <f>Activity!$C65*Activity!$D65*Activity!L65</f>
        <v>0</v>
      </c>
      <c r="K66" s="551">
        <f>Activity!$C65*Activity!$D65*Activity!M65</f>
        <v>0</v>
      </c>
      <c r="L66" s="551">
        <f>Activity!$C65*Activity!$D65*Activity!N65</f>
        <v>0</v>
      </c>
      <c r="M66" s="549">
        <f>Activity!$C65*Activity!$D65*Activity!O65</f>
        <v>0</v>
      </c>
      <c r="N66" s="413">
        <v>0</v>
      </c>
      <c r="O66" s="551">
        <f>Activity!C65*Activity!D65</f>
        <v>0</v>
      </c>
      <c r="P66" s="558">
        <f>Activity!X65</f>
        <v>0</v>
      </c>
    </row>
    <row r="67" spans="2:16">
      <c r="B67" s="7">
        <f t="shared" si="1"/>
        <v>2053</v>
      </c>
      <c r="C67" s="550">
        <f>Activity!$C66*Activity!$D66*Activity!E66</f>
        <v>0</v>
      </c>
      <c r="D67" s="551">
        <f>Activity!$C66*Activity!$D66*Activity!F66</f>
        <v>0</v>
      </c>
      <c r="E67" s="549">
        <f>Activity!$C66*Activity!$D66*Activity!G66</f>
        <v>0</v>
      </c>
      <c r="F67" s="551">
        <f>Activity!$C66*Activity!$D66*Activity!H66</f>
        <v>0</v>
      </c>
      <c r="G67" s="551">
        <f>Activity!$C66*Activity!$D66*Activity!I66</f>
        <v>0</v>
      </c>
      <c r="H67" s="551">
        <f>Activity!$C66*Activity!$D66*Activity!J66</f>
        <v>0</v>
      </c>
      <c r="I67" s="551">
        <f>Activity!$C66*Activity!$D66*Activity!K66</f>
        <v>0</v>
      </c>
      <c r="J67" s="552">
        <f>Activity!$C66*Activity!$D66*Activity!L66</f>
        <v>0</v>
      </c>
      <c r="K67" s="551">
        <f>Activity!$C66*Activity!$D66*Activity!M66</f>
        <v>0</v>
      </c>
      <c r="L67" s="551">
        <f>Activity!$C66*Activity!$D66*Activity!N66</f>
        <v>0</v>
      </c>
      <c r="M67" s="549">
        <f>Activity!$C66*Activity!$D66*Activity!O66</f>
        <v>0</v>
      </c>
      <c r="N67" s="413">
        <v>0</v>
      </c>
      <c r="O67" s="551">
        <f>Activity!C66*Activity!D66</f>
        <v>0</v>
      </c>
      <c r="P67" s="558">
        <f>Activity!X66</f>
        <v>0</v>
      </c>
    </row>
    <row r="68" spans="2:16">
      <c r="B68" s="7">
        <f t="shared" si="1"/>
        <v>2054</v>
      </c>
      <c r="C68" s="550">
        <f>Activity!$C67*Activity!$D67*Activity!E67</f>
        <v>0</v>
      </c>
      <c r="D68" s="551">
        <f>Activity!$C67*Activity!$D67*Activity!F67</f>
        <v>0</v>
      </c>
      <c r="E68" s="549">
        <f>Activity!$C67*Activity!$D67*Activity!G67</f>
        <v>0</v>
      </c>
      <c r="F68" s="551">
        <f>Activity!$C67*Activity!$D67*Activity!H67</f>
        <v>0</v>
      </c>
      <c r="G68" s="551">
        <f>Activity!$C67*Activity!$D67*Activity!I67</f>
        <v>0</v>
      </c>
      <c r="H68" s="551">
        <f>Activity!$C67*Activity!$D67*Activity!J67</f>
        <v>0</v>
      </c>
      <c r="I68" s="551">
        <f>Activity!$C67*Activity!$D67*Activity!K67</f>
        <v>0</v>
      </c>
      <c r="J68" s="552">
        <f>Activity!$C67*Activity!$D67*Activity!L67</f>
        <v>0</v>
      </c>
      <c r="K68" s="551">
        <f>Activity!$C67*Activity!$D67*Activity!M67</f>
        <v>0</v>
      </c>
      <c r="L68" s="551">
        <f>Activity!$C67*Activity!$D67*Activity!N67</f>
        <v>0</v>
      </c>
      <c r="M68" s="549">
        <f>Activity!$C67*Activity!$D67*Activity!O67</f>
        <v>0</v>
      </c>
      <c r="N68" s="413">
        <v>0</v>
      </c>
      <c r="O68" s="551">
        <f>Activity!C67*Activity!D67</f>
        <v>0</v>
      </c>
      <c r="P68" s="558">
        <f>Activity!X67</f>
        <v>0</v>
      </c>
    </row>
    <row r="69" spans="2:16">
      <c r="B69" s="7">
        <f t="shared" si="1"/>
        <v>2055</v>
      </c>
      <c r="C69" s="550">
        <f>Activity!$C68*Activity!$D68*Activity!E68</f>
        <v>0</v>
      </c>
      <c r="D69" s="551">
        <f>Activity!$C68*Activity!$D68*Activity!F68</f>
        <v>0</v>
      </c>
      <c r="E69" s="549">
        <f>Activity!$C68*Activity!$D68*Activity!G68</f>
        <v>0</v>
      </c>
      <c r="F69" s="551">
        <f>Activity!$C68*Activity!$D68*Activity!H68</f>
        <v>0</v>
      </c>
      <c r="G69" s="551">
        <f>Activity!$C68*Activity!$D68*Activity!I68</f>
        <v>0</v>
      </c>
      <c r="H69" s="551">
        <f>Activity!$C68*Activity!$D68*Activity!J68</f>
        <v>0</v>
      </c>
      <c r="I69" s="551">
        <f>Activity!$C68*Activity!$D68*Activity!K68</f>
        <v>0</v>
      </c>
      <c r="J69" s="552">
        <f>Activity!$C68*Activity!$D68*Activity!L68</f>
        <v>0</v>
      </c>
      <c r="K69" s="551">
        <f>Activity!$C68*Activity!$D68*Activity!M68</f>
        <v>0</v>
      </c>
      <c r="L69" s="551">
        <f>Activity!$C68*Activity!$D68*Activity!N68</f>
        <v>0</v>
      </c>
      <c r="M69" s="549">
        <f>Activity!$C68*Activity!$D68*Activity!O68</f>
        <v>0</v>
      </c>
      <c r="N69" s="413">
        <v>0</v>
      </c>
      <c r="O69" s="551">
        <f>Activity!C68*Activity!D68</f>
        <v>0</v>
      </c>
      <c r="P69" s="558">
        <f>Activity!X68</f>
        <v>0</v>
      </c>
    </row>
    <row r="70" spans="2:16">
      <c r="B70" s="7">
        <f t="shared" si="1"/>
        <v>2056</v>
      </c>
      <c r="C70" s="550">
        <f>Activity!$C69*Activity!$D69*Activity!E69</f>
        <v>0</v>
      </c>
      <c r="D70" s="551">
        <f>Activity!$C69*Activity!$D69*Activity!F69</f>
        <v>0</v>
      </c>
      <c r="E70" s="549">
        <f>Activity!$C69*Activity!$D69*Activity!G69</f>
        <v>0</v>
      </c>
      <c r="F70" s="551">
        <f>Activity!$C69*Activity!$D69*Activity!H69</f>
        <v>0</v>
      </c>
      <c r="G70" s="551">
        <f>Activity!$C69*Activity!$D69*Activity!I69</f>
        <v>0</v>
      </c>
      <c r="H70" s="551">
        <f>Activity!$C69*Activity!$D69*Activity!J69</f>
        <v>0</v>
      </c>
      <c r="I70" s="551">
        <f>Activity!$C69*Activity!$D69*Activity!K69</f>
        <v>0</v>
      </c>
      <c r="J70" s="552">
        <f>Activity!$C69*Activity!$D69*Activity!L69</f>
        <v>0</v>
      </c>
      <c r="K70" s="551">
        <f>Activity!$C69*Activity!$D69*Activity!M69</f>
        <v>0</v>
      </c>
      <c r="L70" s="551">
        <f>Activity!$C69*Activity!$D69*Activity!N69</f>
        <v>0</v>
      </c>
      <c r="M70" s="549">
        <f>Activity!$C69*Activity!$D69*Activity!O69</f>
        <v>0</v>
      </c>
      <c r="N70" s="413">
        <v>0</v>
      </c>
      <c r="O70" s="551">
        <f>Activity!C69*Activity!D69</f>
        <v>0</v>
      </c>
      <c r="P70" s="558">
        <f>Activity!X69</f>
        <v>0</v>
      </c>
    </row>
    <row r="71" spans="2:16">
      <c r="B71" s="7">
        <f t="shared" si="1"/>
        <v>2057</v>
      </c>
      <c r="C71" s="550">
        <f>Activity!$C70*Activity!$D70*Activity!E70</f>
        <v>0</v>
      </c>
      <c r="D71" s="551">
        <f>Activity!$C70*Activity!$D70*Activity!F70</f>
        <v>0</v>
      </c>
      <c r="E71" s="549">
        <f>Activity!$C70*Activity!$D70*Activity!G70</f>
        <v>0</v>
      </c>
      <c r="F71" s="551">
        <f>Activity!$C70*Activity!$D70*Activity!H70</f>
        <v>0</v>
      </c>
      <c r="G71" s="551">
        <f>Activity!$C70*Activity!$D70*Activity!I70</f>
        <v>0</v>
      </c>
      <c r="H71" s="551">
        <f>Activity!$C70*Activity!$D70*Activity!J70</f>
        <v>0</v>
      </c>
      <c r="I71" s="551">
        <f>Activity!$C70*Activity!$D70*Activity!K70</f>
        <v>0</v>
      </c>
      <c r="J71" s="552">
        <f>Activity!$C70*Activity!$D70*Activity!L70</f>
        <v>0</v>
      </c>
      <c r="K71" s="551">
        <f>Activity!$C70*Activity!$D70*Activity!M70</f>
        <v>0</v>
      </c>
      <c r="L71" s="551">
        <f>Activity!$C70*Activity!$D70*Activity!N70</f>
        <v>0</v>
      </c>
      <c r="M71" s="549">
        <f>Activity!$C70*Activity!$D70*Activity!O70</f>
        <v>0</v>
      </c>
      <c r="N71" s="413">
        <v>0</v>
      </c>
      <c r="O71" s="551">
        <f>Activity!C70*Activity!D70</f>
        <v>0</v>
      </c>
      <c r="P71" s="558">
        <f>Activity!X70</f>
        <v>0</v>
      </c>
    </row>
    <row r="72" spans="2:16">
      <c r="B72" s="7">
        <f t="shared" si="1"/>
        <v>2058</v>
      </c>
      <c r="C72" s="550">
        <f>Activity!$C71*Activity!$D71*Activity!E71</f>
        <v>0</v>
      </c>
      <c r="D72" s="551">
        <f>Activity!$C71*Activity!$D71*Activity!F71</f>
        <v>0</v>
      </c>
      <c r="E72" s="549">
        <f>Activity!$C71*Activity!$D71*Activity!G71</f>
        <v>0</v>
      </c>
      <c r="F72" s="551">
        <f>Activity!$C71*Activity!$D71*Activity!H71</f>
        <v>0</v>
      </c>
      <c r="G72" s="551">
        <f>Activity!$C71*Activity!$D71*Activity!I71</f>
        <v>0</v>
      </c>
      <c r="H72" s="551">
        <f>Activity!$C71*Activity!$D71*Activity!J71</f>
        <v>0</v>
      </c>
      <c r="I72" s="551">
        <f>Activity!$C71*Activity!$D71*Activity!K71</f>
        <v>0</v>
      </c>
      <c r="J72" s="552">
        <f>Activity!$C71*Activity!$D71*Activity!L71</f>
        <v>0</v>
      </c>
      <c r="K72" s="551">
        <f>Activity!$C71*Activity!$D71*Activity!M71</f>
        <v>0</v>
      </c>
      <c r="L72" s="551">
        <f>Activity!$C71*Activity!$D71*Activity!N71</f>
        <v>0</v>
      </c>
      <c r="M72" s="549">
        <f>Activity!$C71*Activity!$D71*Activity!O71</f>
        <v>0</v>
      </c>
      <c r="N72" s="413">
        <v>0</v>
      </c>
      <c r="O72" s="551">
        <f>Activity!C71*Activity!D71</f>
        <v>0</v>
      </c>
      <c r="P72" s="558">
        <f>Activity!X71</f>
        <v>0</v>
      </c>
    </row>
    <row r="73" spans="2:16">
      <c r="B73" s="7">
        <f t="shared" si="1"/>
        <v>2059</v>
      </c>
      <c r="C73" s="550">
        <f>Activity!$C72*Activity!$D72*Activity!E72</f>
        <v>0</v>
      </c>
      <c r="D73" s="551">
        <f>Activity!$C72*Activity!$D72*Activity!F72</f>
        <v>0</v>
      </c>
      <c r="E73" s="549">
        <f>Activity!$C72*Activity!$D72*Activity!G72</f>
        <v>0</v>
      </c>
      <c r="F73" s="551">
        <f>Activity!$C72*Activity!$D72*Activity!H72</f>
        <v>0</v>
      </c>
      <c r="G73" s="551">
        <f>Activity!$C72*Activity!$D72*Activity!I72</f>
        <v>0</v>
      </c>
      <c r="H73" s="551">
        <f>Activity!$C72*Activity!$D72*Activity!J72</f>
        <v>0</v>
      </c>
      <c r="I73" s="551">
        <f>Activity!$C72*Activity!$D72*Activity!K72</f>
        <v>0</v>
      </c>
      <c r="J73" s="552">
        <f>Activity!$C72*Activity!$D72*Activity!L72</f>
        <v>0</v>
      </c>
      <c r="K73" s="551">
        <f>Activity!$C72*Activity!$D72*Activity!M72</f>
        <v>0</v>
      </c>
      <c r="L73" s="551">
        <f>Activity!$C72*Activity!$D72*Activity!N72</f>
        <v>0</v>
      </c>
      <c r="M73" s="549">
        <f>Activity!$C72*Activity!$D72*Activity!O72</f>
        <v>0</v>
      </c>
      <c r="N73" s="413">
        <v>0</v>
      </c>
      <c r="O73" s="551">
        <f>Activity!C72*Activity!D72</f>
        <v>0</v>
      </c>
      <c r="P73" s="558">
        <f>Activity!X72</f>
        <v>0</v>
      </c>
    </row>
    <row r="74" spans="2:16">
      <c r="B74" s="7">
        <f t="shared" si="1"/>
        <v>2060</v>
      </c>
      <c r="C74" s="550">
        <f>Activity!$C73*Activity!$D73*Activity!E73</f>
        <v>0</v>
      </c>
      <c r="D74" s="551">
        <f>Activity!$C73*Activity!$D73*Activity!F73</f>
        <v>0</v>
      </c>
      <c r="E74" s="549">
        <f>Activity!$C73*Activity!$D73*Activity!G73</f>
        <v>0</v>
      </c>
      <c r="F74" s="551">
        <f>Activity!$C73*Activity!$D73*Activity!H73</f>
        <v>0</v>
      </c>
      <c r="G74" s="551">
        <f>Activity!$C73*Activity!$D73*Activity!I73</f>
        <v>0</v>
      </c>
      <c r="H74" s="551">
        <f>Activity!$C73*Activity!$D73*Activity!J73</f>
        <v>0</v>
      </c>
      <c r="I74" s="551">
        <f>Activity!$C73*Activity!$D73*Activity!K73</f>
        <v>0</v>
      </c>
      <c r="J74" s="552">
        <f>Activity!$C73*Activity!$D73*Activity!L73</f>
        <v>0</v>
      </c>
      <c r="K74" s="551">
        <f>Activity!$C73*Activity!$D73*Activity!M73</f>
        <v>0</v>
      </c>
      <c r="L74" s="551">
        <f>Activity!$C73*Activity!$D73*Activity!N73</f>
        <v>0</v>
      </c>
      <c r="M74" s="549">
        <f>Activity!$C73*Activity!$D73*Activity!O73</f>
        <v>0</v>
      </c>
      <c r="N74" s="413">
        <v>0</v>
      </c>
      <c r="O74" s="551">
        <f>Activity!C73*Activity!D73</f>
        <v>0</v>
      </c>
      <c r="P74" s="558">
        <f>Activity!X73</f>
        <v>0</v>
      </c>
    </row>
    <row r="75" spans="2:16">
      <c r="B75" s="7">
        <f t="shared" si="1"/>
        <v>2061</v>
      </c>
      <c r="C75" s="550">
        <f>Activity!$C74*Activity!$D74*Activity!E74</f>
        <v>0</v>
      </c>
      <c r="D75" s="551">
        <f>Activity!$C74*Activity!$D74*Activity!F74</f>
        <v>0</v>
      </c>
      <c r="E75" s="549">
        <f>Activity!$C74*Activity!$D74*Activity!G74</f>
        <v>0</v>
      </c>
      <c r="F75" s="551">
        <f>Activity!$C74*Activity!$D74*Activity!H74</f>
        <v>0</v>
      </c>
      <c r="G75" s="551">
        <f>Activity!$C74*Activity!$D74*Activity!I74</f>
        <v>0</v>
      </c>
      <c r="H75" s="551">
        <f>Activity!$C74*Activity!$D74*Activity!J74</f>
        <v>0</v>
      </c>
      <c r="I75" s="551">
        <f>Activity!$C74*Activity!$D74*Activity!K74</f>
        <v>0</v>
      </c>
      <c r="J75" s="552">
        <f>Activity!$C74*Activity!$D74*Activity!L74</f>
        <v>0</v>
      </c>
      <c r="K75" s="551">
        <f>Activity!$C74*Activity!$D74*Activity!M74</f>
        <v>0</v>
      </c>
      <c r="L75" s="551">
        <f>Activity!$C74*Activity!$D74*Activity!N74</f>
        <v>0</v>
      </c>
      <c r="M75" s="549">
        <f>Activity!$C74*Activity!$D74*Activity!O74</f>
        <v>0</v>
      </c>
      <c r="N75" s="413">
        <v>0</v>
      </c>
      <c r="O75" s="551">
        <f>Activity!C74*Activity!D74</f>
        <v>0</v>
      </c>
      <c r="P75" s="558">
        <f>Activity!X74</f>
        <v>0</v>
      </c>
    </row>
    <row r="76" spans="2:16">
      <c r="B76" s="7">
        <f t="shared" si="1"/>
        <v>2062</v>
      </c>
      <c r="C76" s="550">
        <f>Activity!$C75*Activity!$D75*Activity!E75</f>
        <v>0</v>
      </c>
      <c r="D76" s="551">
        <f>Activity!$C75*Activity!$D75*Activity!F75</f>
        <v>0</v>
      </c>
      <c r="E76" s="549">
        <f>Activity!$C75*Activity!$D75*Activity!G75</f>
        <v>0</v>
      </c>
      <c r="F76" s="551">
        <f>Activity!$C75*Activity!$D75*Activity!H75</f>
        <v>0</v>
      </c>
      <c r="G76" s="551">
        <f>Activity!$C75*Activity!$D75*Activity!I75</f>
        <v>0</v>
      </c>
      <c r="H76" s="551">
        <f>Activity!$C75*Activity!$D75*Activity!J75</f>
        <v>0</v>
      </c>
      <c r="I76" s="551">
        <f>Activity!$C75*Activity!$D75*Activity!K75</f>
        <v>0</v>
      </c>
      <c r="J76" s="552">
        <f>Activity!$C75*Activity!$D75*Activity!L75</f>
        <v>0</v>
      </c>
      <c r="K76" s="551">
        <f>Activity!$C75*Activity!$D75*Activity!M75</f>
        <v>0</v>
      </c>
      <c r="L76" s="551">
        <f>Activity!$C75*Activity!$D75*Activity!N75</f>
        <v>0</v>
      </c>
      <c r="M76" s="549">
        <f>Activity!$C75*Activity!$D75*Activity!O75</f>
        <v>0</v>
      </c>
      <c r="N76" s="413">
        <v>0</v>
      </c>
      <c r="O76" s="551">
        <f>Activity!C75*Activity!D75</f>
        <v>0</v>
      </c>
      <c r="P76" s="558">
        <f>Activity!X75</f>
        <v>0</v>
      </c>
    </row>
    <row r="77" spans="2:16">
      <c r="B77" s="7">
        <f t="shared" si="1"/>
        <v>2063</v>
      </c>
      <c r="C77" s="550">
        <f>Activity!$C76*Activity!$D76*Activity!E76</f>
        <v>0</v>
      </c>
      <c r="D77" s="551">
        <f>Activity!$C76*Activity!$D76*Activity!F76</f>
        <v>0</v>
      </c>
      <c r="E77" s="549">
        <f>Activity!$C76*Activity!$D76*Activity!G76</f>
        <v>0</v>
      </c>
      <c r="F77" s="551">
        <f>Activity!$C76*Activity!$D76*Activity!H76</f>
        <v>0</v>
      </c>
      <c r="G77" s="551">
        <f>Activity!$C76*Activity!$D76*Activity!I76</f>
        <v>0</v>
      </c>
      <c r="H77" s="551">
        <f>Activity!$C76*Activity!$D76*Activity!J76</f>
        <v>0</v>
      </c>
      <c r="I77" s="551">
        <f>Activity!$C76*Activity!$D76*Activity!K76</f>
        <v>0</v>
      </c>
      <c r="J77" s="552">
        <f>Activity!$C76*Activity!$D76*Activity!L76</f>
        <v>0</v>
      </c>
      <c r="K77" s="551">
        <f>Activity!$C76*Activity!$D76*Activity!M76</f>
        <v>0</v>
      </c>
      <c r="L77" s="551">
        <f>Activity!$C76*Activity!$D76*Activity!N76</f>
        <v>0</v>
      </c>
      <c r="M77" s="549">
        <f>Activity!$C76*Activity!$D76*Activity!O76</f>
        <v>0</v>
      </c>
      <c r="N77" s="413">
        <v>0</v>
      </c>
      <c r="O77" s="551">
        <f>Activity!C76*Activity!D76</f>
        <v>0</v>
      </c>
      <c r="P77" s="558">
        <f>Activity!X76</f>
        <v>0</v>
      </c>
    </row>
    <row r="78" spans="2:16">
      <c r="B78" s="7">
        <f t="shared" si="1"/>
        <v>2064</v>
      </c>
      <c r="C78" s="550">
        <f>Activity!$C77*Activity!$D77*Activity!E77</f>
        <v>0</v>
      </c>
      <c r="D78" s="551">
        <f>Activity!$C77*Activity!$D77*Activity!F77</f>
        <v>0</v>
      </c>
      <c r="E78" s="549">
        <f>Activity!$C77*Activity!$D77*Activity!G77</f>
        <v>0</v>
      </c>
      <c r="F78" s="551">
        <f>Activity!$C77*Activity!$D77*Activity!H77</f>
        <v>0</v>
      </c>
      <c r="G78" s="551">
        <f>Activity!$C77*Activity!$D77*Activity!I77</f>
        <v>0</v>
      </c>
      <c r="H78" s="551">
        <f>Activity!$C77*Activity!$D77*Activity!J77</f>
        <v>0</v>
      </c>
      <c r="I78" s="551">
        <f>Activity!$C77*Activity!$D77*Activity!K77</f>
        <v>0</v>
      </c>
      <c r="J78" s="552">
        <f>Activity!$C77*Activity!$D77*Activity!L77</f>
        <v>0</v>
      </c>
      <c r="K78" s="551">
        <f>Activity!$C77*Activity!$D77*Activity!M77</f>
        <v>0</v>
      </c>
      <c r="L78" s="551">
        <f>Activity!$C77*Activity!$D77*Activity!N77</f>
        <v>0</v>
      </c>
      <c r="M78" s="549">
        <f>Activity!$C77*Activity!$D77*Activity!O77</f>
        <v>0</v>
      </c>
      <c r="N78" s="413">
        <v>0</v>
      </c>
      <c r="O78" s="551">
        <f>Activity!C77*Activity!D77</f>
        <v>0</v>
      </c>
      <c r="P78" s="558">
        <f>Activity!X77</f>
        <v>0</v>
      </c>
    </row>
    <row r="79" spans="2:16">
      <c r="B79" s="7">
        <f t="shared" si="1"/>
        <v>2065</v>
      </c>
      <c r="C79" s="550">
        <f>Activity!$C78*Activity!$D78*Activity!E78</f>
        <v>0</v>
      </c>
      <c r="D79" s="551">
        <f>Activity!$C78*Activity!$D78*Activity!F78</f>
        <v>0</v>
      </c>
      <c r="E79" s="549">
        <f>Activity!$C78*Activity!$D78*Activity!G78</f>
        <v>0</v>
      </c>
      <c r="F79" s="551">
        <f>Activity!$C78*Activity!$D78*Activity!H78</f>
        <v>0</v>
      </c>
      <c r="G79" s="551">
        <f>Activity!$C78*Activity!$D78*Activity!I78</f>
        <v>0</v>
      </c>
      <c r="H79" s="551">
        <f>Activity!$C78*Activity!$D78*Activity!J78</f>
        <v>0</v>
      </c>
      <c r="I79" s="551">
        <f>Activity!$C78*Activity!$D78*Activity!K78</f>
        <v>0</v>
      </c>
      <c r="J79" s="552">
        <f>Activity!$C78*Activity!$D78*Activity!L78</f>
        <v>0</v>
      </c>
      <c r="K79" s="551">
        <f>Activity!$C78*Activity!$D78*Activity!M78</f>
        <v>0</v>
      </c>
      <c r="L79" s="551">
        <f>Activity!$C78*Activity!$D78*Activity!N78</f>
        <v>0</v>
      </c>
      <c r="M79" s="549">
        <f>Activity!$C78*Activity!$D78*Activity!O78</f>
        <v>0</v>
      </c>
      <c r="N79" s="413">
        <v>0</v>
      </c>
      <c r="O79" s="551">
        <f>Activity!C78*Activity!D78</f>
        <v>0</v>
      </c>
      <c r="P79" s="558">
        <f>Activity!X78</f>
        <v>0</v>
      </c>
    </row>
    <row r="80" spans="2:16">
      <c r="B80" s="7">
        <f t="shared" si="1"/>
        <v>2066</v>
      </c>
      <c r="C80" s="550">
        <f>Activity!$C79*Activity!$D79*Activity!E79</f>
        <v>0</v>
      </c>
      <c r="D80" s="551">
        <f>Activity!$C79*Activity!$D79*Activity!F79</f>
        <v>0</v>
      </c>
      <c r="E80" s="549">
        <f>Activity!$C79*Activity!$D79*Activity!G79</f>
        <v>0</v>
      </c>
      <c r="F80" s="551">
        <f>Activity!$C79*Activity!$D79*Activity!H79</f>
        <v>0</v>
      </c>
      <c r="G80" s="551">
        <f>Activity!$C79*Activity!$D79*Activity!I79</f>
        <v>0</v>
      </c>
      <c r="H80" s="551">
        <f>Activity!$C79*Activity!$D79*Activity!J79</f>
        <v>0</v>
      </c>
      <c r="I80" s="551">
        <f>Activity!$C79*Activity!$D79*Activity!K79</f>
        <v>0</v>
      </c>
      <c r="J80" s="552">
        <f>Activity!$C79*Activity!$D79*Activity!L79</f>
        <v>0</v>
      </c>
      <c r="K80" s="551">
        <f>Activity!$C79*Activity!$D79*Activity!M79</f>
        <v>0</v>
      </c>
      <c r="L80" s="551">
        <f>Activity!$C79*Activity!$D79*Activity!N79</f>
        <v>0</v>
      </c>
      <c r="M80" s="549">
        <f>Activity!$C79*Activity!$D79*Activity!O79</f>
        <v>0</v>
      </c>
      <c r="N80" s="413">
        <v>0</v>
      </c>
      <c r="O80" s="551">
        <f>Activity!C79*Activity!D79</f>
        <v>0</v>
      </c>
      <c r="P80" s="558">
        <f>Activity!X79</f>
        <v>0</v>
      </c>
    </row>
    <row r="81" spans="2:16">
      <c r="B81" s="7">
        <f t="shared" si="1"/>
        <v>2067</v>
      </c>
      <c r="C81" s="550">
        <f>Activity!$C80*Activity!$D80*Activity!E80</f>
        <v>0</v>
      </c>
      <c r="D81" s="551">
        <f>Activity!$C80*Activity!$D80*Activity!F80</f>
        <v>0</v>
      </c>
      <c r="E81" s="549">
        <f>Activity!$C80*Activity!$D80*Activity!G80</f>
        <v>0</v>
      </c>
      <c r="F81" s="551">
        <f>Activity!$C80*Activity!$D80*Activity!H80</f>
        <v>0</v>
      </c>
      <c r="G81" s="551">
        <f>Activity!$C80*Activity!$D80*Activity!I80</f>
        <v>0</v>
      </c>
      <c r="H81" s="551">
        <f>Activity!$C80*Activity!$D80*Activity!J80</f>
        <v>0</v>
      </c>
      <c r="I81" s="551">
        <f>Activity!$C80*Activity!$D80*Activity!K80</f>
        <v>0</v>
      </c>
      <c r="J81" s="552">
        <f>Activity!$C80*Activity!$D80*Activity!L80</f>
        <v>0</v>
      </c>
      <c r="K81" s="551">
        <f>Activity!$C80*Activity!$D80*Activity!M80</f>
        <v>0</v>
      </c>
      <c r="L81" s="551">
        <f>Activity!$C80*Activity!$D80*Activity!N80</f>
        <v>0</v>
      </c>
      <c r="M81" s="549">
        <f>Activity!$C80*Activity!$D80*Activity!O80</f>
        <v>0</v>
      </c>
      <c r="N81" s="413">
        <v>0</v>
      </c>
      <c r="O81" s="551">
        <f>Activity!C80*Activity!D80</f>
        <v>0</v>
      </c>
      <c r="P81" s="558">
        <f>Activity!X80</f>
        <v>0</v>
      </c>
    </row>
    <row r="82" spans="2:16">
      <c r="B82" s="7">
        <f t="shared" si="1"/>
        <v>2068</v>
      </c>
      <c r="C82" s="550">
        <f>Activity!$C81*Activity!$D81*Activity!E81</f>
        <v>0</v>
      </c>
      <c r="D82" s="551">
        <f>Activity!$C81*Activity!$D81*Activity!F81</f>
        <v>0</v>
      </c>
      <c r="E82" s="549">
        <f>Activity!$C81*Activity!$D81*Activity!G81</f>
        <v>0</v>
      </c>
      <c r="F82" s="551">
        <f>Activity!$C81*Activity!$D81*Activity!H81</f>
        <v>0</v>
      </c>
      <c r="G82" s="551">
        <f>Activity!$C81*Activity!$D81*Activity!I81</f>
        <v>0</v>
      </c>
      <c r="H82" s="551">
        <f>Activity!$C81*Activity!$D81*Activity!J81</f>
        <v>0</v>
      </c>
      <c r="I82" s="551">
        <f>Activity!$C81*Activity!$D81*Activity!K81</f>
        <v>0</v>
      </c>
      <c r="J82" s="552">
        <f>Activity!$C81*Activity!$D81*Activity!L81</f>
        <v>0</v>
      </c>
      <c r="K82" s="551">
        <f>Activity!$C81*Activity!$D81*Activity!M81</f>
        <v>0</v>
      </c>
      <c r="L82" s="551">
        <f>Activity!$C81*Activity!$D81*Activity!N81</f>
        <v>0</v>
      </c>
      <c r="M82" s="549">
        <f>Activity!$C81*Activity!$D81*Activity!O81</f>
        <v>0</v>
      </c>
      <c r="N82" s="413">
        <v>0</v>
      </c>
      <c r="O82" s="551">
        <f>Activity!C81*Activity!D81</f>
        <v>0</v>
      </c>
      <c r="P82" s="558">
        <f>Activity!X81</f>
        <v>0</v>
      </c>
    </row>
    <row r="83" spans="2:16">
      <c r="B83" s="7">
        <f t="shared" si="1"/>
        <v>2069</v>
      </c>
      <c r="C83" s="550">
        <f>Activity!$C82*Activity!$D82*Activity!E82</f>
        <v>0</v>
      </c>
      <c r="D83" s="551">
        <f>Activity!$C82*Activity!$D82*Activity!F82</f>
        <v>0</v>
      </c>
      <c r="E83" s="549">
        <f>Activity!$C82*Activity!$D82*Activity!G82</f>
        <v>0</v>
      </c>
      <c r="F83" s="551">
        <f>Activity!$C82*Activity!$D82*Activity!H82</f>
        <v>0</v>
      </c>
      <c r="G83" s="551">
        <f>Activity!$C82*Activity!$D82*Activity!I82</f>
        <v>0</v>
      </c>
      <c r="H83" s="551">
        <f>Activity!$C82*Activity!$D82*Activity!J82</f>
        <v>0</v>
      </c>
      <c r="I83" s="551">
        <f>Activity!$C82*Activity!$D82*Activity!K82</f>
        <v>0</v>
      </c>
      <c r="J83" s="552">
        <f>Activity!$C82*Activity!$D82*Activity!L82</f>
        <v>0</v>
      </c>
      <c r="K83" s="551">
        <f>Activity!$C82*Activity!$D82*Activity!M82</f>
        <v>0</v>
      </c>
      <c r="L83" s="551">
        <f>Activity!$C82*Activity!$D82*Activity!N82</f>
        <v>0</v>
      </c>
      <c r="M83" s="549">
        <f>Activity!$C82*Activity!$D82*Activity!O82</f>
        <v>0</v>
      </c>
      <c r="N83" s="413">
        <v>0</v>
      </c>
      <c r="O83" s="551">
        <f>Activity!C82*Activity!D82</f>
        <v>0</v>
      </c>
      <c r="P83" s="558">
        <f>Activity!X82</f>
        <v>0</v>
      </c>
    </row>
    <row r="84" spans="2:16">
      <c r="B84" s="7">
        <f t="shared" si="1"/>
        <v>2070</v>
      </c>
      <c r="C84" s="550">
        <f>Activity!$C83*Activity!$D83*Activity!E83</f>
        <v>0</v>
      </c>
      <c r="D84" s="551">
        <f>Activity!$C83*Activity!$D83*Activity!F83</f>
        <v>0</v>
      </c>
      <c r="E84" s="549">
        <f>Activity!$C83*Activity!$D83*Activity!G83</f>
        <v>0</v>
      </c>
      <c r="F84" s="551">
        <f>Activity!$C83*Activity!$D83*Activity!H83</f>
        <v>0</v>
      </c>
      <c r="G84" s="551">
        <f>Activity!$C83*Activity!$D83*Activity!I83</f>
        <v>0</v>
      </c>
      <c r="H84" s="551">
        <f>Activity!$C83*Activity!$D83*Activity!J83</f>
        <v>0</v>
      </c>
      <c r="I84" s="551">
        <f>Activity!$C83*Activity!$D83*Activity!K83</f>
        <v>0</v>
      </c>
      <c r="J84" s="552">
        <f>Activity!$C83*Activity!$D83*Activity!L83</f>
        <v>0</v>
      </c>
      <c r="K84" s="551">
        <f>Activity!$C83*Activity!$D83*Activity!M83</f>
        <v>0</v>
      </c>
      <c r="L84" s="551">
        <f>Activity!$C83*Activity!$D83*Activity!N83</f>
        <v>0</v>
      </c>
      <c r="M84" s="549">
        <f>Activity!$C83*Activity!$D83*Activity!O83</f>
        <v>0</v>
      </c>
      <c r="N84" s="413">
        <v>0</v>
      </c>
      <c r="O84" s="551">
        <f>Activity!C83*Activity!D83</f>
        <v>0</v>
      </c>
      <c r="P84" s="558">
        <f>Activity!X83</f>
        <v>0</v>
      </c>
    </row>
    <row r="85" spans="2:16">
      <c r="B85" s="7">
        <f t="shared" si="1"/>
        <v>2071</v>
      </c>
      <c r="C85" s="550">
        <f>Activity!$C84*Activity!$D84*Activity!E84</f>
        <v>0</v>
      </c>
      <c r="D85" s="551">
        <f>Activity!$C84*Activity!$D84*Activity!F84</f>
        <v>0</v>
      </c>
      <c r="E85" s="549">
        <f>Activity!$C84*Activity!$D84*Activity!G84</f>
        <v>0</v>
      </c>
      <c r="F85" s="551">
        <f>Activity!$C84*Activity!$D84*Activity!H84</f>
        <v>0</v>
      </c>
      <c r="G85" s="551">
        <f>Activity!$C84*Activity!$D84*Activity!I84</f>
        <v>0</v>
      </c>
      <c r="H85" s="551">
        <f>Activity!$C84*Activity!$D84*Activity!J84</f>
        <v>0</v>
      </c>
      <c r="I85" s="551">
        <f>Activity!$C84*Activity!$D84*Activity!K84</f>
        <v>0</v>
      </c>
      <c r="J85" s="552">
        <f>Activity!$C84*Activity!$D84*Activity!L84</f>
        <v>0</v>
      </c>
      <c r="K85" s="551">
        <f>Activity!$C84*Activity!$D84*Activity!M84</f>
        <v>0</v>
      </c>
      <c r="L85" s="551">
        <f>Activity!$C84*Activity!$D84*Activity!N84</f>
        <v>0</v>
      </c>
      <c r="M85" s="549">
        <f>Activity!$C84*Activity!$D84*Activity!O84</f>
        <v>0</v>
      </c>
      <c r="N85" s="413">
        <v>0</v>
      </c>
      <c r="O85" s="551">
        <f>Activity!C84*Activity!D84</f>
        <v>0</v>
      </c>
      <c r="P85" s="558">
        <f>Activity!X84</f>
        <v>0</v>
      </c>
    </row>
    <row r="86" spans="2:16">
      <c r="B86" s="7">
        <f t="shared" ref="B86:B94" si="2">B85+1</f>
        <v>2072</v>
      </c>
      <c r="C86" s="550">
        <f>Activity!$C85*Activity!$D85*Activity!E85</f>
        <v>0</v>
      </c>
      <c r="D86" s="551">
        <f>Activity!$C85*Activity!$D85*Activity!F85</f>
        <v>0</v>
      </c>
      <c r="E86" s="549">
        <f>Activity!$C85*Activity!$D85*Activity!G85</f>
        <v>0</v>
      </c>
      <c r="F86" s="551">
        <f>Activity!$C85*Activity!$D85*Activity!H85</f>
        <v>0</v>
      </c>
      <c r="G86" s="551">
        <f>Activity!$C85*Activity!$D85*Activity!I85</f>
        <v>0</v>
      </c>
      <c r="H86" s="551">
        <f>Activity!$C85*Activity!$D85*Activity!J85</f>
        <v>0</v>
      </c>
      <c r="I86" s="551">
        <f>Activity!$C85*Activity!$D85*Activity!K85</f>
        <v>0</v>
      </c>
      <c r="J86" s="552">
        <f>Activity!$C85*Activity!$D85*Activity!L85</f>
        <v>0</v>
      </c>
      <c r="K86" s="551">
        <f>Activity!$C85*Activity!$D85*Activity!M85</f>
        <v>0</v>
      </c>
      <c r="L86" s="551">
        <f>Activity!$C85*Activity!$D85*Activity!N85</f>
        <v>0</v>
      </c>
      <c r="M86" s="549">
        <f>Activity!$C85*Activity!$D85*Activity!O85</f>
        <v>0</v>
      </c>
      <c r="N86" s="413">
        <v>0</v>
      </c>
      <c r="O86" s="551">
        <f>Activity!C85*Activity!D85</f>
        <v>0</v>
      </c>
      <c r="P86" s="558">
        <f>Activity!X85</f>
        <v>0</v>
      </c>
    </row>
    <row r="87" spans="2:16">
      <c r="B87" s="7">
        <f t="shared" si="2"/>
        <v>2073</v>
      </c>
      <c r="C87" s="550">
        <f>Activity!$C86*Activity!$D86*Activity!E86</f>
        <v>0</v>
      </c>
      <c r="D87" s="551">
        <f>Activity!$C86*Activity!$D86*Activity!F86</f>
        <v>0</v>
      </c>
      <c r="E87" s="549">
        <f>Activity!$C86*Activity!$D86*Activity!G86</f>
        <v>0</v>
      </c>
      <c r="F87" s="551">
        <f>Activity!$C86*Activity!$D86*Activity!H86</f>
        <v>0</v>
      </c>
      <c r="G87" s="551">
        <f>Activity!$C86*Activity!$D86*Activity!I86</f>
        <v>0</v>
      </c>
      <c r="H87" s="551">
        <f>Activity!$C86*Activity!$D86*Activity!J86</f>
        <v>0</v>
      </c>
      <c r="I87" s="551">
        <f>Activity!$C86*Activity!$D86*Activity!K86</f>
        <v>0</v>
      </c>
      <c r="J87" s="552">
        <f>Activity!$C86*Activity!$D86*Activity!L86</f>
        <v>0</v>
      </c>
      <c r="K87" s="551">
        <f>Activity!$C86*Activity!$D86*Activity!M86</f>
        <v>0</v>
      </c>
      <c r="L87" s="551">
        <f>Activity!$C86*Activity!$D86*Activity!N86</f>
        <v>0</v>
      </c>
      <c r="M87" s="549">
        <f>Activity!$C86*Activity!$D86*Activity!O86</f>
        <v>0</v>
      </c>
      <c r="N87" s="413">
        <v>0</v>
      </c>
      <c r="O87" s="551">
        <f>Activity!C86*Activity!D86</f>
        <v>0</v>
      </c>
      <c r="P87" s="558">
        <f>Activity!X86</f>
        <v>0</v>
      </c>
    </row>
    <row r="88" spans="2:16">
      <c r="B88" s="7">
        <f t="shared" si="2"/>
        <v>2074</v>
      </c>
      <c r="C88" s="550">
        <f>Activity!$C87*Activity!$D87*Activity!E87</f>
        <v>0</v>
      </c>
      <c r="D88" s="551">
        <f>Activity!$C87*Activity!$D87*Activity!F87</f>
        <v>0</v>
      </c>
      <c r="E88" s="549">
        <f>Activity!$C87*Activity!$D87*Activity!G87</f>
        <v>0</v>
      </c>
      <c r="F88" s="551">
        <f>Activity!$C87*Activity!$D87*Activity!H87</f>
        <v>0</v>
      </c>
      <c r="G88" s="551">
        <f>Activity!$C87*Activity!$D87*Activity!I87</f>
        <v>0</v>
      </c>
      <c r="H88" s="551">
        <f>Activity!$C87*Activity!$D87*Activity!J87</f>
        <v>0</v>
      </c>
      <c r="I88" s="551">
        <f>Activity!$C87*Activity!$D87*Activity!K87</f>
        <v>0</v>
      </c>
      <c r="J88" s="552">
        <f>Activity!$C87*Activity!$D87*Activity!L87</f>
        <v>0</v>
      </c>
      <c r="K88" s="551">
        <f>Activity!$C87*Activity!$D87*Activity!M87</f>
        <v>0</v>
      </c>
      <c r="L88" s="551">
        <f>Activity!$C87*Activity!$D87*Activity!N87</f>
        <v>0</v>
      </c>
      <c r="M88" s="549">
        <f>Activity!$C87*Activity!$D87*Activity!O87</f>
        <v>0</v>
      </c>
      <c r="N88" s="413">
        <v>0</v>
      </c>
      <c r="O88" s="551">
        <f>Activity!C87*Activity!D87</f>
        <v>0</v>
      </c>
      <c r="P88" s="558">
        <f>Activity!X87</f>
        <v>0</v>
      </c>
    </row>
    <row r="89" spans="2:16">
      <c r="B89" s="7">
        <f t="shared" si="2"/>
        <v>2075</v>
      </c>
      <c r="C89" s="550">
        <f>Activity!$C88*Activity!$D88*Activity!E88</f>
        <v>0</v>
      </c>
      <c r="D89" s="551">
        <f>Activity!$C88*Activity!$D88*Activity!F88</f>
        <v>0</v>
      </c>
      <c r="E89" s="549">
        <f>Activity!$C88*Activity!$D88*Activity!G88</f>
        <v>0</v>
      </c>
      <c r="F89" s="551">
        <f>Activity!$C88*Activity!$D88*Activity!H88</f>
        <v>0</v>
      </c>
      <c r="G89" s="551">
        <f>Activity!$C88*Activity!$D88*Activity!I88</f>
        <v>0</v>
      </c>
      <c r="H89" s="551">
        <f>Activity!$C88*Activity!$D88*Activity!J88</f>
        <v>0</v>
      </c>
      <c r="I89" s="551">
        <f>Activity!$C88*Activity!$D88*Activity!K88</f>
        <v>0</v>
      </c>
      <c r="J89" s="552">
        <f>Activity!$C88*Activity!$D88*Activity!L88</f>
        <v>0</v>
      </c>
      <c r="K89" s="551">
        <f>Activity!$C88*Activity!$D88*Activity!M88</f>
        <v>0</v>
      </c>
      <c r="L89" s="551">
        <f>Activity!$C88*Activity!$D88*Activity!N88</f>
        <v>0</v>
      </c>
      <c r="M89" s="549">
        <f>Activity!$C88*Activity!$D88*Activity!O88</f>
        <v>0</v>
      </c>
      <c r="N89" s="413">
        <v>0</v>
      </c>
      <c r="O89" s="551">
        <f>Activity!C88*Activity!D88</f>
        <v>0</v>
      </c>
      <c r="P89" s="558">
        <f>Activity!X88</f>
        <v>0</v>
      </c>
    </row>
    <row r="90" spans="2:16">
      <c r="B90" s="7">
        <f t="shared" si="2"/>
        <v>2076</v>
      </c>
      <c r="C90" s="550">
        <f>Activity!$C89*Activity!$D89*Activity!E89</f>
        <v>0</v>
      </c>
      <c r="D90" s="551">
        <f>Activity!$C89*Activity!$D89*Activity!F89</f>
        <v>0</v>
      </c>
      <c r="E90" s="549">
        <f>Activity!$C89*Activity!$D89*Activity!G89</f>
        <v>0</v>
      </c>
      <c r="F90" s="551">
        <f>Activity!$C89*Activity!$D89*Activity!H89</f>
        <v>0</v>
      </c>
      <c r="G90" s="551">
        <f>Activity!$C89*Activity!$D89*Activity!I89</f>
        <v>0</v>
      </c>
      <c r="H90" s="551">
        <f>Activity!$C89*Activity!$D89*Activity!J89</f>
        <v>0</v>
      </c>
      <c r="I90" s="551">
        <f>Activity!$C89*Activity!$D89*Activity!K89</f>
        <v>0</v>
      </c>
      <c r="J90" s="552">
        <f>Activity!$C89*Activity!$D89*Activity!L89</f>
        <v>0</v>
      </c>
      <c r="K90" s="551">
        <f>Activity!$C89*Activity!$D89*Activity!M89</f>
        <v>0</v>
      </c>
      <c r="L90" s="551">
        <f>Activity!$C89*Activity!$D89*Activity!N89</f>
        <v>0</v>
      </c>
      <c r="M90" s="549">
        <f>Activity!$C89*Activity!$D89*Activity!O89</f>
        <v>0</v>
      </c>
      <c r="N90" s="413">
        <v>0</v>
      </c>
      <c r="O90" s="551">
        <f>Activity!C89*Activity!D89</f>
        <v>0</v>
      </c>
      <c r="P90" s="558">
        <f>Activity!X89</f>
        <v>0</v>
      </c>
    </row>
    <row r="91" spans="2:16">
      <c r="B91" s="7">
        <f t="shared" si="2"/>
        <v>2077</v>
      </c>
      <c r="C91" s="550">
        <f>Activity!$C90*Activity!$D90*Activity!E90</f>
        <v>0</v>
      </c>
      <c r="D91" s="551">
        <f>Activity!$C90*Activity!$D90*Activity!F90</f>
        <v>0</v>
      </c>
      <c r="E91" s="549">
        <f>Activity!$C90*Activity!$D90*Activity!G90</f>
        <v>0</v>
      </c>
      <c r="F91" s="551">
        <f>Activity!$C90*Activity!$D90*Activity!H90</f>
        <v>0</v>
      </c>
      <c r="G91" s="551">
        <f>Activity!$C90*Activity!$D90*Activity!I90</f>
        <v>0</v>
      </c>
      <c r="H91" s="551">
        <f>Activity!$C90*Activity!$D90*Activity!J90</f>
        <v>0</v>
      </c>
      <c r="I91" s="551">
        <f>Activity!$C90*Activity!$D90*Activity!K90</f>
        <v>0</v>
      </c>
      <c r="J91" s="552">
        <f>Activity!$C90*Activity!$D90*Activity!L90</f>
        <v>0</v>
      </c>
      <c r="K91" s="551">
        <f>Activity!$C90*Activity!$D90*Activity!M90</f>
        <v>0</v>
      </c>
      <c r="L91" s="551">
        <f>Activity!$C90*Activity!$D90*Activity!N90</f>
        <v>0</v>
      </c>
      <c r="M91" s="549">
        <f>Activity!$C90*Activity!$D90*Activity!O90</f>
        <v>0</v>
      </c>
      <c r="N91" s="413">
        <v>0</v>
      </c>
      <c r="O91" s="551">
        <f>Activity!C90*Activity!D90</f>
        <v>0</v>
      </c>
      <c r="P91" s="558">
        <f>Activity!X90</f>
        <v>0</v>
      </c>
    </row>
    <row r="92" spans="2:16">
      <c r="B92" s="7">
        <f t="shared" si="2"/>
        <v>2078</v>
      </c>
      <c r="C92" s="550">
        <f>Activity!$C91*Activity!$D91*Activity!E91</f>
        <v>0</v>
      </c>
      <c r="D92" s="551">
        <f>Activity!$C91*Activity!$D91*Activity!F91</f>
        <v>0</v>
      </c>
      <c r="E92" s="549">
        <f>Activity!$C91*Activity!$D91*Activity!G91</f>
        <v>0</v>
      </c>
      <c r="F92" s="551">
        <f>Activity!$C91*Activity!$D91*Activity!H91</f>
        <v>0</v>
      </c>
      <c r="G92" s="551">
        <f>Activity!$C91*Activity!$D91*Activity!I91</f>
        <v>0</v>
      </c>
      <c r="H92" s="551">
        <f>Activity!$C91*Activity!$D91*Activity!J91</f>
        <v>0</v>
      </c>
      <c r="I92" s="551">
        <f>Activity!$C91*Activity!$D91*Activity!K91</f>
        <v>0</v>
      </c>
      <c r="J92" s="552">
        <f>Activity!$C91*Activity!$D91*Activity!L91</f>
        <v>0</v>
      </c>
      <c r="K92" s="551">
        <f>Activity!$C91*Activity!$D91*Activity!M91</f>
        <v>0</v>
      </c>
      <c r="L92" s="551">
        <f>Activity!$C91*Activity!$D91*Activity!N91</f>
        <v>0</v>
      </c>
      <c r="M92" s="549">
        <f>Activity!$C91*Activity!$D91*Activity!O91</f>
        <v>0</v>
      </c>
      <c r="N92" s="413">
        <v>0</v>
      </c>
      <c r="O92" s="551">
        <f>Activity!C91*Activity!D91</f>
        <v>0</v>
      </c>
      <c r="P92" s="558">
        <f>Activity!X91</f>
        <v>0</v>
      </c>
    </row>
    <row r="93" spans="2:16">
      <c r="B93" s="7">
        <f t="shared" si="2"/>
        <v>2079</v>
      </c>
      <c r="C93" s="550">
        <f>Activity!$C92*Activity!$D92*Activity!E92</f>
        <v>0</v>
      </c>
      <c r="D93" s="551">
        <f>Activity!$C92*Activity!$D92*Activity!F92</f>
        <v>0</v>
      </c>
      <c r="E93" s="549">
        <f>Activity!$C92*Activity!$D92*Activity!G92</f>
        <v>0</v>
      </c>
      <c r="F93" s="551">
        <f>Activity!$C92*Activity!$D92*Activity!H92</f>
        <v>0</v>
      </c>
      <c r="G93" s="551">
        <f>Activity!$C92*Activity!$D92*Activity!I92</f>
        <v>0</v>
      </c>
      <c r="H93" s="551">
        <f>Activity!$C92*Activity!$D92*Activity!J92</f>
        <v>0</v>
      </c>
      <c r="I93" s="551">
        <f>Activity!$C92*Activity!$D92*Activity!K92</f>
        <v>0</v>
      </c>
      <c r="J93" s="552">
        <f>Activity!$C92*Activity!$D92*Activity!L92</f>
        <v>0</v>
      </c>
      <c r="K93" s="551">
        <f>Activity!$C92*Activity!$D92*Activity!M92</f>
        <v>0</v>
      </c>
      <c r="L93" s="551">
        <f>Activity!$C92*Activity!$D92*Activity!N92</f>
        <v>0</v>
      </c>
      <c r="M93" s="549">
        <f>Activity!$C92*Activity!$D92*Activity!O92</f>
        <v>0</v>
      </c>
      <c r="N93" s="413">
        <v>0</v>
      </c>
      <c r="O93" s="551">
        <f>Activity!C92*Activity!D92</f>
        <v>0</v>
      </c>
      <c r="P93" s="558">
        <f>Activity!X92</f>
        <v>0</v>
      </c>
    </row>
    <row r="94" spans="2:16" ht="13.5" thickBot="1">
      <c r="B94" s="15">
        <f t="shared" si="2"/>
        <v>2080</v>
      </c>
      <c r="C94" s="553">
        <f>Activity!$C93*Activity!$D93*Activity!E93</f>
        <v>0</v>
      </c>
      <c r="D94" s="554">
        <f>Activity!$C93*Activity!$D93*Activity!F93</f>
        <v>0</v>
      </c>
      <c r="E94" s="554">
        <f>Activity!$C93*Activity!$D93*Activity!G93</f>
        <v>0</v>
      </c>
      <c r="F94" s="554">
        <f>Activity!$C93*Activity!$D93*Activity!H93</f>
        <v>0</v>
      </c>
      <c r="G94" s="554">
        <f>Activity!$C93*Activity!$D93*Activity!I93</f>
        <v>0</v>
      </c>
      <c r="H94" s="554">
        <f>Activity!$C93*Activity!$D93*Activity!J93</f>
        <v>0</v>
      </c>
      <c r="I94" s="554">
        <f>Activity!$C93*Activity!$D93*Activity!K93</f>
        <v>0</v>
      </c>
      <c r="J94" s="555">
        <f>Activity!$C93*Activity!$D93*Activity!L93</f>
        <v>0</v>
      </c>
      <c r="K94" s="554">
        <f>Activity!$C93*Activity!$D93*Activity!M93</f>
        <v>0</v>
      </c>
      <c r="L94" s="554">
        <f>Activity!$C93*Activity!$D93*Activity!N93</f>
        <v>0</v>
      </c>
      <c r="M94" s="554">
        <f>Activity!$C93*Activity!$D93*Activity!O93</f>
        <v>0</v>
      </c>
      <c r="N94" s="414">
        <v>0</v>
      </c>
      <c r="O94" s="554">
        <f>Activity!C93*Activity!D93</f>
        <v>0</v>
      </c>
      <c r="P94" s="5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C13" sqref="C13"/>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13" zoomScale="85" zoomScaleNormal="85" workbookViewId="0">
      <selection activeCell="B28" sqref="B28"/>
    </sheetView>
  </sheetViews>
  <sheetFormatPr defaultColWidth="8.85546875" defaultRowHeight="12.75"/>
  <cols>
    <col min="1" max="1" width="8.85546875" style="641"/>
    <col min="2" max="2" width="7" style="637" customWidth="1"/>
    <col min="3" max="3" width="8.85546875" style="637"/>
    <col min="4" max="4" width="10.85546875" style="637" customWidth="1"/>
    <col min="5" max="10" width="8.85546875" style="637"/>
    <col min="11" max="11" width="10.42578125" style="637" customWidth="1"/>
    <col min="12" max="12" width="8.85546875" style="637"/>
    <col min="13" max="13" width="9.42578125" style="637" bestFit="1" customWidth="1"/>
    <col min="14" max="14" width="3" style="637" customWidth="1"/>
    <col min="15" max="15" width="14.85546875" style="638" customWidth="1"/>
    <col min="16" max="16" width="8.28515625" style="637" customWidth="1"/>
    <col min="17" max="17" width="2" style="640" customWidth="1"/>
    <col min="18" max="20" width="8.85546875" style="641"/>
    <col min="21" max="21" width="10.7109375" style="641" customWidth="1"/>
    <col min="22" max="27" width="8.85546875" style="641"/>
    <col min="28" max="28" width="8.85546875" style="637"/>
    <col min="29" max="29" width="8.85546875" style="641"/>
    <col min="30" max="30" width="10.7109375" style="641" customWidth="1"/>
    <col min="31" max="31" width="2.7109375" style="641" customWidth="1"/>
    <col min="32" max="32" width="15.42578125" style="641" customWidth="1"/>
    <col min="33" max="16384" width="8.85546875" style="641"/>
  </cols>
  <sheetData>
    <row r="1" spans="1:32">
      <c r="A1" s="636"/>
      <c r="P1" s="639"/>
    </row>
    <row r="2" spans="1:32" ht="15.75">
      <c r="A2" s="636"/>
      <c r="B2" s="642" t="s">
        <v>94</v>
      </c>
      <c r="D2" s="642"/>
      <c r="E2" s="642"/>
    </row>
    <row r="3" spans="1:32" ht="15.75">
      <c r="A3" s="636"/>
      <c r="B3" s="642"/>
      <c r="D3" s="642"/>
      <c r="E3" s="642"/>
      <c r="I3" s="643"/>
      <c r="J3" s="644"/>
      <c r="K3" s="644"/>
      <c r="L3" s="644"/>
      <c r="M3" s="644"/>
      <c r="N3" s="644"/>
      <c r="O3" s="645"/>
      <c r="AB3" s="644"/>
    </row>
    <row r="4" spans="1:32" ht="16.5" thickBot="1">
      <c r="A4" s="636"/>
      <c r="B4" s="643" t="s">
        <v>265</v>
      </c>
      <c r="D4" s="642"/>
      <c r="E4" s="643" t="s">
        <v>276</v>
      </c>
      <c r="H4" s="643" t="s">
        <v>30</v>
      </c>
      <c r="I4" s="643"/>
      <c r="J4" s="644"/>
      <c r="K4" s="644"/>
      <c r="L4" s="644"/>
      <c r="M4" s="644"/>
      <c r="N4" s="644"/>
      <c r="O4" s="645"/>
      <c r="AB4" s="644"/>
    </row>
    <row r="5" spans="1:32" ht="13.5" thickBot="1">
      <c r="A5" s="636"/>
      <c r="B5" s="646" t="str">
        <f>city</f>
        <v>Kutai Kertanegara</v>
      </c>
      <c r="C5" s="647"/>
      <c r="D5" s="647"/>
      <c r="E5" s="646" t="str">
        <f>province</f>
        <v>Kalimantan Timur</v>
      </c>
      <c r="F5" s="647"/>
      <c r="G5" s="647"/>
      <c r="H5" s="646" t="str">
        <f>country</f>
        <v>Indonesia</v>
      </c>
      <c r="I5" s="647"/>
      <c r="J5" s="648"/>
      <c r="K5" s="644"/>
      <c r="L5" s="644"/>
      <c r="M5" s="644"/>
      <c r="N5" s="644"/>
      <c r="O5" s="645"/>
      <c r="AB5" s="644"/>
    </row>
    <row r="6" spans="1:32">
      <c r="A6" s="636"/>
      <c r="C6" s="643"/>
      <c r="D6" s="643"/>
      <c r="E6" s="643"/>
    </row>
    <row r="7" spans="1:32">
      <c r="A7" s="636"/>
      <c r="B7" s="637" t="s">
        <v>35</v>
      </c>
      <c r="P7" s="639"/>
    </row>
    <row r="8" spans="1:32">
      <c r="A8" s="636"/>
      <c r="B8" s="637" t="s">
        <v>37</v>
      </c>
      <c r="P8" s="639"/>
    </row>
    <row r="9" spans="1:32">
      <c r="B9" s="649"/>
      <c r="P9" s="639"/>
    </row>
    <row r="10" spans="1:32">
      <c r="P10" s="650"/>
    </row>
    <row r="11" spans="1:32" ht="13.5" thickBot="1">
      <c r="A11" s="651"/>
      <c r="P11" s="651"/>
      <c r="Q11" s="652"/>
    </row>
    <row r="12" spans="1:32" ht="13.5" thickBot="1">
      <c r="A12" s="653"/>
      <c r="B12" s="654"/>
      <c r="C12" s="830" t="s">
        <v>91</v>
      </c>
      <c r="D12" s="831"/>
      <c r="E12" s="831"/>
      <c r="F12" s="831"/>
      <c r="G12" s="831"/>
      <c r="H12" s="831"/>
      <c r="I12" s="831"/>
      <c r="J12" s="831"/>
      <c r="K12" s="831"/>
      <c r="L12" s="831"/>
      <c r="M12" s="832"/>
      <c r="N12" s="655"/>
      <c r="O12" s="656"/>
      <c r="P12" s="653"/>
      <c r="Q12" s="652"/>
      <c r="S12" s="654"/>
      <c r="T12" s="830" t="s">
        <v>91</v>
      </c>
      <c r="U12" s="831"/>
      <c r="V12" s="831"/>
      <c r="W12" s="831"/>
      <c r="X12" s="831"/>
      <c r="Y12" s="831"/>
      <c r="Z12" s="831"/>
      <c r="AA12" s="831"/>
      <c r="AB12" s="831"/>
      <c r="AC12" s="831"/>
      <c r="AD12" s="832"/>
      <c r="AE12" s="655"/>
      <c r="AF12" s="657"/>
    </row>
    <row r="13" spans="1:32" ht="39" thickBot="1">
      <c r="A13" s="658"/>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5" t="s">
        <v>4</v>
      </c>
      <c r="P13" s="658"/>
      <c r="Q13" s="652"/>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13.5" thickBot="1">
      <c r="A14" s="658"/>
      <c r="B14" s="659"/>
      <c r="C14" s="660" t="s">
        <v>81</v>
      </c>
      <c r="D14" s="661" t="s">
        <v>87</v>
      </c>
      <c r="E14" s="661" t="s">
        <v>88</v>
      </c>
      <c r="F14" s="661" t="s">
        <v>275</v>
      </c>
      <c r="G14" s="661" t="s">
        <v>89</v>
      </c>
      <c r="H14" s="661" t="s">
        <v>82</v>
      </c>
      <c r="I14" s="662" t="s">
        <v>92</v>
      </c>
      <c r="J14" s="663" t="s">
        <v>93</v>
      </c>
      <c r="K14" s="663" t="s">
        <v>316</v>
      </c>
      <c r="L14" s="664" t="s">
        <v>194</v>
      </c>
      <c r="M14" s="663" t="s">
        <v>162</v>
      </c>
      <c r="N14" s="665"/>
      <c r="O14" s="666" t="s">
        <v>163</v>
      </c>
      <c r="P14" s="658"/>
      <c r="Q14" s="652"/>
      <c r="S14" s="659"/>
      <c r="T14" s="660" t="s">
        <v>81</v>
      </c>
      <c r="U14" s="661" t="s">
        <v>87</v>
      </c>
      <c r="V14" s="661" t="s">
        <v>88</v>
      </c>
      <c r="W14" s="661" t="s">
        <v>275</v>
      </c>
      <c r="X14" s="661" t="s">
        <v>89</v>
      </c>
      <c r="Y14" s="661" t="s">
        <v>82</v>
      </c>
      <c r="Z14" s="662" t="s">
        <v>92</v>
      </c>
      <c r="AA14" s="663" t="s">
        <v>93</v>
      </c>
      <c r="AB14" s="663" t="s">
        <v>316</v>
      </c>
      <c r="AC14" s="664" t="s">
        <v>194</v>
      </c>
      <c r="AD14" s="663" t="s">
        <v>162</v>
      </c>
      <c r="AE14" s="665"/>
      <c r="AF14" s="667" t="s">
        <v>163</v>
      </c>
    </row>
    <row r="15" spans="1:32" ht="13.5" thickBot="1">
      <c r="B15" s="668"/>
      <c r="C15" s="669" t="s">
        <v>15</v>
      </c>
      <c r="D15" s="670" t="s">
        <v>15</v>
      </c>
      <c r="E15" s="670" t="s">
        <v>15</v>
      </c>
      <c r="F15" s="670" t="s">
        <v>15</v>
      </c>
      <c r="G15" s="670" t="s">
        <v>15</v>
      </c>
      <c r="H15" s="670" t="s">
        <v>15</v>
      </c>
      <c r="I15" s="671" t="s">
        <v>15</v>
      </c>
      <c r="J15" s="671" t="s">
        <v>15</v>
      </c>
      <c r="K15" s="671" t="s">
        <v>15</v>
      </c>
      <c r="L15" s="672" t="s">
        <v>15</v>
      </c>
      <c r="M15" s="671" t="s">
        <v>15</v>
      </c>
      <c r="N15" s="673"/>
      <c r="O15" s="674" t="s">
        <v>15</v>
      </c>
      <c r="P15" s="641"/>
      <c r="Q15" s="652"/>
      <c r="S15" s="668"/>
      <c r="T15" s="669" t="s">
        <v>15</v>
      </c>
      <c r="U15" s="670" t="s">
        <v>15</v>
      </c>
      <c r="V15" s="670" t="s">
        <v>15</v>
      </c>
      <c r="W15" s="670" t="s">
        <v>15</v>
      </c>
      <c r="X15" s="670" t="s">
        <v>15</v>
      </c>
      <c r="Y15" s="670" t="s">
        <v>15</v>
      </c>
      <c r="Z15" s="671" t="s">
        <v>15</v>
      </c>
      <c r="AA15" s="671" t="s">
        <v>15</v>
      </c>
      <c r="AB15" s="671" t="s">
        <v>15</v>
      </c>
      <c r="AC15" s="672" t="s">
        <v>15</v>
      </c>
      <c r="AD15" s="671" t="s">
        <v>15</v>
      </c>
      <c r="AE15" s="673"/>
      <c r="AF15" s="675" t="s">
        <v>15</v>
      </c>
    </row>
    <row r="16" spans="1:32" ht="13.5" thickBot="1">
      <c r="B16" s="676"/>
      <c r="C16" s="677"/>
      <c r="D16" s="678"/>
      <c r="E16" s="678"/>
      <c r="F16" s="678"/>
      <c r="G16" s="678"/>
      <c r="H16" s="678"/>
      <c r="I16" s="679"/>
      <c r="J16" s="679"/>
      <c r="K16" s="680"/>
      <c r="L16" s="681"/>
      <c r="M16" s="680"/>
      <c r="N16" s="682"/>
      <c r="O16" s="683"/>
      <c r="P16" s="641"/>
      <c r="Q16" s="652"/>
      <c r="S16" s="676"/>
      <c r="T16" s="677"/>
      <c r="U16" s="678"/>
      <c r="V16" s="678"/>
      <c r="W16" s="678"/>
      <c r="X16" s="678"/>
      <c r="Y16" s="678"/>
      <c r="Z16" s="679"/>
      <c r="AA16" s="679"/>
      <c r="AB16" s="680"/>
      <c r="AC16" s="681"/>
      <c r="AD16" s="680"/>
      <c r="AE16" s="682"/>
      <c r="AF16" s="684"/>
    </row>
    <row r="17" spans="2:34">
      <c r="B17" s="685">
        <f>year</f>
        <v>2000</v>
      </c>
      <c r="C17" s="686">
        <f>IF(Select2=1,Food!$K19,"")</f>
        <v>0</v>
      </c>
      <c r="D17" s="687">
        <f>IF(Select2=1,Paper!$K19,"")</f>
        <v>0</v>
      </c>
      <c r="E17" s="687">
        <f>IF(Select2=1,Nappies!$K19,"")</f>
        <v>0</v>
      </c>
      <c r="F17" s="687">
        <f>IF(Select2=1,Garden!$K19,"")</f>
        <v>0</v>
      </c>
      <c r="G17" s="687">
        <f>IF(Select2=1,Wood!$K19,"")</f>
        <v>0</v>
      </c>
      <c r="H17" s="687">
        <f>IF(Select2=1,Textiles!$K19,"")</f>
        <v>0</v>
      </c>
      <c r="I17" s="688">
        <f>Sludge!K19</f>
        <v>0</v>
      </c>
      <c r="J17" s="689" t="str">
        <f>IF(Select2=2,MSW!$K19,"")</f>
        <v/>
      </c>
      <c r="K17" s="688">
        <f>Industry!$K19</f>
        <v>0</v>
      </c>
      <c r="L17" s="690">
        <f>SUM(C17:K17)</f>
        <v>0</v>
      </c>
      <c r="M17" s="691">
        <f>Recovery_OX!C12</f>
        <v>0</v>
      </c>
      <c r="N17" s="650"/>
      <c r="O17" s="692">
        <f>(L17-M17)*(1-Recovery_OX!F12)</f>
        <v>0</v>
      </c>
      <c r="P17" s="693"/>
      <c r="Q17" s="652"/>
      <c r="S17" s="685">
        <f>year</f>
        <v>2000</v>
      </c>
      <c r="T17" s="686">
        <f>IF(Select2=1,Food!$W19,"")</f>
        <v>0</v>
      </c>
      <c r="U17" s="687">
        <f>IF(Select2=1,Paper!$W19,"")</f>
        <v>0</v>
      </c>
      <c r="V17" s="687">
        <f>IF(Select2=1,Nappies!$W19,"")</f>
        <v>0</v>
      </c>
      <c r="W17" s="687">
        <f>IF(Select2=1,Garden!$W19,"")</f>
        <v>0</v>
      </c>
      <c r="X17" s="687">
        <f>IF(Select2=1,Wood!$W19,"")</f>
        <v>0</v>
      </c>
      <c r="Y17" s="687">
        <f>IF(Select2=1,Textiles!$W19,"")</f>
        <v>0</v>
      </c>
      <c r="Z17" s="688">
        <f>Sludge!W19</f>
        <v>0</v>
      </c>
      <c r="AA17" s="689" t="str">
        <f>IF(Select2=2,MSW!$W19,"")</f>
        <v/>
      </c>
      <c r="AB17" s="688">
        <f>Industry!$W19</f>
        <v>0</v>
      </c>
      <c r="AC17" s="690">
        <f t="shared" ref="AC17:AC48" si="0">SUM(T17:AA17)</f>
        <v>0</v>
      </c>
      <c r="AD17" s="691">
        <f>Recovery_OX!R12</f>
        <v>0</v>
      </c>
      <c r="AE17" s="650"/>
      <c r="AF17" s="694">
        <f>(AC17-AD17)*(1-Recovery_OX!U12)</f>
        <v>0</v>
      </c>
      <c r="AH17" s="637"/>
    </row>
    <row r="18" spans="2:34">
      <c r="B18" s="695">
        <f t="shared" ref="B18:B81" si="1">B17+1</f>
        <v>2001</v>
      </c>
      <c r="C18" s="696">
        <f>IF(Select2=1,Food!$K20,"")</f>
        <v>0.31635296726854079</v>
      </c>
      <c r="D18" s="697">
        <f>IF(Select2=1,Paper!$K20,"")</f>
        <v>1.66125372398679E-2</v>
      </c>
      <c r="E18" s="687">
        <f>IF(Select2=1,Nappies!$K20,"")</f>
        <v>5.2384749426372612E-2</v>
      </c>
      <c r="F18" s="697">
        <f>IF(Select2=1,Garden!$K20,"")</f>
        <v>0</v>
      </c>
      <c r="G18" s="687">
        <f>IF(Select2=1,Wood!$K20,"")</f>
        <v>0</v>
      </c>
      <c r="H18" s="697">
        <f>IF(Select2=1,Textiles!$K20,"")</f>
        <v>3.9332249303021868E-3</v>
      </c>
      <c r="I18" s="698">
        <f>Sludge!K20</f>
        <v>0</v>
      </c>
      <c r="J18" s="698" t="str">
        <f>IF(Select2=2,MSW!$K20,"")</f>
        <v/>
      </c>
      <c r="K18" s="698">
        <f>Industry!$K20</f>
        <v>0</v>
      </c>
      <c r="L18" s="699">
        <f>SUM(C18:K18)</f>
        <v>0.38928347886508347</v>
      </c>
      <c r="M18" s="700">
        <f>Recovery_OX!C13</f>
        <v>0</v>
      </c>
      <c r="N18" s="650"/>
      <c r="O18" s="701">
        <f>(L18-M18)*(1-Recovery_OX!F13)</f>
        <v>0.38928347886508347</v>
      </c>
      <c r="P18" s="693"/>
      <c r="Q18" s="652"/>
      <c r="S18" s="695">
        <f t="shared" ref="S18:S81" si="2">S17+1</f>
        <v>2001</v>
      </c>
      <c r="T18" s="696">
        <f>IF(Select2=1,Food!$W20,"")</f>
        <v>0.2116545276105313</v>
      </c>
      <c r="U18" s="697">
        <f>IF(Select2=1,Paper!$W20,"")</f>
        <v>3.432342404931385E-2</v>
      </c>
      <c r="V18" s="687">
        <f>IF(Select2=1,Nappies!$W20,"")</f>
        <v>0</v>
      </c>
      <c r="W18" s="697">
        <f>IF(Select2=1,Garden!$W20,"")</f>
        <v>0</v>
      </c>
      <c r="X18" s="687">
        <f>IF(Select2=1,Wood!$W20,"")</f>
        <v>1.4406159347382166E-2</v>
      </c>
      <c r="Y18" s="697">
        <f>IF(Select2=1,Textiles!$W20,"")</f>
        <v>4.3103834852626696E-3</v>
      </c>
      <c r="Z18" s="689">
        <f>Sludge!W20</f>
        <v>0</v>
      </c>
      <c r="AA18" s="689" t="str">
        <f>IF(Select2=2,MSW!$W20,"")</f>
        <v/>
      </c>
      <c r="AB18" s="698">
        <f>Industry!$W20</f>
        <v>0</v>
      </c>
      <c r="AC18" s="699">
        <f t="shared" si="0"/>
        <v>0.26469449449249</v>
      </c>
      <c r="AD18" s="700">
        <f>Recovery_OX!R13</f>
        <v>0</v>
      </c>
      <c r="AE18" s="650"/>
      <c r="AF18" s="702">
        <f>(AC18-AD18)*(1-Recovery_OX!U13)</f>
        <v>0.26469449449249</v>
      </c>
      <c r="AH18" s="637"/>
    </row>
    <row r="19" spans="2:34">
      <c r="B19" s="695">
        <f t="shared" si="1"/>
        <v>2002</v>
      </c>
      <c r="C19" s="696">
        <f>IF(Select2=1,Food!$K21,"")</f>
        <v>0.53429277577772816</v>
      </c>
      <c r="D19" s="697">
        <f>IF(Select2=1,Paper!$K21,"")</f>
        <v>3.2410847617531408E-2</v>
      </c>
      <c r="E19" s="687">
        <f>IF(Select2=1,Nappies!$K21,"")</f>
        <v>9.7553929325710942E-2</v>
      </c>
      <c r="F19" s="697">
        <f>IF(Select2=1,Garden!$K21,"")</f>
        <v>0</v>
      </c>
      <c r="G19" s="687">
        <f>IF(Select2=1,Wood!$K21,"")</f>
        <v>0</v>
      </c>
      <c r="H19" s="697">
        <f>IF(Select2=1,Textiles!$K21,"")</f>
        <v>7.6736715181330989E-3</v>
      </c>
      <c r="I19" s="698">
        <f>Sludge!K21</f>
        <v>0</v>
      </c>
      <c r="J19" s="698" t="str">
        <f>IF(Select2=2,MSW!$K21,"")</f>
        <v/>
      </c>
      <c r="K19" s="698">
        <f>Industry!$K21</f>
        <v>0</v>
      </c>
      <c r="L19" s="699">
        <f t="shared" ref="L19:L82" si="3">SUM(C19:K19)</f>
        <v>0.67193122423910367</v>
      </c>
      <c r="M19" s="700">
        <f>Recovery_OX!C14</f>
        <v>0</v>
      </c>
      <c r="N19" s="650"/>
      <c r="O19" s="701">
        <f>(L19-M19)*(1-Recovery_OX!F14)</f>
        <v>0.67193122423910367</v>
      </c>
      <c r="P19" s="693"/>
      <c r="Q19" s="652"/>
      <c r="S19" s="695">
        <f t="shared" si="2"/>
        <v>2002</v>
      </c>
      <c r="T19" s="696">
        <f>IF(Select2=1,Food!$W21,"")</f>
        <v>0.35746617469517938</v>
      </c>
      <c r="U19" s="697">
        <f>IF(Select2=1,Paper!$W21,"")</f>
        <v>6.6964561193246716E-2</v>
      </c>
      <c r="V19" s="687">
        <f>IF(Select2=1,Nappies!$W21,"")</f>
        <v>0</v>
      </c>
      <c r="W19" s="697">
        <f>IF(Select2=1,Garden!$W21,"")</f>
        <v>0</v>
      </c>
      <c r="X19" s="687">
        <f>IF(Select2=1,Wood!$W21,"")</f>
        <v>2.8584684126467839E-2</v>
      </c>
      <c r="Y19" s="697">
        <f>IF(Select2=1,Textiles!$W21,"")</f>
        <v>8.4095030335705166E-3</v>
      </c>
      <c r="Z19" s="689">
        <f>Sludge!W21</f>
        <v>0</v>
      </c>
      <c r="AA19" s="689" t="str">
        <f>IF(Select2=2,MSW!$W21,"")</f>
        <v/>
      </c>
      <c r="AB19" s="698">
        <f>Industry!$W21</f>
        <v>0</v>
      </c>
      <c r="AC19" s="699">
        <f t="shared" si="0"/>
        <v>0.4614249230484645</v>
      </c>
      <c r="AD19" s="700">
        <f>Recovery_OX!R14</f>
        <v>0</v>
      </c>
      <c r="AE19" s="650"/>
      <c r="AF19" s="702">
        <f>(AC19-AD19)*(1-Recovery_OX!U14)</f>
        <v>0.4614249230484645</v>
      </c>
      <c r="AH19" s="637"/>
    </row>
    <row r="20" spans="2:34">
      <c r="B20" s="695">
        <f t="shared" si="1"/>
        <v>2003</v>
      </c>
      <c r="C20" s="696">
        <f>IF(Select2=1,Food!$K22,"")</f>
        <v>0.69008478635927661</v>
      </c>
      <c r="D20" s="697">
        <f>IF(Select2=1,Paper!$K22,"")</f>
        <v>4.76506033329408E-2</v>
      </c>
      <c r="E20" s="687">
        <f>IF(Select2=1,Nappies!$K22,"")</f>
        <v>0.13726822452073895</v>
      </c>
      <c r="F20" s="697">
        <f>IF(Select2=1,Garden!$K22,"")</f>
        <v>0</v>
      </c>
      <c r="G20" s="687">
        <f>IF(Select2=1,Wood!$K22,"")</f>
        <v>0</v>
      </c>
      <c r="H20" s="697">
        <f>IF(Select2=1,Textiles!$K22,"")</f>
        <v>1.1281873338605888E-2</v>
      </c>
      <c r="I20" s="698">
        <f>Sludge!K22</f>
        <v>0</v>
      </c>
      <c r="J20" s="698" t="str">
        <f>IF(Select2=2,MSW!$K22,"")</f>
        <v/>
      </c>
      <c r="K20" s="698">
        <f>Industry!$K22</f>
        <v>0</v>
      </c>
      <c r="L20" s="699">
        <f t="shared" si="3"/>
        <v>0.88628548755156222</v>
      </c>
      <c r="M20" s="700">
        <f>Recovery_OX!C15</f>
        <v>0</v>
      </c>
      <c r="N20" s="650"/>
      <c r="O20" s="701">
        <f>(L20-M20)*(1-Recovery_OX!F15)</f>
        <v>0.88628548755156222</v>
      </c>
      <c r="P20" s="693"/>
      <c r="Q20" s="652"/>
      <c r="S20" s="695">
        <f t="shared" si="2"/>
        <v>2003</v>
      </c>
      <c r="T20" s="696">
        <f>IF(Select2=1,Food!$W22,"")</f>
        <v>0.46169811754634915</v>
      </c>
      <c r="U20" s="697">
        <f>IF(Select2=1,Paper!$W22,"")</f>
        <v>9.8451659778803297E-2</v>
      </c>
      <c r="V20" s="687">
        <f>IF(Select2=1,Nappies!$W22,"")</f>
        <v>0</v>
      </c>
      <c r="W20" s="697">
        <f>IF(Select2=1,Garden!$W22,"")</f>
        <v>0</v>
      </c>
      <c r="X20" s="687">
        <f>IF(Select2=1,Wood!$W22,"")</f>
        <v>4.2717383294924499E-2</v>
      </c>
      <c r="Y20" s="697">
        <f>IF(Select2=1,Textiles!$W22,"")</f>
        <v>1.2363696809431109E-2</v>
      </c>
      <c r="Z20" s="689">
        <f>Sludge!W22</f>
        <v>0</v>
      </c>
      <c r="AA20" s="689" t="str">
        <f>IF(Select2=2,MSW!$W22,"")</f>
        <v/>
      </c>
      <c r="AB20" s="698">
        <f>Industry!$W22</f>
        <v>0</v>
      </c>
      <c r="AC20" s="699">
        <f t="shared" si="0"/>
        <v>0.615230857429508</v>
      </c>
      <c r="AD20" s="700">
        <f>Recovery_OX!R15</f>
        <v>0</v>
      </c>
      <c r="AE20" s="650"/>
      <c r="AF20" s="702">
        <f>(AC20-AD20)*(1-Recovery_OX!U15)</f>
        <v>0.615230857429508</v>
      </c>
      <c r="AH20" s="637"/>
    </row>
    <row r="21" spans="2:34">
      <c r="B21" s="695">
        <f t="shared" si="1"/>
        <v>2004</v>
      </c>
      <c r="C21" s="696">
        <f>IF(Select2=1,Food!$K23,"")</f>
        <v>0.82070363623469444</v>
      </c>
      <c r="D21" s="697">
        <f>IF(Select2=1,Paper!$K23,"")</f>
        <v>6.3235277005577045E-2</v>
      </c>
      <c r="E21" s="687">
        <f>IF(Select2=1,Nappies!$K23,"")</f>
        <v>0.17511029421371582</v>
      </c>
      <c r="F21" s="697">
        <f>IF(Select2=1,Garden!$K23,"")</f>
        <v>0</v>
      </c>
      <c r="G21" s="687">
        <f>IF(Select2=1,Wood!$K23,"")</f>
        <v>0</v>
      </c>
      <c r="H21" s="697">
        <f>IF(Select2=1,Textiles!$K23,"")</f>
        <v>1.4971738777867618E-2</v>
      </c>
      <c r="I21" s="698">
        <f>Sludge!K23</f>
        <v>0</v>
      </c>
      <c r="J21" s="698" t="str">
        <f>IF(Select2=2,MSW!$K23,"")</f>
        <v/>
      </c>
      <c r="K21" s="698">
        <f>Industry!$K23</f>
        <v>0</v>
      </c>
      <c r="L21" s="699">
        <f t="shared" si="3"/>
        <v>1.0740209462318548</v>
      </c>
      <c r="M21" s="700">
        <f>Recovery_OX!C16</f>
        <v>0</v>
      </c>
      <c r="N21" s="650"/>
      <c r="O21" s="701">
        <f>(L21-M21)*(1-Recovery_OX!F16)</f>
        <v>1.0740209462318548</v>
      </c>
      <c r="P21" s="693"/>
      <c r="Q21" s="652"/>
      <c r="S21" s="695">
        <f t="shared" si="2"/>
        <v>2004</v>
      </c>
      <c r="T21" s="696">
        <f>IF(Select2=1,Food!$W23,"")</f>
        <v>0.54908807062981346</v>
      </c>
      <c r="U21" s="697">
        <f>IF(Select2=1,Paper!$W23,"")</f>
        <v>0.13065139877185339</v>
      </c>
      <c r="V21" s="687">
        <f>IF(Select2=1,Nappies!$W23,"")</f>
        <v>0</v>
      </c>
      <c r="W21" s="697">
        <f>IF(Select2=1,Garden!$W23,"")</f>
        <v>0</v>
      </c>
      <c r="X21" s="687">
        <f>IF(Select2=1,Wood!$W23,"")</f>
        <v>5.7556565334780735E-2</v>
      </c>
      <c r="Y21" s="697">
        <f>IF(Select2=1,Textiles!$W23,"")</f>
        <v>1.6407384962046703E-2</v>
      </c>
      <c r="Z21" s="689">
        <f>Sludge!W23</f>
        <v>0</v>
      </c>
      <c r="AA21" s="689" t="str">
        <f>IF(Select2=2,MSW!$W23,"")</f>
        <v/>
      </c>
      <c r="AB21" s="698">
        <f>Industry!$W23</f>
        <v>0</v>
      </c>
      <c r="AC21" s="699">
        <f t="shared" si="0"/>
        <v>0.7537034196984943</v>
      </c>
      <c r="AD21" s="700">
        <f>Recovery_OX!R16</f>
        <v>0</v>
      </c>
      <c r="AE21" s="650"/>
      <c r="AF21" s="702">
        <f>(AC21-AD21)*(1-Recovery_OX!U16)</f>
        <v>0.7537034196984943</v>
      </c>
    </row>
    <row r="22" spans="2:34">
      <c r="B22" s="695">
        <f t="shared" si="1"/>
        <v>2005</v>
      </c>
      <c r="C22" s="696">
        <f>IF(Select2=1,Food!$K24,"")</f>
        <v>0.91189425464160456</v>
      </c>
      <c r="D22" s="697">
        <f>IF(Select2=1,Paper!$K24,"")</f>
        <v>7.7957171158027624E-2</v>
      </c>
      <c r="E22" s="687">
        <f>IF(Select2=1,Nappies!$K24,"")</f>
        <v>0.20763810009578398</v>
      </c>
      <c r="F22" s="697">
        <f>IF(Select2=1,Garden!$K24,"")</f>
        <v>0</v>
      </c>
      <c r="G22" s="687">
        <f>IF(Select2=1,Wood!$K24,"")</f>
        <v>0</v>
      </c>
      <c r="H22" s="697">
        <f>IF(Select2=1,Textiles!$K24,"")</f>
        <v>1.8457330428655636E-2</v>
      </c>
      <c r="I22" s="698">
        <f>Sludge!K24</f>
        <v>0</v>
      </c>
      <c r="J22" s="698" t="str">
        <f>IF(Select2=2,MSW!$K24,"")</f>
        <v/>
      </c>
      <c r="K22" s="698">
        <f>Industry!$K24</f>
        <v>0</v>
      </c>
      <c r="L22" s="699">
        <f t="shared" si="3"/>
        <v>1.2159468563240718</v>
      </c>
      <c r="M22" s="700">
        <f>Recovery_OX!C17</f>
        <v>0</v>
      </c>
      <c r="N22" s="650"/>
      <c r="O22" s="701">
        <f>(L22-M22)*(1-Recovery_OX!F17)</f>
        <v>1.2159468563240718</v>
      </c>
      <c r="P22" s="641"/>
      <c r="Q22" s="652"/>
      <c r="S22" s="695">
        <f t="shared" si="2"/>
        <v>2005</v>
      </c>
      <c r="T22" s="696">
        <f>IF(Select2=1,Food!$W24,"")</f>
        <v>0.61009874306976208</v>
      </c>
      <c r="U22" s="697">
        <f>IF(Select2=1,Paper!$W24,"")</f>
        <v>0.16106853545047031</v>
      </c>
      <c r="V22" s="687">
        <f>IF(Select2=1,Nappies!$W24,"")</f>
        <v>0</v>
      </c>
      <c r="W22" s="697">
        <f>IF(Select2=1,Garden!$W24,"")</f>
        <v>0</v>
      </c>
      <c r="X22" s="687">
        <f>IF(Select2=1,Wood!$W24,"")</f>
        <v>7.2050854294507527E-2</v>
      </c>
      <c r="Y22" s="697">
        <f>IF(Select2=1,Textiles!$W24,"")</f>
        <v>2.0227211428663711E-2</v>
      </c>
      <c r="Z22" s="689">
        <f>Sludge!W24</f>
        <v>0</v>
      </c>
      <c r="AA22" s="689" t="str">
        <f>IF(Select2=2,MSW!$W24,"")</f>
        <v/>
      </c>
      <c r="AB22" s="698">
        <f>Industry!$W24</f>
        <v>0</v>
      </c>
      <c r="AC22" s="699">
        <f t="shared" si="0"/>
        <v>0.86344534424340358</v>
      </c>
      <c r="AD22" s="700">
        <f>Recovery_OX!R17</f>
        <v>0</v>
      </c>
      <c r="AE22" s="650"/>
      <c r="AF22" s="702">
        <f>(AC22-AD22)*(1-Recovery_OX!U17)</f>
        <v>0.86344534424340358</v>
      </c>
    </row>
    <row r="23" spans="2:34">
      <c r="B23" s="695">
        <f t="shared" si="1"/>
        <v>2006</v>
      </c>
      <c r="C23" s="696">
        <f>IF(Select2=1,Food!$K25,"")</f>
        <v>0.98287057050568549</v>
      </c>
      <c r="D23" s="697">
        <f>IF(Select2=1,Paper!$K25,"")</f>
        <v>9.220099337882165E-2</v>
      </c>
      <c r="E23" s="687">
        <f>IF(Select2=1,Nappies!$K25,"")</f>
        <v>0.23671162602084678</v>
      </c>
      <c r="F23" s="697">
        <f>IF(Select2=1,Garden!$K25,"")</f>
        <v>0</v>
      </c>
      <c r="G23" s="687">
        <f>IF(Select2=1,Wood!$K25,"")</f>
        <v>0</v>
      </c>
      <c r="H23" s="697">
        <f>IF(Select2=1,Textiles!$K25,"")</f>
        <v>2.1829732600141441E-2</v>
      </c>
      <c r="I23" s="698">
        <f>Sludge!K25</f>
        <v>0</v>
      </c>
      <c r="J23" s="698" t="str">
        <f>IF(Select2=2,MSW!$K25,"")</f>
        <v/>
      </c>
      <c r="K23" s="698">
        <f>Industry!$K25</f>
        <v>0</v>
      </c>
      <c r="L23" s="699">
        <f t="shared" si="3"/>
        <v>1.3336129225054956</v>
      </c>
      <c r="M23" s="700">
        <f>Recovery_OX!C18</f>
        <v>0</v>
      </c>
      <c r="N23" s="650"/>
      <c r="O23" s="701">
        <f>(L23-M23)*(1-Recovery_OX!F18)</f>
        <v>1.3336129225054956</v>
      </c>
      <c r="P23" s="641"/>
      <c r="Q23" s="652"/>
      <c r="S23" s="695">
        <f t="shared" si="2"/>
        <v>2006</v>
      </c>
      <c r="T23" s="696">
        <f>IF(Select2=1,Food!$W25,"")</f>
        <v>0.65758512745697062</v>
      </c>
      <c r="U23" s="697">
        <f>IF(Select2=1,Paper!$W25,"")</f>
        <v>0.190497920204177</v>
      </c>
      <c r="V23" s="687">
        <f>IF(Select2=1,Nappies!$W25,"")</f>
        <v>0</v>
      </c>
      <c r="W23" s="697">
        <f>IF(Select2=1,Garden!$W25,"")</f>
        <v>0</v>
      </c>
      <c r="X23" s="687">
        <f>IF(Select2=1,Wood!$W25,"")</f>
        <v>8.64951433660133E-2</v>
      </c>
      <c r="Y23" s="697">
        <f>IF(Select2=1,Textiles!$W25,"")</f>
        <v>2.3922994630291988E-2</v>
      </c>
      <c r="Z23" s="689">
        <f>Sludge!W25</f>
        <v>0</v>
      </c>
      <c r="AA23" s="689" t="str">
        <f>IF(Select2=2,MSW!$W25,"")</f>
        <v/>
      </c>
      <c r="AB23" s="698">
        <f>Industry!$W25</f>
        <v>0</v>
      </c>
      <c r="AC23" s="699">
        <f t="shared" si="0"/>
        <v>0.9585011856574529</v>
      </c>
      <c r="AD23" s="700">
        <f>Recovery_OX!R18</f>
        <v>0</v>
      </c>
      <c r="AE23" s="650"/>
      <c r="AF23" s="702">
        <f>(AC23-AD23)*(1-Recovery_OX!U18)</f>
        <v>0.9585011856574529</v>
      </c>
    </row>
    <row r="24" spans="2:34">
      <c r="B24" s="695">
        <f t="shared" si="1"/>
        <v>2007</v>
      </c>
      <c r="C24" s="696">
        <f>IF(Select2=1,Food!$K26,"")</f>
        <v>1.0379557810591755</v>
      </c>
      <c r="D24" s="697">
        <f>IF(Select2=1,Paper!$K26,"")</f>
        <v>0.10587612934903241</v>
      </c>
      <c r="E24" s="687">
        <f>IF(Select2=1,Nappies!$K26,"")</f>
        <v>0.26248324352111624</v>
      </c>
      <c r="F24" s="697">
        <f>IF(Select2=1,Garden!$K26,"")</f>
        <v>0</v>
      </c>
      <c r="G24" s="687">
        <f>IF(Select2=1,Wood!$K26,"")</f>
        <v>0</v>
      </c>
      <c r="H24" s="697">
        <f>IF(Select2=1,Textiles!$K26,"")</f>
        <v>2.506749122464718E-2</v>
      </c>
      <c r="I24" s="698">
        <f>Sludge!K26</f>
        <v>0</v>
      </c>
      <c r="J24" s="698" t="str">
        <f>IF(Select2=2,MSW!$K26,"")</f>
        <v/>
      </c>
      <c r="K24" s="698">
        <f>Industry!$K26</f>
        <v>0</v>
      </c>
      <c r="L24" s="699">
        <f t="shared" si="3"/>
        <v>1.4313826451539713</v>
      </c>
      <c r="M24" s="700">
        <f>Recovery_OX!C19</f>
        <v>0</v>
      </c>
      <c r="N24" s="650"/>
      <c r="O24" s="701">
        <f>(L24-M24)*(1-Recovery_OX!F19)</f>
        <v>1.4313826451539713</v>
      </c>
      <c r="P24" s="641"/>
      <c r="Q24" s="652"/>
      <c r="S24" s="695">
        <f t="shared" si="2"/>
        <v>2007</v>
      </c>
      <c r="T24" s="696">
        <f>IF(Select2=1,Food!$W26,"")</f>
        <v>0.69443963942406928</v>
      </c>
      <c r="U24" s="697">
        <f>IF(Select2=1,Paper!$W26,"")</f>
        <v>0.21875233336576944</v>
      </c>
      <c r="V24" s="687">
        <f>IF(Select2=1,Nappies!$W26,"")</f>
        <v>0</v>
      </c>
      <c r="W24" s="697">
        <f>IF(Select2=1,Garden!$W26,"")</f>
        <v>0</v>
      </c>
      <c r="X24" s="687">
        <f>IF(Select2=1,Wood!$W26,"")</f>
        <v>0.10078454482194835</v>
      </c>
      <c r="Y24" s="697">
        <f>IF(Select2=1,Textiles!$W26,"")</f>
        <v>2.7471223259887323E-2</v>
      </c>
      <c r="Z24" s="689">
        <f>Sludge!W26</f>
        <v>0</v>
      </c>
      <c r="AA24" s="689" t="str">
        <f>IF(Select2=2,MSW!$W26,"")</f>
        <v/>
      </c>
      <c r="AB24" s="698">
        <f>Industry!$W26</f>
        <v>0</v>
      </c>
      <c r="AC24" s="699">
        <f t="shared" si="0"/>
        <v>1.0414477408716745</v>
      </c>
      <c r="AD24" s="700">
        <f>Recovery_OX!R19</f>
        <v>0</v>
      </c>
      <c r="AE24" s="650"/>
      <c r="AF24" s="702">
        <f>(AC24-AD24)*(1-Recovery_OX!U19)</f>
        <v>1.0414477408716745</v>
      </c>
    </row>
    <row r="25" spans="2:34">
      <c r="B25" s="695">
        <f t="shared" si="1"/>
        <v>2008</v>
      </c>
      <c r="C25" s="696">
        <f>IF(Select2=1,Food!$K27,"")</f>
        <v>1.0823769400341354</v>
      </c>
      <c r="D25" s="697">
        <f>IF(Select2=1,Paper!$K27,"")</f>
        <v>0.11902039955311096</v>
      </c>
      <c r="E25" s="687">
        <f>IF(Select2=1,Nappies!$K27,"")</f>
        <v>0.28546718237784818</v>
      </c>
      <c r="F25" s="697">
        <f>IF(Select2=1,Garden!$K27,"")</f>
        <v>0</v>
      </c>
      <c r="G25" s="687">
        <f>IF(Select2=1,Wood!$K27,"")</f>
        <v>0</v>
      </c>
      <c r="H25" s="697">
        <f>IF(Select2=1,Textiles!$K27,"")</f>
        <v>2.817956077253287E-2</v>
      </c>
      <c r="I25" s="698">
        <f>Sludge!K27</f>
        <v>0</v>
      </c>
      <c r="J25" s="698" t="str">
        <f>IF(Select2=2,MSW!$K27,"")</f>
        <v/>
      </c>
      <c r="K25" s="698">
        <f>Industry!$K27</f>
        <v>0</v>
      </c>
      <c r="L25" s="699">
        <f t="shared" si="3"/>
        <v>1.5150440827376273</v>
      </c>
      <c r="M25" s="700">
        <f>Recovery_OX!C20</f>
        <v>0</v>
      </c>
      <c r="N25" s="650"/>
      <c r="O25" s="701">
        <f>(L25-M25)*(1-Recovery_OX!F20)</f>
        <v>1.5150440827376273</v>
      </c>
      <c r="P25" s="641"/>
      <c r="Q25" s="652"/>
      <c r="S25" s="695">
        <f t="shared" si="2"/>
        <v>2008</v>
      </c>
      <c r="T25" s="696">
        <f>IF(Select2=1,Food!$W27,"")</f>
        <v>0.72415941572310571</v>
      </c>
      <c r="U25" s="697">
        <f>IF(Select2=1,Paper!$W27,"")</f>
        <v>0.2459099164320474</v>
      </c>
      <c r="V25" s="687">
        <f>IF(Select2=1,Nappies!$W27,"")</f>
        <v>0</v>
      </c>
      <c r="W25" s="697">
        <f>IF(Select2=1,Garden!$W27,"")</f>
        <v>0</v>
      </c>
      <c r="X25" s="687">
        <f>IF(Select2=1,Wood!$W27,"")</f>
        <v>0.11492384290763397</v>
      </c>
      <c r="Y25" s="697">
        <f>IF(Select2=1,Textiles!$W27,"")</f>
        <v>3.0881710435652465E-2</v>
      </c>
      <c r="Z25" s="689">
        <f>Sludge!W27</f>
        <v>0</v>
      </c>
      <c r="AA25" s="689" t="str">
        <f>IF(Select2=2,MSW!$W27,"")</f>
        <v/>
      </c>
      <c r="AB25" s="698">
        <f>Industry!$W27</f>
        <v>0</v>
      </c>
      <c r="AC25" s="699">
        <f t="shared" si="0"/>
        <v>1.1158748854984395</v>
      </c>
      <c r="AD25" s="700">
        <f>Recovery_OX!R20</f>
        <v>0</v>
      </c>
      <c r="AE25" s="650"/>
      <c r="AF25" s="702">
        <f>(AC25-AD25)*(1-Recovery_OX!U20)</f>
        <v>1.1158748854984395</v>
      </c>
    </row>
    <row r="26" spans="2:34">
      <c r="B26" s="695">
        <f t="shared" si="1"/>
        <v>2009</v>
      </c>
      <c r="C26" s="696">
        <f>IF(Select2=1,Food!$K28,"")</f>
        <v>1.1195916364300593</v>
      </c>
      <c r="D26" s="697">
        <f>IF(Select2=1,Paper!$K28,"")</f>
        <v>0.13166664097211145</v>
      </c>
      <c r="E26" s="687">
        <f>IF(Select2=1,Nappies!$K28,"")</f>
        <v>0.30608962828820974</v>
      </c>
      <c r="F26" s="697">
        <f>IF(Select2=1,Garden!$K28,"")</f>
        <v>0</v>
      </c>
      <c r="G26" s="687">
        <f>IF(Select2=1,Wood!$K28,"")</f>
        <v>0</v>
      </c>
      <c r="H26" s="697">
        <f>IF(Select2=1,Textiles!$K28,"")</f>
        <v>3.1173715807710892E-2</v>
      </c>
      <c r="I26" s="698">
        <f>Sludge!K28</f>
        <v>0</v>
      </c>
      <c r="J26" s="698" t="str">
        <f>IF(Select2=2,MSW!$K28,"")</f>
        <v/>
      </c>
      <c r="K26" s="698">
        <f>Industry!$K28</f>
        <v>0</v>
      </c>
      <c r="L26" s="699">
        <f t="shared" si="3"/>
        <v>1.5885216214980915</v>
      </c>
      <c r="M26" s="700">
        <f>Recovery_OX!C21</f>
        <v>0</v>
      </c>
      <c r="N26" s="650"/>
      <c r="O26" s="701">
        <f>(L26-M26)*(1-Recovery_OX!F21)</f>
        <v>1.5885216214980915</v>
      </c>
      <c r="P26" s="641"/>
      <c r="Q26" s="652"/>
      <c r="S26" s="695">
        <f t="shared" si="2"/>
        <v>2009</v>
      </c>
      <c r="T26" s="696">
        <f>IF(Select2=1,Food!$W28,"")</f>
        <v>0.74905774069807729</v>
      </c>
      <c r="U26" s="697">
        <f>IF(Select2=1,Paper!$W28,"")</f>
        <v>0.27203851440518895</v>
      </c>
      <c r="V26" s="687">
        <f>IF(Select2=1,Nappies!$W28,"")</f>
        <v>0</v>
      </c>
      <c r="W26" s="697">
        <f>IF(Select2=1,Garden!$W28,"")</f>
        <v>0</v>
      </c>
      <c r="X26" s="687">
        <f>IF(Select2=1,Wood!$W28,"")</f>
        <v>0.12891555299851062</v>
      </c>
      <c r="Y26" s="697">
        <f>IF(Select2=1,Textiles!$W28,"")</f>
        <v>3.4162976227628372E-2</v>
      </c>
      <c r="Z26" s="689">
        <f>Sludge!W28</f>
        <v>0</v>
      </c>
      <c r="AA26" s="689" t="str">
        <f>IF(Select2=2,MSW!$W28,"")</f>
        <v/>
      </c>
      <c r="AB26" s="698">
        <f>Industry!$W28</f>
        <v>0</v>
      </c>
      <c r="AC26" s="699">
        <f t="shared" si="0"/>
        <v>1.1841747843294053</v>
      </c>
      <c r="AD26" s="700">
        <f>Recovery_OX!R21</f>
        <v>0</v>
      </c>
      <c r="AE26" s="650"/>
      <c r="AF26" s="702">
        <f>(AC26-AD26)*(1-Recovery_OX!U21)</f>
        <v>1.1841747843294053</v>
      </c>
    </row>
    <row r="27" spans="2:34">
      <c r="B27" s="695">
        <f t="shared" si="1"/>
        <v>2010</v>
      </c>
      <c r="C27" s="696">
        <f>IF(Select2=1,Food!$K29,"")</f>
        <v>1.1518616623931159</v>
      </c>
      <c r="D27" s="697">
        <f>IF(Select2=1,Paper!$K29,"")</f>
        <v>0.14384253519506326</v>
      </c>
      <c r="E27" s="687">
        <f>IF(Select2=1,Nappies!$K29,"")</f>
        <v>0.32470088282750587</v>
      </c>
      <c r="F27" s="697">
        <f>IF(Select2=1,Garden!$K29,"")</f>
        <v>0</v>
      </c>
      <c r="G27" s="687">
        <f>IF(Select2=1,Wood!$K29,"")</f>
        <v>0</v>
      </c>
      <c r="H27" s="697">
        <f>IF(Select2=1,Textiles!$K29,"")</f>
        <v>3.4056510290874212E-2</v>
      </c>
      <c r="I27" s="698">
        <f>Sludge!K29</f>
        <v>0</v>
      </c>
      <c r="J27" s="698" t="str">
        <f>IF(Select2=2,MSW!$K29,"")</f>
        <v/>
      </c>
      <c r="K27" s="698">
        <f>Industry!$K29</f>
        <v>0</v>
      </c>
      <c r="L27" s="699">
        <f t="shared" si="3"/>
        <v>1.6544615907065594</v>
      </c>
      <c r="M27" s="700">
        <f>Recovery_OX!C22</f>
        <v>0</v>
      </c>
      <c r="N27" s="650"/>
      <c r="O27" s="701">
        <f>(L27-M27)*(1-Recovery_OX!F22)</f>
        <v>1.6544615907065594</v>
      </c>
      <c r="P27" s="641"/>
      <c r="Q27" s="652"/>
      <c r="S27" s="695">
        <f t="shared" si="2"/>
        <v>2010</v>
      </c>
      <c r="T27" s="696">
        <f>IF(Select2=1,Food!$W29,"")</f>
        <v>0.77064785619521592</v>
      </c>
      <c r="U27" s="697">
        <f>IF(Select2=1,Paper!$W29,"")</f>
        <v>0.29719532065095722</v>
      </c>
      <c r="V27" s="687">
        <f>IF(Select2=1,Nappies!$W29,"")</f>
        <v>0</v>
      </c>
      <c r="W27" s="697">
        <f>IF(Select2=1,Garden!$W29,"")</f>
        <v>0</v>
      </c>
      <c r="X27" s="687">
        <f>IF(Select2=1,Wood!$W29,"")</f>
        <v>0.14275955840905674</v>
      </c>
      <c r="Y27" s="697">
        <f>IF(Select2=1,Textiles!$W29,"")</f>
        <v>3.7322203058492293E-2</v>
      </c>
      <c r="Z27" s="689">
        <f>Sludge!W29</f>
        <v>0</v>
      </c>
      <c r="AA27" s="689" t="str">
        <f>IF(Select2=2,MSW!$W29,"")</f>
        <v/>
      </c>
      <c r="AB27" s="698">
        <f>Industry!$W29</f>
        <v>0</v>
      </c>
      <c r="AC27" s="699">
        <f t="shared" si="0"/>
        <v>1.2479249383137221</v>
      </c>
      <c r="AD27" s="700">
        <f>Recovery_OX!R22</f>
        <v>0</v>
      </c>
      <c r="AE27" s="650"/>
      <c r="AF27" s="702">
        <f>(AC27-AD27)*(1-Recovery_OX!U22)</f>
        <v>1.2479249383137221</v>
      </c>
    </row>
    <row r="28" spans="2:34">
      <c r="B28" s="695">
        <f t="shared" si="1"/>
        <v>2011</v>
      </c>
      <c r="C28" s="696">
        <f>IF(Select2=1,Food!$K30,"")</f>
        <v>1.2391936946209059</v>
      </c>
      <c r="D28" s="697">
        <f>IF(Select2=1,Paper!$K30,"")</f>
        <v>0.15864538710353815</v>
      </c>
      <c r="E28" s="687">
        <f>IF(Select2=1,Nappies!$K30,"")</f>
        <v>0.35128190803612069</v>
      </c>
      <c r="F28" s="697">
        <f>IF(Select2=1,Garden!$K30,"")</f>
        <v>0</v>
      </c>
      <c r="G28" s="687">
        <f>IF(Select2=1,Wood!$K30,"")</f>
        <v>0</v>
      </c>
      <c r="H28" s="697">
        <f>IF(Select2=1,Textiles!$K30,"")</f>
        <v>3.7561269697899489E-2</v>
      </c>
      <c r="I28" s="698">
        <f>Sludge!K30</f>
        <v>0</v>
      </c>
      <c r="J28" s="698" t="str">
        <f>IF(Select2=2,MSW!$K30,"")</f>
        <v/>
      </c>
      <c r="K28" s="698">
        <f>Industry!$K30</f>
        <v>0</v>
      </c>
      <c r="L28" s="699">
        <f t="shared" si="3"/>
        <v>1.7866822594584642</v>
      </c>
      <c r="M28" s="700">
        <f>Recovery_OX!C23</f>
        <v>0</v>
      </c>
      <c r="N28" s="650"/>
      <c r="O28" s="701">
        <f>(L28-M28)*(1-Recovery_OX!F23)</f>
        <v>1.7866822594584642</v>
      </c>
      <c r="P28" s="641"/>
      <c r="Q28" s="652"/>
      <c r="S28" s="695">
        <f t="shared" si="2"/>
        <v>2011</v>
      </c>
      <c r="T28" s="696">
        <f>IF(Select2=1,Food!$W30,"")</f>
        <v>0.82907695893459377</v>
      </c>
      <c r="U28" s="697">
        <f>IF(Select2=1,Paper!$W30,"")</f>
        <v>0.32777972542053335</v>
      </c>
      <c r="V28" s="687">
        <f>IF(Select2=1,Nappies!$W30,"")</f>
        <v>0</v>
      </c>
      <c r="W28" s="697">
        <f>IF(Select2=1,Garden!$W30,"")</f>
        <v>0</v>
      </c>
      <c r="X28" s="687">
        <f>IF(Select2=1,Wood!$W30,"")</f>
        <v>0.15911930363517751</v>
      </c>
      <c r="Y28" s="697">
        <f>IF(Select2=1,Textiles!$W30,"")</f>
        <v>4.1163035285369298E-2</v>
      </c>
      <c r="Z28" s="689">
        <f>Sludge!W30</f>
        <v>0</v>
      </c>
      <c r="AA28" s="689" t="str">
        <f>IF(Select2=2,MSW!$W30,"")</f>
        <v/>
      </c>
      <c r="AB28" s="698">
        <f>Industry!$W30</f>
        <v>0</v>
      </c>
      <c r="AC28" s="699">
        <f t="shared" si="0"/>
        <v>1.3571390232756739</v>
      </c>
      <c r="AD28" s="700">
        <f>Recovery_OX!R23</f>
        <v>0</v>
      </c>
      <c r="AE28" s="650"/>
      <c r="AF28" s="702">
        <f>(AC28-AD28)*(1-Recovery_OX!U23)</f>
        <v>1.3571390232756739</v>
      </c>
    </row>
    <row r="29" spans="2:34">
      <c r="B29" s="695">
        <f t="shared" si="1"/>
        <v>2012</v>
      </c>
      <c r="C29" s="696">
        <f>IF(Select2=1,Food!$K31,"")</f>
        <v>1.3137845931119889</v>
      </c>
      <c r="D29" s="697">
        <f>IF(Select2=1,Paper!$K31,"")</f>
        <v>0.17329032855963891</v>
      </c>
      <c r="E29" s="687">
        <f>IF(Select2=1,Nappies!$K31,"")</f>
        <v>0.37636517685131998</v>
      </c>
      <c r="F29" s="697">
        <f>IF(Select2=1,Garden!$K31,"")</f>
        <v>0</v>
      </c>
      <c r="G29" s="687">
        <f>IF(Select2=1,Wood!$K31,"")</f>
        <v>0</v>
      </c>
      <c r="H29" s="697">
        <f>IF(Select2=1,Textiles!$K31,"")</f>
        <v>4.1028641840170132E-2</v>
      </c>
      <c r="I29" s="698">
        <f>Sludge!K31</f>
        <v>0</v>
      </c>
      <c r="J29" s="698" t="str">
        <f>IF(Select2=2,MSW!$K31,"")</f>
        <v/>
      </c>
      <c r="K29" s="698">
        <f>Industry!$K31</f>
        <v>0</v>
      </c>
      <c r="L29" s="699">
        <f>SUM(C29:K29)</f>
        <v>1.904468740363118</v>
      </c>
      <c r="M29" s="700">
        <f>Recovery_OX!C24</f>
        <v>0</v>
      </c>
      <c r="N29" s="650"/>
      <c r="O29" s="701">
        <f>(L29-M29)*(1-Recovery_OX!F24)</f>
        <v>1.904468740363118</v>
      </c>
      <c r="P29" s="641"/>
      <c r="Q29" s="652"/>
      <c r="S29" s="695">
        <f t="shared" si="2"/>
        <v>2012</v>
      </c>
      <c r="T29" s="696">
        <f>IF(Select2=1,Food!$W31,"")</f>
        <v>0.8789816635450417</v>
      </c>
      <c r="U29" s="697">
        <f>IF(Select2=1,Paper!$W31,"")</f>
        <v>0.35803786892487383</v>
      </c>
      <c r="V29" s="687">
        <f>IF(Select2=1,Nappies!$W31,"")</f>
        <v>0</v>
      </c>
      <c r="W29" s="697">
        <f>IF(Select2=1,Garden!$W31,"")</f>
        <v>0</v>
      </c>
      <c r="X29" s="687">
        <f>IF(Select2=1,Wood!$W31,"")</f>
        <v>0.1756472732477167</v>
      </c>
      <c r="Y29" s="697">
        <f>IF(Select2=1,Textiles!$W31,"")</f>
        <v>4.4962895167309731E-2</v>
      </c>
      <c r="Z29" s="689">
        <f>Sludge!W31</f>
        <v>0</v>
      </c>
      <c r="AA29" s="689" t="str">
        <f>IF(Select2=2,MSW!$W31,"")</f>
        <v/>
      </c>
      <c r="AB29" s="698">
        <f>Industry!$W31</f>
        <v>0</v>
      </c>
      <c r="AC29" s="699">
        <f t="shared" si="0"/>
        <v>1.4576297008849421</v>
      </c>
      <c r="AD29" s="700">
        <f>Recovery_OX!R24</f>
        <v>0</v>
      </c>
      <c r="AE29" s="650"/>
      <c r="AF29" s="702">
        <f>(AC29-AD29)*(1-Recovery_OX!U24)</f>
        <v>1.4576297008849421</v>
      </c>
    </row>
    <row r="30" spans="2:34">
      <c r="B30" s="695">
        <f t="shared" si="1"/>
        <v>2013</v>
      </c>
      <c r="C30" s="696">
        <f>IF(Select2=1,Food!$K32,"")</f>
        <v>1.3766590416882178</v>
      </c>
      <c r="D30" s="697">
        <f>IF(Select2=1,Paper!$K32,"")</f>
        <v>0.18762126490620723</v>
      </c>
      <c r="E30" s="687">
        <f>IF(Select2=1,Nappies!$K32,"")</f>
        <v>0.39965895988104505</v>
      </c>
      <c r="F30" s="697">
        <f>IF(Select2=1,Garden!$K32,"")</f>
        <v>0</v>
      </c>
      <c r="G30" s="687">
        <f>IF(Select2=1,Wood!$K32,"")</f>
        <v>0</v>
      </c>
      <c r="H30" s="697">
        <f>IF(Select2=1,Textiles!$K32,"")</f>
        <v>4.4421669365045942E-2</v>
      </c>
      <c r="I30" s="698">
        <f>Sludge!K32</f>
        <v>0</v>
      </c>
      <c r="J30" s="698" t="str">
        <f>IF(Select2=2,MSW!$K32,"")</f>
        <v/>
      </c>
      <c r="K30" s="698">
        <f>Industry!$K32</f>
        <v>0</v>
      </c>
      <c r="L30" s="699">
        <f t="shared" si="3"/>
        <v>2.0083609358405159</v>
      </c>
      <c r="M30" s="700">
        <f>Recovery_OX!C25</f>
        <v>0</v>
      </c>
      <c r="N30" s="650"/>
      <c r="O30" s="701">
        <f>(L30-M30)*(1-Recovery_OX!F25)</f>
        <v>2.0083609358405159</v>
      </c>
      <c r="P30" s="641"/>
      <c r="Q30" s="652"/>
      <c r="S30" s="695">
        <f t="shared" si="2"/>
        <v>2013</v>
      </c>
      <c r="T30" s="696">
        <f>IF(Select2=1,Food!$W32,"")</f>
        <v>0.92104753012146645</v>
      </c>
      <c r="U30" s="697">
        <f>IF(Select2=1,Paper!$W32,"")</f>
        <v>0.38764724154175051</v>
      </c>
      <c r="V30" s="687">
        <f>IF(Select2=1,Nappies!$W32,"")</f>
        <v>0</v>
      </c>
      <c r="W30" s="697">
        <f>IF(Select2=1,Garden!$W32,"")</f>
        <v>0</v>
      </c>
      <c r="X30" s="687">
        <f>IF(Select2=1,Wood!$W32,"")</f>
        <v>0.19219306030421893</v>
      </c>
      <c r="Y30" s="697">
        <f>IF(Select2=1,Textiles!$W32,"")</f>
        <v>4.8681281495940761E-2</v>
      </c>
      <c r="Z30" s="689">
        <f>Sludge!W32</f>
        <v>0</v>
      </c>
      <c r="AA30" s="689" t="str">
        <f>IF(Select2=2,MSW!$W32,"")</f>
        <v/>
      </c>
      <c r="AB30" s="698">
        <f>Industry!$W32</f>
        <v>0</v>
      </c>
      <c r="AC30" s="699">
        <f t="shared" si="0"/>
        <v>1.5495691134633767</v>
      </c>
      <c r="AD30" s="700">
        <f>Recovery_OX!R25</f>
        <v>0</v>
      </c>
      <c r="AE30" s="650"/>
      <c r="AF30" s="702">
        <f>(AC30-AD30)*(1-Recovery_OX!U25)</f>
        <v>1.5495691134633767</v>
      </c>
    </row>
    <row r="31" spans="2:34">
      <c r="B31" s="695">
        <f t="shared" si="1"/>
        <v>2014</v>
      </c>
      <c r="C31" s="696">
        <f>IF(Select2=1,Food!$K33,"")</f>
        <v>1.4319539971272273</v>
      </c>
      <c r="D31" s="697">
        <f>IF(Select2=1,Paper!$K33,"")</f>
        <v>0.20167382790355573</v>
      </c>
      <c r="E31" s="687">
        <f>IF(Select2=1,Nappies!$K33,"")</f>
        <v>0.42148843430583544</v>
      </c>
      <c r="F31" s="697">
        <f>IF(Select2=1,Garden!$K33,"")</f>
        <v>0</v>
      </c>
      <c r="G31" s="687">
        <f>IF(Select2=1,Wood!$K33,"")</f>
        <v>0</v>
      </c>
      <c r="H31" s="697">
        <f>IF(Select2=1,Textiles!$K33,"")</f>
        <v>4.7748788535209044E-2</v>
      </c>
      <c r="I31" s="698">
        <f>Sludge!K33</f>
        <v>0</v>
      </c>
      <c r="J31" s="698" t="str">
        <f>IF(Select2=2,MSW!$K33,"")</f>
        <v/>
      </c>
      <c r="K31" s="698">
        <f>Industry!$K33</f>
        <v>0</v>
      </c>
      <c r="L31" s="699">
        <f t="shared" si="3"/>
        <v>2.1028650478718274</v>
      </c>
      <c r="M31" s="700">
        <f>Recovery_OX!C26</f>
        <v>0</v>
      </c>
      <c r="N31" s="650"/>
      <c r="O31" s="701">
        <f>(L31-M31)*(1-Recovery_OX!F26)</f>
        <v>2.1028650478718274</v>
      </c>
      <c r="P31" s="641"/>
      <c r="Q31" s="652"/>
      <c r="S31" s="695">
        <f t="shared" si="2"/>
        <v>2014</v>
      </c>
      <c r="T31" s="696">
        <f>IF(Select2=1,Food!$W33,"")</f>
        <v>0.95804237095934042</v>
      </c>
      <c r="U31" s="697">
        <f>IF(Select2=1,Paper!$W33,"")</f>
        <v>0.41668146261065231</v>
      </c>
      <c r="V31" s="687">
        <f>IF(Select2=1,Nappies!$W33,"")</f>
        <v>0</v>
      </c>
      <c r="W31" s="697">
        <f>IF(Select2=1,Garden!$W33,"")</f>
        <v>0</v>
      </c>
      <c r="X31" s="687">
        <f>IF(Select2=1,Wood!$W33,"")</f>
        <v>0.20876854212520704</v>
      </c>
      <c r="Y31" s="697">
        <f>IF(Select2=1,Textiles!$W33,"")</f>
        <v>5.2327439490640039E-2</v>
      </c>
      <c r="Z31" s="689">
        <f>Sludge!W33</f>
        <v>0</v>
      </c>
      <c r="AA31" s="689" t="str">
        <f>IF(Select2=2,MSW!$W33,"")</f>
        <v/>
      </c>
      <c r="AB31" s="698">
        <f>Industry!$W33</f>
        <v>0</v>
      </c>
      <c r="AC31" s="699">
        <f t="shared" si="0"/>
        <v>1.6358198151858399</v>
      </c>
      <c r="AD31" s="700">
        <f>Recovery_OX!R26</f>
        <v>0</v>
      </c>
      <c r="AE31" s="650"/>
      <c r="AF31" s="702">
        <f>(AC31-AD31)*(1-Recovery_OX!U26)</f>
        <v>1.6358198151858399</v>
      </c>
    </row>
    <row r="32" spans="2:34">
      <c r="B32" s="695">
        <f t="shared" si="1"/>
        <v>2015</v>
      </c>
      <c r="C32" s="696">
        <f>IF(Select2=1,Food!$K34,"")</f>
        <v>1.4819193291807411</v>
      </c>
      <c r="D32" s="697">
        <f>IF(Select2=1,Paper!$K34,"")</f>
        <v>0.21545376495496166</v>
      </c>
      <c r="E32" s="687">
        <f>IF(Select2=1,Nappies!$K34,"")</f>
        <v>0.44204130167850531</v>
      </c>
      <c r="F32" s="697">
        <f>IF(Select2=1,Garden!$K34,"")</f>
        <v>0</v>
      </c>
      <c r="G32" s="687">
        <f>IF(Select2=1,Wood!$K34,"")</f>
        <v>0</v>
      </c>
      <c r="H32" s="697">
        <f>IF(Select2=1,Textiles!$K34,"")</f>
        <v>5.1011360119910316E-2</v>
      </c>
      <c r="I32" s="698">
        <f>Sludge!K34</f>
        <v>0</v>
      </c>
      <c r="J32" s="698" t="str">
        <f>IF(Select2=2,MSW!$K34,"")</f>
        <v/>
      </c>
      <c r="K32" s="698">
        <f>Industry!$K34</f>
        <v>0</v>
      </c>
      <c r="L32" s="699">
        <f t="shared" si="3"/>
        <v>2.1904257559341183</v>
      </c>
      <c r="M32" s="700">
        <f>Recovery_OX!C27</f>
        <v>0</v>
      </c>
      <c r="N32" s="650"/>
      <c r="O32" s="701">
        <f>(L32-M32)*(1-Recovery_OX!F27)</f>
        <v>2.1904257559341183</v>
      </c>
      <c r="P32" s="641"/>
      <c r="Q32" s="652"/>
      <c r="S32" s="695">
        <f t="shared" si="2"/>
        <v>2015</v>
      </c>
      <c r="T32" s="696">
        <f>IF(Select2=1,Food!$W34,"")</f>
        <v>0.99147145128060299</v>
      </c>
      <c r="U32" s="697">
        <f>IF(Select2=1,Paper!$W34,"")</f>
        <v>0.44515240693173896</v>
      </c>
      <c r="V32" s="687">
        <f>IF(Select2=1,Nappies!$W34,"")</f>
        <v>0</v>
      </c>
      <c r="W32" s="697">
        <f>IF(Select2=1,Garden!$W34,"")</f>
        <v>0</v>
      </c>
      <c r="X32" s="687">
        <f>IF(Select2=1,Wood!$W34,"")</f>
        <v>0.22536136120822994</v>
      </c>
      <c r="Y32" s="697">
        <f>IF(Select2=1,Textiles!$W34,"")</f>
        <v>5.5902860405381158E-2</v>
      </c>
      <c r="Z32" s="689">
        <f>Sludge!W34</f>
        <v>0</v>
      </c>
      <c r="AA32" s="689" t="str">
        <f>IF(Select2=2,MSW!$W34,"")</f>
        <v/>
      </c>
      <c r="AB32" s="698">
        <f>Industry!$W34</f>
        <v>0</v>
      </c>
      <c r="AC32" s="699">
        <f t="shared" si="0"/>
        <v>1.717888079825953</v>
      </c>
      <c r="AD32" s="700">
        <f>Recovery_OX!R27</f>
        <v>0</v>
      </c>
      <c r="AE32" s="650"/>
      <c r="AF32" s="702">
        <f>(AC32-AD32)*(1-Recovery_OX!U27)</f>
        <v>1.717888079825953</v>
      </c>
    </row>
    <row r="33" spans="2:32">
      <c r="B33" s="695">
        <f t="shared" si="1"/>
        <v>2016</v>
      </c>
      <c r="C33" s="696">
        <f>IF(Select2=1,Food!$K35,"")</f>
        <v>1.5283434113209777</v>
      </c>
      <c r="D33" s="697">
        <f>IF(Select2=1,Paper!$K35,"")</f>
        <v>0.22898115108835998</v>
      </c>
      <c r="E33" s="687">
        <f>IF(Select2=1,Nappies!$K35,"")</f>
        <v>0.46152232412621208</v>
      </c>
      <c r="F33" s="697">
        <f>IF(Select2=1,Garden!$K35,"")</f>
        <v>0</v>
      </c>
      <c r="G33" s="687">
        <f>IF(Select2=1,Wood!$K35,"")</f>
        <v>0</v>
      </c>
      <c r="H33" s="697">
        <f>IF(Select2=1,Textiles!$K35,"")</f>
        <v>5.4214137131841908E-2</v>
      </c>
      <c r="I33" s="698">
        <f>Sludge!K35</f>
        <v>0</v>
      </c>
      <c r="J33" s="698" t="str">
        <f>IF(Select2=2,MSW!$K35,"")</f>
        <v/>
      </c>
      <c r="K33" s="698">
        <f>Industry!$K35</f>
        <v>0</v>
      </c>
      <c r="L33" s="699">
        <f t="shared" si="3"/>
        <v>2.2730610236673918</v>
      </c>
      <c r="M33" s="700">
        <f>Recovery_OX!C28</f>
        <v>0</v>
      </c>
      <c r="N33" s="650"/>
      <c r="O33" s="701">
        <f>(L33-M33)*(1-Recovery_OX!F28)</f>
        <v>2.2730610236673918</v>
      </c>
      <c r="P33" s="641"/>
      <c r="Q33" s="652"/>
      <c r="S33" s="695">
        <f t="shared" si="2"/>
        <v>2016</v>
      </c>
      <c r="T33" s="696">
        <f>IF(Select2=1,Food!$W35,"")</f>
        <v>1.0225312743003863</v>
      </c>
      <c r="U33" s="697">
        <f>IF(Select2=1,Paper!$W35,"")</f>
        <v>0.47310155183545444</v>
      </c>
      <c r="V33" s="687">
        <f>IF(Select2=1,Nappies!$W35,"")</f>
        <v>0</v>
      </c>
      <c r="W33" s="697">
        <f>IF(Select2=1,Garden!$W35,"")</f>
        <v>0</v>
      </c>
      <c r="X33" s="687">
        <f>IF(Select2=1,Wood!$W35,"")</f>
        <v>0.24197234675095239</v>
      </c>
      <c r="Y33" s="697">
        <f>IF(Select2=1,Textiles!$W35,"")</f>
        <v>5.9412753021196592E-2</v>
      </c>
      <c r="Z33" s="689">
        <f>Sludge!W35</f>
        <v>0</v>
      </c>
      <c r="AA33" s="689" t="str">
        <f>IF(Select2=2,MSW!$W35,"")</f>
        <v/>
      </c>
      <c r="AB33" s="698">
        <f>Industry!$W35</f>
        <v>0</v>
      </c>
      <c r="AC33" s="699">
        <f t="shared" si="0"/>
        <v>1.7970179259079897</v>
      </c>
      <c r="AD33" s="700">
        <f>Recovery_OX!R28</f>
        <v>0</v>
      </c>
      <c r="AE33" s="650"/>
      <c r="AF33" s="702">
        <f>(AC33-AD33)*(1-Recovery_OX!U28)</f>
        <v>1.7970179259079897</v>
      </c>
    </row>
    <row r="34" spans="2:32">
      <c r="B34" s="695">
        <f t="shared" si="1"/>
        <v>2017</v>
      </c>
      <c r="C34" s="696">
        <f>IF(Select2=1,Food!$K36,"")</f>
        <v>1.5723020481796466</v>
      </c>
      <c r="D34" s="697">
        <f>IF(Select2=1,Paper!$K36,"")</f>
        <v>0.24226824623555768</v>
      </c>
      <c r="E34" s="687">
        <f>IF(Select2=1,Nappies!$K36,"")</f>
        <v>0.4800838883854005</v>
      </c>
      <c r="F34" s="697">
        <f>IF(Select2=1,Garden!$K36,"")</f>
        <v>0</v>
      </c>
      <c r="G34" s="687">
        <f>IF(Select2=1,Wood!$K36,"")</f>
        <v>0</v>
      </c>
      <c r="H34" s="697">
        <f>IF(Select2=1,Textiles!$K36,"")</f>
        <v>5.7360022262430845E-2</v>
      </c>
      <c r="I34" s="698">
        <f>Sludge!K36</f>
        <v>0</v>
      </c>
      <c r="J34" s="698" t="str">
        <f>IF(Select2=2,MSW!$K36,"")</f>
        <v/>
      </c>
      <c r="K34" s="698">
        <f>Industry!$K36</f>
        <v>0</v>
      </c>
      <c r="L34" s="699">
        <f t="shared" si="3"/>
        <v>2.3520142050630355</v>
      </c>
      <c r="M34" s="700">
        <f>Recovery_OX!C29</f>
        <v>0</v>
      </c>
      <c r="N34" s="650"/>
      <c r="O34" s="701">
        <f>(L34-M34)*(1-Recovery_OX!F29)</f>
        <v>2.3520142050630355</v>
      </c>
      <c r="P34" s="641"/>
      <c r="Q34" s="652"/>
      <c r="S34" s="695">
        <f t="shared" si="2"/>
        <v>2017</v>
      </c>
      <c r="T34" s="696">
        <f>IF(Select2=1,Food!$W36,"")</f>
        <v>1.0519416022611372</v>
      </c>
      <c r="U34" s="697">
        <f>IF(Select2=1,Paper!$W36,"")</f>
        <v>0.50055422775941671</v>
      </c>
      <c r="V34" s="687">
        <f>IF(Select2=1,Nappies!$W36,"")</f>
        <v>0</v>
      </c>
      <c r="W34" s="697">
        <f>IF(Select2=1,Garden!$W36,"")</f>
        <v>0</v>
      </c>
      <c r="X34" s="687">
        <f>IF(Select2=1,Wood!$W36,"")</f>
        <v>0.25859669923065498</v>
      </c>
      <c r="Y34" s="697">
        <f>IF(Select2=1,Textiles!$W36,"")</f>
        <v>6.286029836978721E-2</v>
      </c>
      <c r="Z34" s="689">
        <f>Sludge!W36</f>
        <v>0</v>
      </c>
      <c r="AA34" s="689" t="str">
        <f>IF(Select2=2,MSW!$W36,"")</f>
        <v/>
      </c>
      <c r="AB34" s="698">
        <f>Industry!$W36</f>
        <v>0</v>
      </c>
      <c r="AC34" s="699">
        <f t="shared" si="0"/>
        <v>1.8739528276209962</v>
      </c>
      <c r="AD34" s="700">
        <f>Recovery_OX!R29</f>
        <v>0</v>
      </c>
      <c r="AE34" s="650"/>
      <c r="AF34" s="702">
        <f>(AC34-AD34)*(1-Recovery_OX!U29)</f>
        <v>1.8739528276209962</v>
      </c>
    </row>
    <row r="35" spans="2:32">
      <c r="B35" s="695">
        <f t="shared" si="1"/>
        <v>2018</v>
      </c>
      <c r="C35" s="696">
        <f>IF(Select2=1,Food!$K37,"")</f>
        <v>1.6154442977479884</v>
      </c>
      <c r="D35" s="697">
        <f>IF(Select2=1,Paper!$K37,"")</f>
        <v>0.25537520927342489</v>
      </c>
      <c r="E35" s="687">
        <f>IF(Select2=1,Nappies!$K37,"")</f>
        <v>0.49800821240946719</v>
      </c>
      <c r="F35" s="697">
        <f>IF(Select2=1,Garden!$K37,"")</f>
        <v>0</v>
      </c>
      <c r="G35" s="687">
        <f>IF(Select2=1,Wood!$K37,"")</f>
        <v>0</v>
      </c>
      <c r="H35" s="697">
        <f>IF(Select2=1,Textiles!$K37,"")</f>
        <v>6.0463258874437882E-2</v>
      </c>
      <c r="I35" s="698">
        <f>Sludge!K37</f>
        <v>0</v>
      </c>
      <c r="J35" s="698" t="str">
        <f>IF(Select2=2,MSW!$K37,"")</f>
        <v/>
      </c>
      <c r="K35" s="698">
        <f>Industry!$K37</f>
        <v>0</v>
      </c>
      <c r="L35" s="699">
        <f t="shared" si="3"/>
        <v>2.4292909783053185</v>
      </c>
      <c r="M35" s="700">
        <f>Recovery_OX!C30</f>
        <v>0</v>
      </c>
      <c r="N35" s="650"/>
      <c r="O35" s="701">
        <f>(L35-M35)*(1-Recovery_OX!F30)</f>
        <v>2.4292909783053185</v>
      </c>
      <c r="P35" s="641"/>
      <c r="Q35" s="652"/>
      <c r="S35" s="695">
        <f t="shared" si="2"/>
        <v>2018</v>
      </c>
      <c r="T35" s="696">
        <f>IF(Select2=1,Food!$W37,"")</f>
        <v>1.0808057299830431</v>
      </c>
      <c r="U35" s="697">
        <f>IF(Select2=1,Paper!$W37,"")</f>
        <v>0.52763472990377025</v>
      </c>
      <c r="V35" s="687">
        <f>IF(Select2=1,Nappies!$W37,"")</f>
        <v>0</v>
      </c>
      <c r="W35" s="697">
        <f>IF(Select2=1,Garden!$W37,"")</f>
        <v>0</v>
      </c>
      <c r="X35" s="687">
        <f>IF(Select2=1,Wood!$W37,"")</f>
        <v>0.27527204026033908</v>
      </c>
      <c r="Y35" s="697">
        <f>IF(Select2=1,Textiles!$W37,"")</f>
        <v>6.6261105615822311E-2</v>
      </c>
      <c r="Z35" s="689">
        <f>Sludge!W37</f>
        <v>0</v>
      </c>
      <c r="AA35" s="689" t="str">
        <f>IF(Select2=2,MSW!$W37,"")</f>
        <v/>
      </c>
      <c r="AB35" s="698">
        <f>Industry!$W37</f>
        <v>0</v>
      </c>
      <c r="AC35" s="699">
        <f t="shared" si="0"/>
        <v>1.9499736057629746</v>
      </c>
      <c r="AD35" s="700">
        <f>Recovery_OX!R30</f>
        <v>0</v>
      </c>
      <c r="AE35" s="650"/>
      <c r="AF35" s="702">
        <f>(AC35-AD35)*(1-Recovery_OX!U30)</f>
        <v>1.9499736057629746</v>
      </c>
    </row>
    <row r="36" spans="2:32">
      <c r="B36" s="695">
        <f t="shared" si="1"/>
        <v>2019</v>
      </c>
      <c r="C36" s="696">
        <f>IF(Select2=1,Food!$K38,"")</f>
        <v>1.6598019905936972</v>
      </c>
      <c r="D36" s="697">
        <f>IF(Select2=1,Paper!$K38,"")</f>
        <v>0.26840678148161035</v>
      </c>
      <c r="E36" s="687">
        <f>IF(Select2=1,Nappies!$K38,"")</f>
        <v>0.51568680134690792</v>
      </c>
      <c r="F36" s="697">
        <f>IF(Select2=1,Garden!$K38,"")</f>
        <v>0</v>
      </c>
      <c r="G36" s="687">
        <f>IF(Select2=1,Wood!$K38,"")</f>
        <v>0</v>
      </c>
      <c r="H36" s="697">
        <f>IF(Select2=1,Textiles!$K38,"")</f>
        <v>6.3548645769298251E-2</v>
      </c>
      <c r="I36" s="698">
        <f>Sludge!K38</f>
        <v>0</v>
      </c>
      <c r="J36" s="698" t="str">
        <f>IF(Select2=2,MSW!$K38,"")</f>
        <v/>
      </c>
      <c r="K36" s="698">
        <f>Industry!$K38</f>
        <v>0</v>
      </c>
      <c r="L36" s="699">
        <f t="shared" si="3"/>
        <v>2.5074442191915138</v>
      </c>
      <c r="M36" s="700">
        <f>Recovery_OX!C31</f>
        <v>0</v>
      </c>
      <c r="N36" s="650"/>
      <c r="O36" s="701">
        <f>(L36-M36)*(1-Recovery_OX!F31)</f>
        <v>2.5074442191915138</v>
      </c>
      <c r="P36" s="641"/>
      <c r="Q36" s="652"/>
      <c r="S36" s="695">
        <f t="shared" si="2"/>
        <v>2019</v>
      </c>
      <c r="T36" s="696">
        <f>IF(Select2=1,Food!$W38,"")</f>
        <v>1.1104830445542131</v>
      </c>
      <c r="U36" s="697">
        <f>IF(Select2=1,Paper!$W38,"")</f>
        <v>0.55455946587109572</v>
      </c>
      <c r="V36" s="687">
        <f>IF(Select2=1,Nappies!$W38,"")</f>
        <v>0</v>
      </c>
      <c r="W36" s="697">
        <f>IF(Select2=1,Garden!$W38,"")</f>
        <v>0</v>
      </c>
      <c r="X36" s="687">
        <f>IF(Select2=1,Wood!$W38,"")</f>
        <v>0.2920768856502044</v>
      </c>
      <c r="Y36" s="697">
        <f>IF(Select2=1,Textiles!$W38,"")</f>
        <v>6.9642351527998053E-2</v>
      </c>
      <c r="Z36" s="689">
        <f>Sludge!W38</f>
        <v>0</v>
      </c>
      <c r="AA36" s="689" t="str">
        <f>IF(Select2=2,MSW!$W38,"")</f>
        <v/>
      </c>
      <c r="AB36" s="698">
        <f>Industry!$W38</f>
        <v>0</v>
      </c>
      <c r="AC36" s="699">
        <f t="shared" si="0"/>
        <v>2.0267617476035116</v>
      </c>
      <c r="AD36" s="700">
        <f>Recovery_OX!R31</f>
        <v>0</v>
      </c>
      <c r="AE36" s="650"/>
      <c r="AF36" s="702">
        <f>(AC36-AD36)*(1-Recovery_OX!U31)</f>
        <v>2.0267617476035116</v>
      </c>
    </row>
    <row r="37" spans="2:32">
      <c r="B37" s="695">
        <f t="shared" si="1"/>
        <v>2020</v>
      </c>
      <c r="C37" s="696">
        <f>IF(Select2=1,Food!$K39,"")</f>
        <v>1.7049744194330443</v>
      </c>
      <c r="D37" s="697">
        <f>IF(Select2=1,Paper!$K39,"")</f>
        <v>0.28136805974612311</v>
      </c>
      <c r="E37" s="687">
        <f>IF(Select2=1,Nappies!$K39,"")</f>
        <v>0.53315807223755896</v>
      </c>
      <c r="F37" s="697">
        <f>IF(Select2=1,Garden!$K39,"")</f>
        <v>0</v>
      </c>
      <c r="G37" s="687">
        <f>IF(Select2=1,Wood!$K39,"")</f>
        <v>0</v>
      </c>
      <c r="H37" s="697">
        <f>IF(Select2=1,Textiles!$K39,"")</f>
        <v>6.6617389698203994E-2</v>
      </c>
      <c r="I37" s="698">
        <f>Sludge!K39</f>
        <v>0</v>
      </c>
      <c r="J37" s="698" t="str">
        <f>IF(Select2=2,MSW!$K39,"")</f>
        <v/>
      </c>
      <c r="K37" s="698">
        <f>Industry!$K39</f>
        <v>0</v>
      </c>
      <c r="L37" s="699">
        <f t="shared" si="3"/>
        <v>2.5861179411149302</v>
      </c>
      <c r="M37" s="700">
        <f>Recovery_OX!C32</f>
        <v>0</v>
      </c>
      <c r="N37" s="650"/>
      <c r="O37" s="701">
        <f>(L37-M37)*(1-Recovery_OX!F32)</f>
        <v>2.5861179411149302</v>
      </c>
      <c r="P37" s="641"/>
      <c r="Q37" s="652"/>
      <c r="S37" s="695">
        <f t="shared" si="2"/>
        <v>2020</v>
      </c>
      <c r="T37" s="696">
        <f>IF(Select2=1,Food!$W39,"")</f>
        <v>1.1407054545716178</v>
      </c>
      <c r="U37" s="697">
        <f>IF(Select2=1,Paper!$W39,"")</f>
        <v>0.58133896641760963</v>
      </c>
      <c r="V37" s="687">
        <f>IF(Select2=1,Nappies!$W39,"")</f>
        <v>0</v>
      </c>
      <c r="W37" s="697">
        <f>IF(Select2=1,Garden!$W39,"")</f>
        <v>0</v>
      </c>
      <c r="X37" s="687">
        <f>IF(Select2=1,Wood!$W39,"")</f>
        <v>0.30900678115168961</v>
      </c>
      <c r="Y37" s="697">
        <f>IF(Select2=1,Textiles!$W39,"")</f>
        <v>7.3005358573374216E-2</v>
      </c>
      <c r="Z37" s="689">
        <f>Sludge!W39</f>
        <v>0</v>
      </c>
      <c r="AA37" s="689" t="str">
        <f>IF(Select2=2,MSW!$W39,"")</f>
        <v/>
      </c>
      <c r="AB37" s="698">
        <f>Industry!$W39</f>
        <v>0</v>
      </c>
      <c r="AC37" s="699">
        <f t="shared" si="0"/>
        <v>2.1040565607142914</v>
      </c>
      <c r="AD37" s="700">
        <f>Recovery_OX!R32</f>
        <v>0</v>
      </c>
      <c r="AE37" s="650"/>
      <c r="AF37" s="702">
        <f>(AC37-AD37)*(1-Recovery_OX!U32)</f>
        <v>2.1040565607142914</v>
      </c>
    </row>
    <row r="38" spans="2:32">
      <c r="B38" s="695">
        <f t="shared" si="1"/>
        <v>2021</v>
      </c>
      <c r="C38" s="696">
        <f>IF(Select2=1,Food!$K40,"")</f>
        <v>1.7506929821411543</v>
      </c>
      <c r="D38" s="697">
        <f>IF(Select2=1,Paper!$K40,"")</f>
        <v>0.29426379637197853</v>
      </c>
      <c r="E38" s="687">
        <f>IF(Select2=1,Nappies!$K40,"")</f>
        <v>0.55045443618628809</v>
      </c>
      <c r="F38" s="697">
        <f>IF(Select2=1,Garden!$K40,"")</f>
        <v>0</v>
      </c>
      <c r="G38" s="687">
        <f>IF(Select2=1,Wood!$K40,"")</f>
        <v>0</v>
      </c>
      <c r="H38" s="697">
        <f>IF(Select2=1,Textiles!$K40,"")</f>
        <v>6.9670615828508753E-2</v>
      </c>
      <c r="I38" s="698">
        <f>Sludge!K40</f>
        <v>0</v>
      </c>
      <c r="J38" s="698" t="str">
        <f>IF(Select2=2,MSW!$K40,"")</f>
        <v/>
      </c>
      <c r="K38" s="698">
        <f>Industry!$K40</f>
        <v>0</v>
      </c>
      <c r="L38" s="699">
        <f t="shared" si="3"/>
        <v>2.6650818305279298</v>
      </c>
      <c r="M38" s="700">
        <f>Recovery_OX!C33</f>
        <v>0</v>
      </c>
      <c r="N38" s="650"/>
      <c r="O38" s="701">
        <f>(L38-M38)*(1-Recovery_OX!F33)</f>
        <v>2.6650818305279298</v>
      </c>
      <c r="P38" s="641"/>
      <c r="Q38" s="652"/>
      <c r="S38" s="695">
        <f t="shared" si="2"/>
        <v>2021</v>
      </c>
      <c r="T38" s="696">
        <f>IF(Select2=1,Food!$W40,"")</f>
        <v>1.171293252993636</v>
      </c>
      <c r="U38" s="697">
        <f>IF(Select2=1,Paper!$W40,"")</f>
        <v>0.6079830503553274</v>
      </c>
      <c r="V38" s="687">
        <f>IF(Select2=1,Nappies!$W40,"")</f>
        <v>0</v>
      </c>
      <c r="W38" s="697">
        <f>IF(Select2=1,Garden!$W40,"")</f>
        <v>0</v>
      </c>
      <c r="X38" s="687">
        <f>IF(Select2=1,Wood!$W40,"")</f>
        <v>0.32605742571825869</v>
      </c>
      <c r="Y38" s="697">
        <f>IF(Select2=1,Textiles!$W40,"")</f>
        <v>7.6351359812064368E-2</v>
      </c>
      <c r="Z38" s="689">
        <f>Sludge!W40</f>
        <v>0</v>
      </c>
      <c r="AA38" s="689" t="str">
        <f>IF(Select2=2,MSW!$W40,"")</f>
        <v/>
      </c>
      <c r="AB38" s="698">
        <f>Industry!$W40</f>
        <v>0</v>
      </c>
      <c r="AC38" s="699">
        <f t="shared" si="0"/>
        <v>2.1816850888792865</v>
      </c>
      <c r="AD38" s="700">
        <f>Recovery_OX!R33</f>
        <v>0</v>
      </c>
      <c r="AE38" s="650"/>
      <c r="AF38" s="702">
        <f>(AC38-AD38)*(1-Recovery_OX!U33)</f>
        <v>2.1816850888792865</v>
      </c>
    </row>
    <row r="39" spans="2:32">
      <c r="B39" s="695">
        <f t="shared" si="1"/>
        <v>2022</v>
      </c>
      <c r="C39" s="696">
        <f>IF(Select2=1,Food!$K41,"")</f>
        <v>1.796777629329315</v>
      </c>
      <c r="D39" s="697">
        <f>IF(Select2=1,Paper!$K41,"")</f>
        <v>0.30709842237900342</v>
      </c>
      <c r="E39" s="687">
        <f>IF(Select2=1,Nappies!$K41,"")</f>
        <v>0.56760323730193929</v>
      </c>
      <c r="F39" s="697">
        <f>IF(Select2=1,Garden!$K41,"")</f>
        <v>0</v>
      </c>
      <c r="G39" s="687">
        <f>IF(Select2=1,Wood!$K41,"")</f>
        <v>0</v>
      </c>
      <c r="H39" s="697">
        <f>IF(Select2=1,Textiles!$K41,"")</f>
        <v>7.2709373259299395E-2</v>
      </c>
      <c r="I39" s="698">
        <f>Sludge!K41</f>
        <v>0</v>
      </c>
      <c r="J39" s="698" t="str">
        <f>IF(Select2=2,MSW!$K41,"")</f>
        <v/>
      </c>
      <c r="K39" s="698">
        <f>Industry!$K41</f>
        <v>0</v>
      </c>
      <c r="L39" s="699">
        <f t="shared" si="3"/>
        <v>2.7441886622695568</v>
      </c>
      <c r="M39" s="700">
        <f>Recovery_OX!C34</f>
        <v>0</v>
      </c>
      <c r="N39" s="650"/>
      <c r="O39" s="701">
        <f>(L39-M39)*(1-Recovery_OX!F34)</f>
        <v>2.7441886622695568</v>
      </c>
      <c r="P39" s="641"/>
      <c r="Q39" s="652"/>
      <c r="S39" s="695">
        <f t="shared" si="2"/>
        <v>2022</v>
      </c>
      <c r="T39" s="696">
        <f>IF(Select2=1,Food!$W41,"")</f>
        <v>1.2021259785878557</v>
      </c>
      <c r="U39" s="697">
        <f>IF(Select2=1,Paper!$W41,"")</f>
        <v>0.6345008726838911</v>
      </c>
      <c r="V39" s="687">
        <f>IF(Select2=1,Nappies!$W41,"")</f>
        <v>0</v>
      </c>
      <c r="W39" s="697">
        <f>IF(Select2=1,Garden!$W41,"")</f>
        <v>0</v>
      </c>
      <c r="X39" s="687">
        <f>IF(Select2=1,Wood!$W41,"")</f>
        <v>0.34322466623608083</v>
      </c>
      <c r="Y39" s="697">
        <f>IF(Select2=1,Textiles!$W41,"")</f>
        <v>7.9681504941697956E-2</v>
      </c>
      <c r="Z39" s="689">
        <f>Sludge!W41</f>
        <v>0</v>
      </c>
      <c r="AA39" s="689" t="str">
        <f>IF(Select2=2,MSW!$W41,"")</f>
        <v/>
      </c>
      <c r="AB39" s="698">
        <f>Industry!$W41</f>
        <v>0</v>
      </c>
      <c r="AC39" s="699">
        <f t="shared" si="0"/>
        <v>2.2595330224495256</v>
      </c>
      <c r="AD39" s="700">
        <f>Recovery_OX!R34</f>
        <v>0</v>
      </c>
      <c r="AE39" s="650"/>
      <c r="AF39" s="702">
        <f>(AC39-AD39)*(1-Recovery_OX!U34)</f>
        <v>2.2595330224495256</v>
      </c>
    </row>
    <row r="40" spans="2:32">
      <c r="B40" s="695">
        <f t="shared" si="1"/>
        <v>2023</v>
      </c>
      <c r="C40" s="696">
        <f>IF(Select2=1,Food!$K42,"")</f>
        <v>1.843107670282996</v>
      </c>
      <c r="D40" s="697">
        <f>IF(Select2=1,Paper!$K42,"")</f>
        <v>0.31987606922269995</v>
      </c>
      <c r="E40" s="687">
        <f>IF(Select2=1,Nappies!$K42,"")</f>
        <v>0.58462754484708535</v>
      </c>
      <c r="F40" s="697">
        <f>IF(Select2=1,Garden!$K42,"")</f>
        <v>0</v>
      </c>
      <c r="G40" s="687">
        <f>IF(Select2=1,Wood!$K42,"")</f>
        <v>0</v>
      </c>
      <c r="H40" s="697">
        <f>IF(Select2=1,Textiles!$K42,"")</f>
        <v>7.5734640164081005E-2</v>
      </c>
      <c r="I40" s="698">
        <f>Sludge!K42</f>
        <v>0</v>
      </c>
      <c r="J40" s="698" t="str">
        <f>IF(Select2=2,MSW!$K42,"")</f>
        <v/>
      </c>
      <c r="K40" s="698">
        <f>Industry!$K42</f>
        <v>0</v>
      </c>
      <c r="L40" s="699">
        <f t="shared" si="3"/>
        <v>2.8233459245168624</v>
      </c>
      <c r="M40" s="700">
        <f>Recovery_OX!C35</f>
        <v>0</v>
      </c>
      <c r="N40" s="650"/>
      <c r="O40" s="701">
        <f>(L40-M40)*(1-Recovery_OX!F35)</f>
        <v>2.8233459245168624</v>
      </c>
      <c r="P40" s="641"/>
      <c r="Q40" s="652"/>
      <c r="S40" s="695">
        <f t="shared" si="2"/>
        <v>2023</v>
      </c>
      <c r="T40" s="696">
        <f>IF(Select2=1,Food!$W42,"")</f>
        <v>1.2331228837754211</v>
      </c>
      <c r="U40" s="697">
        <f>IF(Select2=1,Paper!$W42,"")</f>
        <v>0.66090096946838817</v>
      </c>
      <c r="V40" s="687">
        <f>IF(Select2=1,Nappies!$W42,"")</f>
        <v>0</v>
      </c>
      <c r="W40" s="697">
        <f>IF(Select2=1,Garden!$W42,"")</f>
        <v>0</v>
      </c>
      <c r="X40" s="687">
        <f>IF(Select2=1,Wood!$W42,"")</f>
        <v>0.36050449243594651</v>
      </c>
      <c r="Y40" s="697">
        <f>IF(Select2=1,Textiles!$W42,"")</f>
        <v>8.2996865933239433E-2</v>
      </c>
      <c r="Z40" s="689">
        <f>Sludge!W42</f>
        <v>0</v>
      </c>
      <c r="AA40" s="689" t="str">
        <f>IF(Select2=2,MSW!$W42,"")</f>
        <v/>
      </c>
      <c r="AB40" s="698">
        <f>Industry!$W42</f>
        <v>0</v>
      </c>
      <c r="AC40" s="699">
        <f t="shared" si="0"/>
        <v>2.337525211612995</v>
      </c>
      <c r="AD40" s="700">
        <f>Recovery_OX!R35</f>
        <v>0</v>
      </c>
      <c r="AE40" s="650"/>
      <c r="AF40" s="702">
        <f>(AC40-AD40)*(1-Recovery_OX!U35)</f>
        <v>2.337525211612995</v>
      </c>
    </row>
    <row r="41" spans="2:32">
      <c r="B41" s="695">
        <f t="shared" si="1"/>
        <v>2024</v>
      </c>
      <c r="C41" s="696">
        <f>IF(Select2=1,Food!$K43,"")</f>
        <v>1.8896022035968774</v>
      </c>
      <c r="D41" s="697">
        <f>IF(Select2=1,Paper!$K43,"")</f>
        <v>0.33260058904664586</v>
      </c>
      <c r="E41" s="687">
        <f>IF(Select2=1,Nappies!$K43,"")</f>
        <v>0.60154682154690364</v>
      </c>
      <c r="F41" s="697">
        <f>IF(Select2=1,Garden!$K43,"")</f>
        <v>0</v>
      </c>
      <c r="G41" s="687">
        <f>IF(Select2=1,Wood!$K43,"")</f>
        <v>0</v>
      </c>
      <c r="H41" s="697">
        <f>IF(Select2=1,Textiles!$K43,"")</f>
        <v>7.874732858578451E-2</v>
      </c>
      <c r="I41" s="698">
        <f>Sludge!K43</f>
        <v>0</v>
      </c>
      <c r="J41" s="698" t="str">
        <f>IF(Select2=2,MSW!$K43,"")</f>
        <v/>
      </c>
      <c r="K41" s="698">
        <f>Industry!$K43</f>
        <v>0</v>
      </c>
      <c r="L41" s="699">
        <f t="shared" si="3"/>
        <v>2.9024969427762115</v>
      </c>
      <c r="M41" s="700">
        <f>Recovery_OX!C36</f>
        <v>0</v>
      </c>
      <c r="N41" s="650"/>
      <c r="O41" s="701">
        <f>(L41-M41)*(1-Recovery_OX!F36)</f>
        <v>2.9024969427762115</v>
      </c>
      <c r="P41" s="641"/>
      <c r="Q41" s="652"/>
      <c r="S41" s="695">
        <f t="shared" si="2"/>
        <v>2024</v>
      </c>
      <c r="T41" s="696">
        <f>IF(Select2=1,Food!$W43,"")</f>
        <v>1.2642298418355558</v>
      </c>
      <c r="U41" s="697">
        <f>IF(Select2=1,Paper!$W43,"")</f>
        <v>0.6871912996831524</v>
      </c>
      <c r="V41" s="687">
        <f>IF(Select2=1,Nappies!$W43,"")</f>
        <v>0</v>
      </c>
      <c r="W41" s="697">
        <f>IF(Select2=1,Garden!$W43,"")</f>
        <v>0</v>
      </c>
      <c r="X41" s="687">
        <f>IF(Select2=1,Wood!$W43,"")</f>
        <v>0.37789303198018659</v>
      </c>
      <c r="Y41" s="697">
        <f>IF(Select2=1,Textiles!$W43,"")</f>
        <v>8.6298442285791227E-2</v>
      </c>
      <c r="Z41" s="689">
        <f>Sludge!W43</f>
        <v>0</v>
      </c>
      <c r="AA41" s="689" t="str">
        <f>IF(Select2=2,MSW!$W43,"")</f>
        <v/>
      </c>
      <c r="AB41" s="698">
        <f>Industry!$W43</f>
        <v>0</v>
      </c>
      <c r="AC41" s="699">
        <f t="shared" si="0"/>
        <v>2.4156126157846862</v>
      </c>
      <c r="AD41" s="700">
        <f>Recovery_OX!R36</f>
        <v>0</v>
      </c>
      <c r="AE41" s="650"/>
      <c r="AF41" s="702">
        <f>(AC41-AD41)*(1-Recovery_OX!U36)</f>
        <v>2.4156126157846862</v>
      </c>
    </row>
    <row r="42" spans="2:32">
      <c r="B42" s="695">
        <f t="shared" si="1"/>
        <v>2025</v>
      </c>
      <c r="C42" s="696">
        <f>IF(Select2=1,Food!$K44,"")</f>
        <v>1.9362069994372213</v>
      </c>
      <c r="D42" s="697">
        <f>IF(Select2=1,Paper!$K44,"")</f>
        <v>0.34527557356570615</v>
      </c>
      <c r="E42" s="687">
        <f>IF(Select2=1,Nappies!$K44,"")</f>
        <v>0.61837748741786158</v>
      </c>
      <c r="F42" s="697">
        <f>IF(Select2=1,Garden!$K44,"")</f>
        <v>0</v>
      </c>
      <c r="G42" s="687">
        <f>IF(Select2=1,Wood!$K44,"")</f>
        <v>0</v>
      </c>
      <c r="H42" s="697">
        <f>IF(Select2=1,Textiles!$K44,"")</f>
        <v>8.174828890760219E-2</v>
      </c>
      <c r="I42" s="698">
        <f>Sludge!K44</f>
        <v>0</v>
      </c>
      <c r="J42" s="698" t="str">
        <f>IF(Select2=2,MSW!$K44,"")</f>
        <v/>
      </c>
      <c r="K42" s="698">
        <f>Industry!$K44</f>
        <v>0</v>
      </c>
      <c r="L42" s="699">
        <f t="shared" si="3"/>
        <v>2.9816083493283907</v>
      </c>
      <c r="M42" s="700">
        <f>Recovery_OX!C37</f>
        <v>0</v>
      </c>
      <c r="N42" s="650"/>
      <c r="O42" s="701">
        <f>(L42-M42)*(1-Recovery_OX!F37)</f>
        <v>2.9816083493283907</v>
      </c>
      <c r="P42" s="641"/>
      <c r="Q42" s="652"/>
      <c r="S42" s="695">
        <f t="shared" si="2"/>
        <v>2025</v>
      </c>
      <c r="T42" s="696">
        <f>IF(Select2=1,Food!$W44,"")</f>
        <v>1.295410570542298</v>
      </c>
      <c r="U42" s="697">
        <f>IF(Select2=1,Paper!$W44,"")</f>
        <v>0.71337928422666552</v>
      </c>
      <c r="V42" s="687">
        <f>IF(Select2=1,Nappies!$W44,"")</f>
        <v>0</v>
      </c>
      <c r="W42" s="697">
        <f>IF(Select2=1,Garden!$W44,"")</f>
        <v>0</v>
      </c>
      <c r="X42" s="687">
        <f>IF(Select2=1,Wood!$W44,"")</f>
        <v>0.39538654571857396</v>
      </c>
      <c r="Y42" s="697">
        <f>IF(Select2=1,Textiles!$W44,"")</f>
        <v>8.9587165926139384E-2</v>
      </c>
      <c r="Z42" s="689">
        <f>Sludge!W44</f>
        <v>0</v>
      </c>
      <c r="AA42" s="689" t="str">
        <f>IF(Select2=2,MSW!$W44,"")</f>
        <v/>
      </c>
      <c r="AB42" s="698">
        <f>Industry!$W44</f>
        <v>0</v>
      </c>
      <c r="AC42" s="699">
        <f t="shared" si="0"/>
        <v>2.4937635664136768</v>
      </c>
      <c r="AD42" s="700">
        <f>Recovery_OX!R37</f>
        <v>0</v>
      </c>
      <c r="AE42" s="650"/>
      <c r="AF42" s="702">
        <f>(AC42-AD42)*(1-Recovery_OX!U37)</f>
        <v>2.4937635664136768</v>
      </c>
    </row>
    <row r="43" spans="2:32">
      <c r="B43" s="695">
        <f t="shared" si="1"/>
        <v>2026</v>
      </c>
      <c r="C43" s="696">
        <f>IF(Select2=1,Food!$K45,"")</f>
        <v>1.982885706459379</v>
      </c>
      <c r="D43" s="697">
        <f>IF(Select2=1,Paper!$K45,"")</f>
        <v>0.35790437167262407</v>
      </c>
      <c r="E43" s="687">
        <f>IF(Select2=1,Nappies!$K45,"")</f>
        <v>0.63513339545014058</v>
      </c>
      <c r="F43" s="697">
        <f>IF(Select2=1,Garden!$K45,"")</f>
        <v>0</v>
      </c>
      <c r="G43" s="687">
        <f>IF(Select2=1,Wood!$K45,"")</f>
        <v>0</v>
      </c>
      <c r="H43" s="697">
        <f>IF(Select2=1,Textiles!$K45,"")</f>
        <v>8.4738314021567118E-2</v>
      </c>
      <c r="I43" s="698">
        <f>Sludge!K45</f>
        <v>0</v>
      </c>
      <c r="J43" s="698" t="str">
        <f>IF(Select2=2,MSW!$K45,"")</f>
        <v/>
      </c>
      <c r="K43" s="698">
        <f>Industry!$K45</f>
        <v>0</v>
      </c>
      <c r="L43" s="699">
        <f t="shared" si="3"/>
        <v>3.0606617876037112</v>
      </c>
      <c r="M43" s="700">
        <f>Recovery_OX!C38</f>
        <v>0</v>
      </c>
      <c r="N43" s="650"/>
      <c r="O43" s="701">
        <f>(L43-M43)*(1-Recovery_OX!F38)</f>
        <v>3.0606617876037112</v>
      </c>
      <c r="P43" s="641"/>
      <c r="Q43" s="652"/>
      <c r="S43" s="695">
        <f t="shared" si="2"/>
        <v>2026</v>
      </c>
      <c r="T43" s="696">
        <f>IF(Select2=1,Food!$W45,"")</f>
        <v>1.3266407491922698</v>
      </c>
      <c r="U43" s="697">
        <f>IF(Select2=1,Paper!$W45,"")</f>
        <v>0.73947184229880991</v>
      </c>
      <c r="V43" s="687">
        <f>IF(Select2=1,Nappies!$W45,"")</f>
        <v>0</v>
      </c>
      <c r="W43" s="697">
        <f>IF(Select2=1,Garden!$W45,"")</f>
        <v>0</v>
      </c>
      <c r="X43" s="687">
        <f>IF(Select2=1,Wood!$W45,"")</f>
        <v>0.41298142310739727</v>
      </c>
      <c r="Y43" s="697">
        <f>IF(Select2=1,Textiles!$W45,"")</f>
        <v>9.2863905777059844E-2</v>
      </c>
      <c r="Z43" s="689">
        <f>Sludge!W45</f>
        <v>0</v>
      </c>
      <c r="AA43" s="689" t="str">
        <f>IF(Select2=2,MSW!$W45,"")</f>
        <v/>
      </c>
      <c r="AB43" s="698">
        <f>Industry!$W45</f>
        <v>0</v>
      </c>
      <c r="AC43" s="699">
        <f t="shared" si="0"/>
        <v>2.5719579203755369</v>
      </c>
      <c r="AD43" s="700">
        <f>Recovery_OX!R38</f>
        <v>0</v>
      </c>
      <c r="AE43" s="650"/>
      <c r="AF43" s="702">
        <f>(AC43-AD43)*(1-Recovery_OX!U38)</f>
        <v>2.5719579203755369</v>
      </c>
    </row>
    <row r="44" spans="2:32">
      <c r="B44" s="695">
        <f t="shared" si="1"/>
        <v>2027</v>
      </c>
      <c r="C44" s="696">
        <f>IF(Select2=1,Food!$K46,"")</f>
        <v>2.0296139576283325</v>
      </c>
      <c r="D44" s="697">
        <f>IF(Select2=1,Paper!$K46,"")</f>
        <v>0.3704901058542967</v>
      </c>
      <c r="E44" s="687">
        <f>IF(Select2=1,Nappies!$K46,"")</f>
        <v>0.65182623292416153</v>
      </c>
      <c r="F44" s="697">
        <f>IF(Select2=1,Garden!$K46,"")</f>
        <v>0</v>
      </c>
      <c r="G44" s="687">
        <f>IF(Select2=1,Wood!$K46,"")</f>
        <v>0</v>
      </c>
      <c r="H44" s="697">
        <f>IF(Select2=1,Textiles!$K46,"")</f>
        <v>8.7718143215310712E-2</v>
      </c>
      <c r="I44" s="698">
        <f>Sludge!K46</f>
        <v>0</v>
      </c>
      <c r="J44" s="698" t="str">
        <f>IF(Select2=2,MSW!$K46,"")</f>
        <v/>
      </c>
      <c r="K44" s="698">
        <f>Industry!$K46</f>
        <v>0</v>
      </c>
      <c r="L44" s="699">
        <f t="shared" si="3"/>
        <v>3.1396484396221016</v>
      </c>
      <c r="M44" s="700">
        <f>Recovery_OX!C39</f>
        <v>0</v>
      </c>
      <c r="N44" s="650"/>
      <c r="O44" s="701">
        <f>(L44-M44)*(1-Recovery_OX!F39)</f>
        <v>3.1396484396221016</v>
      </c>
      <c r="P44" s="641"/>
      <c r="Q44" s="652"/>
      <c r="S44" s="695">
        <f t="shared" si="2"/>
        <v>2027</v>
      </c>
      <c r="T44" s="696">
        <f>IF(Select2=1,Food!$W46,"")</f>
        <v>1.3579040751304636</v>
      </c>
      <c r="U44" s="697">
        <f>IF(Select2=1,Paper!$W46,"")</f>
        <v>0.76547542531879476</v>
      </c>
      <c r="V44" s="687">
        <f>IF(Select2=1,Nappies!$W46,"")</f>
        <v>0</v>
      </c>
      <c r="W44" s="697">
        <f>IF(Select2=1,Garden!$W46,"")</f>
        <v>0</v>
      </c>
      <c r="X44" s="687">
        <f>IF(Select2=1,Wood!$W46,"")</f>
        <v>0.43067417778609324</v>
      </c>
      <c r="Y44" s="697">
        <f>IF(Select2=1,Textiles!$W46,"")</f>
        <v>9.6129472016778864E-2</v>
      </c>
      <c r="Z44" s="689">
        <f>Sludge!W46</f>
        <v>0</v>
      </c>
      <c r="AA44" s="689" t="str">
        <f>IF(Select2=2,MSW!$W46,"")</f>
        <v/>
      </c>
      <c r="AB44" s="698">
        <f>Industry!$W46</f>
        <v>0</v>
      </c>
      <c r="AC44" s="699">
        <f t="shared" si="0"/>
        <v>2.6501831502521305</v>
      </c>
      <c r="AD44" s="700">
        <f>Recovery_OX!R39</f>
        <v>0</v>
      </c>
      <c r="AE44" s="650"/>
      <c r="AF44" s="702">
        <f>(AC44-AD44)*(1-Recovery_OX!U39)</f>
        <v>2.6501831502521305</v>
      </c>
    </row>
    <row r="45" spans="2:32">
      <c r="B45" s="695">
        <f t="shared" si="1"/>
        <v>2028</v>
      </c>
      <c r="C45" s="696">
        <f>IF(Select2=1,Food!$K47,"")</f>
        <v>2.0763754192320478</v>
      </c>
      <c r="D45" s="697">
        <f>IF(Select2=1,Paper!$K47,"")</f>
        <v>0.38303568749820976</v>
      </c>
      <c r="E45" s="687">
        <f>IF(Select2=1,Nappies!$K47,"")</f>
        <v>0.66846585998721686</v>
      </c>
      <c r="F45" s="697">
        <f>IF(Select2=1,Garden!$K47,"")</f>
        <v>0</v>
      </c>
      <c r="G45" s="687">
        <f>IF(Select2=1,Wood!$K47,"")</f>
        <v>0</v>
      </c>
      <c r="H45" s="697">
        <f>IF(Select2=1,Textiles!$K47,"")</f>
        <v>9.068846579605172E-2</v>
      </c>
      <c r="I45" s="698">
        <f>Sludge!K47</f>
        <v>0</v>
      </c>
      <c r="J45" s="698" t="str">
        <f>IF(Select2=2,MSW!$K47,"")</f>
        <v/>
      </c>
      <c r="K45" s="698">
        <f>Industry!$K47</f>
        <v>0</v>
      </c>
      <c r="L45" s="699">
        <f t="shared" si="3"/>
        <v>3.2185654325135262</v>
      </c>
      <c r="M45" s="700">
        <f>Recovery_OX!C40</f>
        <v>0</v>
      </c>
      <c r="N45" s="650"/>
      <c r="O45" s="701">
        <f>(L45-M45)*(1-Recovery_OX!F40)</f>
        <v>3.2185654325135262</v>
      </c>
      <c r="P45" s="641"/>
      <c r="Q45" s="652"/>
      <c r="S45" s="695">
        <f t="shared" si="2"/>
        <v>2028</v>
      </c>
      <c r="T45" s="696">
        <f>IF(Select2=1,Food!$W47,"")</f>
        <v>1.3891896203604248</v>
      </c>
      <c r="U45" s="697">
        <f>IF(Select2=1,Paper!$W47,"")</f>
        <v>0.79139604855001999</v>
      </c>
      <c r="V45" s="687">
        <f>IF(Select2=1,Nappies!$W47,"")</f>
        <v>0</v>
      </c>
      <c r="W45" s="697">
        <f>IF(Select2=1,Garden!$W47,"")</f>
        <v>0</v>
      </c>
      <c r="X45" s="687">
        <f>IF(Select2=1,Wood!$W47,"")</f>
        <v>0.44846144330601884</v>
      </c>
      <c r="Y45" s="697">
        <f>IF(Select2=1,Textiles!$W47,"")</f>
        <v>9.9384620050467623E-2</v>
      </c>
      <c r="Z45" s="689">
        <f>Sludge!W47</f>
        <v>0</v>
      </c>
      <c r="AA45" s="689" t="str">
        <f>IF(Select2=2,MSW!$W47,"")</f>
        <v/>
      </c>
      <c r="AB45" s="698">
        <f>Industry!$W47</f>
        <v>0</v>
      </c>
      <c r="AC45" s="699">
        <f t="shared" si="0"/>
        <v>2.7284317322669316</v>
      </c>
      <c r="AD45" s="700">
        <f>Recovery_OX!R40</f>
        <v>0</v>
      </c>
      <c r="AE45" s="650"/>
      <c r="AF45" s="702">
        <f>(AC45-AD45)*(1-Recovery_OX!U40)</f>
        <v>2.7284317322669316</v>
      </c>
    </row>
    <row r="46" spans="2:32">
      <c r="B46" s="695">
        <f t="shared" si="1"/>
        <v>2029</v>
      </c>
      <c r="C46" s="696">
        <f>IF(Select2=1,Food!$K48,"")</f>
        <v>2.1231591424559215</v>
      </c>
      <c r="D46" s="697">
        <f>IF(Select2=1,Paper!$K48,"")</f>
        <v>0.39554383116406228</v>
      </c>
      <c r="E46" s="687">
        <f>IF(Select2=1,Nappies!$K48,"")</f>
        <v>0.68506059529866392</v>
      </c>
      <c r="F46" s="697">
        <f>IF(Select2=1,Garden!$K48,"")</f>
        <v>0</v>
      </c>
      <c r="G46" s="687">
        <f>IF(Select2=1,Wood!$K48,"")</f>
        <v>0</v>
      </c>
      <c r="H46" s="697">
        <f>IF(Select2=1,Textiles!$K48,"")</f>
        <v>9.3649924469580828E-2</v>
      </c>
      <c r="I46" s="698">
        <f>Sludge!K48</f>
        <v>0</v>
      </c>
      <c r="J46" s="698" t="str">
        <f>IF(Select2=2,MSW!$K48,"")</f>
        <v/>
      </c>
      <c r="K46" s="698">
        <f>Industry!$K48</f>
        <v>0</v>
      </c>
      <c r="L46" s="699">
        <f t="shared" si="3"/>
        <v>3.2974134933882286</v>
      </c>
      <c r="M46" s="700">
        <f>Recovery_OX!C41</f>
        <v>0</v>
      </c>
      <c r="N46" s="650"/>
      <c r="O46" s="701">
        <f>(L46-M46)*(1-Recovery_OX!F41)</f>
        <v>3.2974134933882286</v>
      </c>
      <c r="P46" s="641"/>
      <c r="Q46" s="652"/>
      <c r="S46" s="695">
        <f t="shared" si="2"/>
        <v>2029</v>
      </c>
      <c r="T46" s="696">
        <f>IF(Select2=1,Food!$W48,"")</f>
        <v>1.420490059627066</v>
      </c>
      <c r="U46" s="697">
        <f>IF(Select2=1,Paper!$W48,"")</f>
        <v>0.8172393205869054</v>
      </c>
      <c r="V46" s="687">
        <f>IF(Select2=1,Nappies!$W48,"")</f>
        <v>0</v>
      </c>
      <c r="W46" s="697">
        <f>IF(Select2=1,Garden!$W48,"")</f>
        <v>0</v>
      </c>
      <c r="X46" s="687">
        <f>IF(Select2=1,Wood!$W48,"")</f>
        <v>0.46633996900613078</v>
      </c>
      <c r="Y46" s="697">
        <f>IF(Select2=1,Textiles!$W48,"")</f>
        <v>0.10263005421323929</v>
      </c>
      <c r="Z46" s="689">
        <f>Sludge!W48</f>
        <v>0</v>
      </c>
      <c r="AA46" s="689" t="str">
        <f>IF(Select2=2,MSW!$W48,"")</f>
        <v/>
      </c>
      <c r="AB46" s="698">
        <f>Industry!$W48</f>
        <v>0</v>
      </c>
      <c r="AC46" s="699">
        <f t="shared" si="0"/>
        <v>2.8066994034333415</v>
      </c>
      <c r="AD46" s="700">
        <f>Recovery_OX!R41</f>
        <v>0</v>
      </c>
      <c r="AE46" s="650"/>
      <c r="AF46" s="702">
        <f>(AC46-AD46)*(1-Recovery_OX!U41)</f>
        <v>2.8066994034333415</v>
      </c>
    </row>
    <row r="47" spans="2:32">
      <c r="B47" s="695">
        <f t="shared" si="1"/>
        <v>2030</v>
      </c>
      <c r="C47" s="696">
        <f>IF(Select2=1,Food!$K49,"")</f>
        <v>2.169957788090044</v>
      </c>
      <c r="D47" s="697">
        <f>IF(Select2=1,Paper!$K49,"")</f>
        <v>0.40801706789054137</v>
      </c>
      <c r="E47" s="687">
        <f>IF(Select2=1,Nappies!$K49,"")</f>
        <v>0.70161745701872369</v>
      </c>
      <c r="F47" s="697">
        <f>IF(Select2=1,Garden!$K49,"")</f>
        <v>0</v>
      </c>
      <c r="G47" s="687">
        <f>IF(Select2=1,Wood!$K49,"")</f>
        <v>0</v>
      </c>
      <c r="H47" s="697">
        <f>IF(Select2=1,Textiles!$K49,"")</f>
        <v>9.6603118490805384E-2</v>
      </c>
      <c r="I47" s="698">
        <f>Sludge!K49</f>
        <v>0</v>
      </c>
      <c r="J47" s="698" t="str">
        <f>IF(Select2=2,MSW!$K49,"")</f>
        <v/>
      </c>
      <c r="K47" s="698">
        <f>Industry!$K49</f>
        <v>0</v>
      </c>
      <c r="L47" s="699">
        <f t="shared" si="3"/>
        <v>3.3761954314901148</v>
      </c>
      <c r="M47" s="700">
        <f>Recovery_OX!C42</f>
        <v>0</v>
      </c>
      <c r="N47" s="650"/>
      <c r="O47" s="701">
        <f>(L47-M47)*(1-Recovery_OX!F42)</f>
        <v>3.3761954314901148</v>
      </c>
      <c r="P47" s="641"/>
      <c r="Q47" s="652"/>
      <c r="S47" s="695">
        <f t="shared" si="2"/>
        <v>2030</v>
      </c>
      <c r="T47" s="696">
        <f>IF(Select2=1,Food!$W49,"")</f>
        <v>1.4518004826650606</v>
      </c>
      <c r="U47" s="697">
        <f>IF(Select2=1,Paper!$W49,"")</f>
        <v>0.84301047084822589</v>
      </c>
      <c r="V47" s="687">
        <f>IF(Select2=1,Nappies!$W49,"")</f>
        <v>0</v>
      </c>
      <c r="W47" s="697">
        <f>IF(Select2=1,Garden!$W49,"")</f>
        <v>0</v>
      </c>
      <c r="X47" s="687">
        <f>IF(Select2=1,Wood!$W49,"")</f>
        <v>0.48430661603051928</v>
      </c>
      <c r="Y47" s="697">
        <f>IF(Select2=1,Textiles!$W49,"")</f>
        <v>0.10586643122280043</v>
      </c>
      <c r="Z47" s="689">
        <f>Sludge!W49</f>
        <v>0</v>
      </c>
      <c r="AA47" s="689" t="str">
        <f>IF(Select2=2,MSW!$W49,"")</f>
        <v/>
      </c>
      <c r="AB47" s="698">
        <f>Industry!$W49</f>
        <v>0</v>
      </c>
      <c r="AC47" s="699">
        <f t="shared" si="0"/>
        <v>2.8849840007666061</v>
      </c>
      <c r="AD47" s="700">
        <f>Recovery_OX!R42</f>
        <v>0</v>
      </c>
      <c r="AE47" s="650"/>
      <c r="AF47" s="702">
        <f>(AC47-AD47)*(1-Recovery_OX!U42)</f>
        <v>2.8849840007666061</v>
      </c>
    </row>
    <row r="48" spans="2:32">
      <c r="B48" s="695">
        <f t="shared" si="1"/>
        <v>2031</v>
      </c>
      <c r="C48" s="696">
        <f>IF(Select2=1,Food!$K50,"")</f>
        <v>2.2167664365148907</v>
      </c>
      <c r="D48" s="697">
        <f>IF(Select2=1,Paper!$K50,"")</f>
        <v>0.42045775760247683</v>
      </c>
      <c r="E48" s="687">
        <f>IF(Select2=1,Nappies!$K50,"")</f>
        <v>0.71814236612225202</v>
      </c>
      <c r="F48" s="697">
        <f>IF(Select2=1,Garden!$K50,"")</f>
        <v>0</v>
      </c>
      <c r="G48" s="687">
        <f>IF(Select2=1,Wood!$K50,"")</f>
        <v>0</v>
      </c>
      <c r="H48" s="697">
        <f>IF(Select2=1,Textiles!$K50,"")</f>
        <v>9.9548606601297496E-2</v>
      </c>
      <c r="I48" s="698">
        <f>Sludge!K50</f>
        <v>0</v>
      </c>
      <c r="J48" s="698" t="str">
        <f>IF(Select2=2,MSW!$K50,"")</f>
        <v/>
      </c>
      <c r="K48" s="698">
        <f>Industry!$K50</f>
        <v>0</v>
      </c>
      <c r="L48" s="699">
        <f t="shared" si="3"/>
        <v>3.4549151668409168</v>
      </c>
      <c r="M48" s="700">
        <f>Recovery_OX!C43</f>
        <v>0</v>
      </c>
      <c r="N48" s="650"/>
      <c r="O48" s="701">
        <f>(L48-M48)*(1-Recovery_OX!F43)</f>
        <v>3.4549151668409168</v>
      </c>
      <c r="P48" s="641"/>
      <c r="Q48" s="652"/>
      <c r="S48" s="695">
        <f t="shared" si="2"/>
        <v>2031</v>
      </c>
      <c r="T48" s="696">
        <f>IF(Select2=1,Food!$W50,"")</f>
        <v>1.4831175980251277</v>
      </c>
      <c r="U48" s="697">
        <f>IF(Select2=1,Paper!$W50,"")</f>
        <v>0.86871437521172878</v>
      </c>
      <c r="V48" s="687">
        <f>IF(Select2=1,Nappies!$W50,"")</f>
        <v>0</v>
      </c>
      <c r="W48" s="697">
        <f>IF(Select2=1,Garden!$W50,"")</f>
        <v>0</v>
      </c>
      <c r="X48" s="687">
        <f>IF(Select2=1,Wood!$W50,"")</f>
        <v>0.50235835348291691</v>
      </c>
      <c r="Y48" s="697">
        <f>IF(Select2=1,Textiles!$W50,"")</f>
        <v>0.1090943633986822</v>
      </c>
      <c r="Z48" s="689">
        <f>Sludge!W50</f>
        <v>0</v>
      </c>
      <c r="AA48" s="689" t="str">
        <f>IF(Select2=2,MSW!$W50,"")</f>
        <v/>
      </c>
      <c r="AB48" s="698">
        <f>Industry!$W50</f>
        <v>0</v>
      </c>
      <c r="AC48" s="699">
        <f t="shared" si="0"/>
        <v>2.9632846901184551</v>
      </c>
      <c r="AD48" s="700">
        <f>Recovery_OX!R43</f>
        <v>0</v>
      </c>
      <c r="AE48" s="650"/>
      <c r="AF48" s="702">
        <f>(AC48-AD48)*(1-Recovery_OX!U43)</f>
        <v>2.9632846901184551</v>
      </c>
    </row>
    <row r="49" spans="2:32">
      <c r="B49" s="695">
        <f t="shared" si="1"/>
        <v>2032</v>
      </c>
      <c r="C49" s="696">
        <f>IF(Select2=1,Food!$K51,"")</f>
        <v>1.4859429797749217</v>
      </c>
      <c r="D49" s="697">
        <f>IF(Select2=1,Paper!$K51,"")</f>
        <v>0.39203221472006267</v>
      </c>
      <c r="E49" s="687">
        <f>IF(Select2=1,Nappies!$K51,"")</f>
        <v>0.60587144760462275</v>
      </c>
      <c r="F49" s="697">
        <f>IF(Select2=1,Garden!$K51,"")</f>
        <v>0</v>
      </c>
      <c r="G49" s="687">
        <f>IF(Select2=1,Wood!$K51,"")</f>
        <v>0</v>
      </c>
      <c r="H49" s="697">
        <f>IF(Select2=1,Textiles!$K51,"")</f>
        <v>9.2818505575298249E-2</v>
      </c>
      <c r="I49" s="698">
        <f>Sludge!K51</f>
        <v>0</v>
      </c>
      <c r="J49" s="698" t="str">
        <f>IF(Select2=2,MSW!$K51,"")</f>
        <v/>
      </c>
      <c r="K49" s="698">
        <f>Industry!$K51</f>
        <v>0</v>
      </c>
      <c r="L49" s="699">
        <f t="shared" si="3"/>
        <v>2.5766651476749054</v>
      </c>
      <c r="M49" s="700">
        <f>Recovery_OX!C44</f>
        <v>0</v>
      </c>
      <c r="N49" s="650"/>
      <c r="O49" s="701">
        <f>(L49-M49)*(1-Recovery_OX!F44)</f>
        <v>2.5766651476749054</v>
      </c>
      <c r="P49" s="641"/>
      <c r="Q49" s="652"/>
      <c r="S49" s="695">
        <f t="shared" si="2"/>
        <v>2032</v>
      </c>
      <c r="T49" s="696">
        <f>IF(Select2=1,Food!$W51,"")</f>
        <v>0.99416345658447058</v>
      </c>
      <c r="U49" s="697">
        <f>IF(Select2=1,Paper!$W51,"")</f>
        <v>0.80998391471087317</v>
      </c>
      <c r="V49" s="687">
        <f>IF(Select2=1,Nappies!$W51,"")</f>
        <v>0</v>
      </c>
      <c r="W49" s="697">
        <f>IF(Select2=1,Garden!$W51,"")</f>
        <v>0</v>
      </c>
      <c r="X49" s="687">
        <f>IF(Select2=1,Wood!$W51,"")</f>
        <v>0.4850799470253378</v>
      </c>
      <c r="Y49" s="697">
        <f>IF(Select2=1,Textiles!$W51,"")</f>
        <v>0.10171891021950498</v>
      </c>
      <c r="Z49" s="689">
        <f>Sludge!W51</f>
        <v>0</v>
      </c>
      <c r="AA49" s="689" t="str">
        <f>IF(Select2=2,MSW!$W51,"")</f>
        <v/>
      </c>
      <c r="AB49" s="698">
        <f>Industry!$W51</f>
        <v>0</v>
      </c>
      <c r="AC49" s="699">
        <f t="shared" ref="AC49:AC80" si="4">SUM(T49:AA49)</f>
        <v>2.3909462285401868</v>
      </c>
      <c r="AD49" s="700">
        <f>Recovery_OX!R44</f>
        <v>0</v>
      </c>
      <c r="AE49" s="650"/>
      <c r="AF49" s="702">
        <f>(AC49-AD49)*(1-Recovery_OX!U44)</f>
        <v>2.3909462285401868</v>
      </c>
    </row>
    <row r="50" spans="2:32">
      <c r="B50" s="695">
        <f t="shared" si="1"/>
        <v>2033</v>
      </c>
      <c r="C50" s="696">
        <f>IF(Select2=1,Food!$K52,"")</f>
        <v>0.99605736660906063</v>
      </c>
      <c r="D50" s="697">
        <f>IF(Select2=1,Paper!$K52,"")</f>
        <v>0.3655284142090281</v>
      </c>
      <c r="E50" s="687">
        <f>IF(Select2=1,Nappies!$K52,"")</f>
        <v>0.51115242372433956</v>
      </c>
      <c r="F50" s="697">
        <f>IF(Select2=1,Garden!$K52,"")</f>
        <v>0</v>
      </c>
      <c r="G50" s="687">
        <f>IF(Select2=1,Wood!$K52,"")</f>
        <v>0</v>
      </c>
      <c r="H50" s="697">
        <f>IF(Select2=1,Textiles!$K52,"")</f>
        <v>8.6543400971313911E-2</v>
      </c>
      <c r="I50" s="698">
        <f>Sludge!K52</f>
        <v>0</v>
      </c>
      <c r="J50" s="698" t="str">
        <f>IF(Select2=2,MSW!$K52,"")</f>
        <v/>
      </c>
      <c r="K50" s="698">
        <f>Industry!$K52</f>
        <v>0</v>
      </c>
      <c r="L50" s="699">
        <f t="shared" si="3"/>
        <v>1.9592816055137423</v>
      </c>
      <c r="M50" s="700">
        <f>Recovery_OX!C45</f>
        <v>0</v>
      </c>
      <c r="N50" s="650"/>
      <c r="O50" s="701">
        <f>(L50-M50)*(1-Recovery_OX!F45)</f>
        <v>1.9592816055137423</v>
      </c>
      <c r="P50" s="641"/>
      <c r="Q50" s="652"/>
      <c r="S50" s="695">
        <f t="shared" si="2"/>
        <v>2033</v>
      </c>
      <c r="T50" s="696">
        <f>IF(Select2=1,Food!$W52,"")</f>
        <v>0.6664076939846526</v>
      </c>
      <c r="U50" s="697">
        <f>IF(Select2=1,Paper!$W52,"")</f>
        <v>0.75522399629964476</v>
      </c>
      <c r="V50" s="687">
        <f>IF(Select2=1,Nappies!$W52,"")</f>
        <v>0</v>
      </c>
      <c r="W50" s="697">
        <f>IF(Select2=1,Garden!$W52,"")</f>
        <v>0</v>
      </c>
      <c r="X50" s="687">
        <f>IF(Select2=1,Wood!$W52,"")</f>
        <v>0.46839582416559955</v>
      </c>
      <c r="Y50" s="697">
        <f>IF(Select2=1,Textiles!$W52,"")</f>
        <v>9.4842083256234444E-2</v>
      </c>
      <c r="Z50" s="689">
        <f>Sludge!W52</f>
        <v>0</v>
      </c>
      <c r="AA50" s="689" t="str">
        <f>IF(Select2=2,MSW!$W52,"")</f>
        <v/>
      </c>
      <c r="AB50" s="698">
        <f>Industry!$W52</f>
        <v>0</v>
      </c>
      <c r="AC50" s="699">
        <f t="shared" si="4"/>
        <v>1.9848695977061313</v>
      </c>
      <c r="AD50" s="700">
        <f>Recovery_OX!R45</f>
        <v>0</v>
      </c>
      <c r="AE50" s="650"/>
      <c r="AF50" s="702">
        <f>(AC50-AD50)*(1-Recovery_OX!U45)</f>
        <v>1.9848695977061313</v>
      </c>
    </row>
    <row r="51" spans="2:32">
      <c r="B51" s="695">
        <f t="shared" si="1"/>
        <v>2034</v>
      </c>
      <c r="C51" s="696">
        <f>IF(Select2=1,Food!$K53,"")</f>
        <v>0.66767721983952333</v>
      </c>
      <c r="D51" s="697">
        <f>IF(Select2=1,Paper!$K53,"")</f>
        <v>0.34081643440851944</v>
      </c>
      <c r="E51" s="687">
        <f>IF(Select2=1,Nappies!$K53,"")</f>
        <v>0.43124131581419195</v>
      </c>
      <c r="F51" s="697">
        <f>IF(Select2=1,Garden!$K53,"")</f>
        <v>0</v>
      </c>
      <c r="G51" s="687">
        <f>IF(Select2=1,Wood!$K53,"")</f>
        <v>0</v>
      </c>
      <c r="H51" s="697">
        <f>IF(Select2=1,Textiles!$K53,"")</f>
        <v>8.0692532219295524E-2</v>
      </c>
      <c r="I51" s="698">
        <f>Sludge!K53</f>
        <v>0</v>
      </c>
      <c r="J51" s="698" t="str">
        <f>IF(Select2=2,MSW!$K53,"")</f>
        <v/>
      </c>
      <c r="K51" s="698">
        <f>Industry!$K53</f>
        <v>0</v>
      </c>
      <c r="L51" s="699">
        <f t="shared" si="3"/>
        <v>1.5204275022815301</v>
      </c>
      <c r="M51" s="700">
        <f>Recovery_OX!C46</f>
        <v>0</v>
      </c>
      <c r="N51" s="650"/>
      <c r="O51" s="701">
        <f>(L51-M51)*(1-Recovery_OX!F46)</f>
        <v>1.5204275022815301</v>
      </c>
      <c r="P51" s="641"/>
      <c r="Q51" s="652"/>
      <c r="S51" s="695">
        <f t="shared" si="2"/>
        <v>2034</v>
      </c>
      <c r="T51" s="696">
        <f>IF(Select2=1,Food!$W53,"")</f>
        <v>0.44670643611029659</v>
      </c>
      <c r="U51" s="697">
        <f>IF(Select2=1,Paper!$W53,"")</f>
        <v>0.70416618679446163</v>
      </c>
      <c r="V51" s="687">
        <f>IF(Select2=1,Nappies!$W53,"")</f>
        <v>0</v>
      </c>
      <c r="W51" s="697">
        <f>IF(Select2=1,Garden!$W53,"")</f>
        <v>0</v>
      </c>
      <c r="X51" s="687">
        <f>IF(Select2=1,Wood!$W53,"")</f>
        <v>0.45228554476672966</v>
      </c>
      <c r="Y51" s="697">
        <f>IF(Select2=1,Textiles!$W53,"")</f>
        <v>8.8430172295118403E-2</v>
      </c>
      <c r="Z51" s="689">
        <f>Sludge!W53</f>
        <v>0</v>
      </c>
      <c r="AA51" s="689" t="str">
        <f>IF(Select2=2,MSW!$W53,"")</f>
        <v/>
      </c>
      <c r="AB51" s="698">
        <f>Industry!$W53</f>
        <v>0</v>
      </c>
      <c r="AC51" s="699">
        <f t="shared" si="4"/>
        <v>1.6915883399666063</v>
      </c>
      <c r="AD51" s="700">
        <f>Recovery_OX!R46</f>
        <v>0</v>
      </c>
      <c r="AE51" s="650"/>
      <c r="AF51" s="702">
        <f>(AC51-AD51)*(1-Recovery_OX!U46)</f>
        <v>1.6915883399666063</v>
      </c>
    </row>
    <row r="52" spans="2:32">
      <c r="B52" s="695">
        <f t="shared" si="1"/>
        <v>2035</v>
      </c>
      <c r="C52" s="696">
        <f>IF(Select2=1,Food!$K54,"")</f>
        <v>0.44755742473977694</v>
      </c>
      <c r="D52" s="697">
        <f>IF(Select2=1,Paper!$K54,"")</f>
        <v>0.31777513716488448</v>
      </c>
      <c r="E52" s="687">
        <f>IF(Select2=1,Nappies!$K54,"")</f>
        <v>0.36382312561516345</v>
      </c>
      <c r="F52" s="697">
        <f>IF(Select2=1,Garden!$K54,"")</f>
        <v>0</v>
      </c>
      <c r="G52" s="687">
        <f>IF(Select2=1,Wood!$K54,"")</f>
        <v>0</v>
      </c>
      <c r="H52" s="697">
        <f>IF(Select2=1,Textiles!$K54,"")</f>
        <v>7.5237218353832749E-2</v>
      </c>
      <c r="I52" s="698">
        <f>Sludge!K54</f>
        <v>0</v>
      </c>
      <c r="J52" s="698" t="str">
        <f>IF(Select2=2,MSW!$K54,"")</f>
        <v/>
      </c>
      <c r="K52" s="698">
        <f>Industry!$K54</f>
        <v>0</v>
      </c>
      <c r="L52" s="699">
        <f t="shared" si="3"/>
        <v>1.2043929058736575</v>
      </c>
      <c r="M52" s="700">
        <f>Recovery_OX!C47</f>
        <v>0</v>
      </c>
      <c r="N52" s="650"/>
      <c r="O52" s="701">
        <f>(L52-M52)*(1-Recovery_OX!F47)</f>
        <v>1.2043929058736575</v>
      </c>
      <c r="P52" s="641"/>
      <c r="Q52" s="652"/>
      <c r="S52" s="695">
        <f t="shared" si="2"/>
        <v>2035</v>
      </c>
      <c r="T52" s="696">
        <f>IF(Select2=1,Food!$W54,"")</f>
        <v>0.29943627881787038</v>
      </c>
      <c r="U52" s="697">
        <f>IF(Select2=1,Paper!$W54,"")</f>
        <v>0.65656020075389354</v>
      </c>
      <c r="V52" s="687">
        <f>IF(Select2=1,Nappies!$W54,"")</f>
        <v>0</v>
      </c>
      <c r="W52" s="697">
        <f>IF(Select2=1,Garden!$W54,"")</f>
        <v>0</v>
      </c>
      <c r="X52" s="687">
        <f>IF(Select2=1,Wood!$W54,"")</f>
        <v>0.43672937172175824</v>
      </c>
      <c r="Y52" s="697">
        <f>IF(Select2=1,Textiles!$W54,"")</f>
        <v>8.245174614118661E-2</v>
      </c>
      <c r="Z52" s="689">
        <f>Sludge!W54</f>
        <v>0</v>
      </c>
      <c r="AA52" s="689" t="str">
        <f>IF(Select2=2,MSW!$W54,"")</f>
        <v/>
      </c>
      <c r="AB52" s="698">
        <f>Industry!$W54</f>
        <v>0</v>
      </c>
      <c r="AC52" s="699">
        <f t="shared" si="4"/>
        <v>1.4751775974347088</v>
      </c>
      <c r="AD52" s="700">
        <f>Recovery_OX!R47</f>
        <v>0</v>
      </c>
      <c r="AE52" s="650"/>
      <c r="AF52" s="702">
        <f>(AC52-AD52)*(1-Recovery_OX!U47)</f>
        <v>1.4751775974347088</v>
      </c>
    </row>
    <row r="53" spans="2:32">
      <c r="B53" s="695">
        <f t="shared" si="1"/>
        <v>2036</v>
      </c>
      <c r="C53" s="696">
        <f>IF(Select2=1,Food!$K55,"")</f>
        <v>0.30000671355515951</v>
      </c>
      <c r="D53" s="697">
        <f>IF(Select2=1,Paper!$K55,"")</f>
        <v>0.29629157401230333</v>
      </c>
      <c r="E53" s="687">
        <f>IF(Select2=1,Nappies!$K55,"")</f>
        <v>0.3069447705456399</v>
      </c>
      <c r="F53" s="697">
        <f>IF(Select2=1,Garden!$K55,"")</f>
        <v>0</v>
      </c>
      <c r="G53" s="687">
        <f>IF(Select2=1,Wood!$K55,"")</f>
        <v>0</v>
      </c>
      <c r="H53" s="697">
        <f>IF(Select2=1,Textiles!$K55,"")</f>
        <v>7.0150717420028041E-2</v>
      </c>
      <c r="I53" s="698">
        <f>Sludge!K55</f>
        <v>0</v>
      </c>
      <c r="J53" s="698" t="str">
        <f>IF(Select2=2,MSW!$K55,"")</f>
        <v/>
      </c>
      <c r="K53" s="698">
        <f>Industry!$K55</f>
        <v>0</v>
      </c>
      <c r="L53" s="699">
        <f t="shared" si="3"/>
        <v>0.97339377553313078</v>
      </c>
      <c r="M53" s="700">
        <f>Recovery_OX!C48</f>
        <v>0</v>
      </c>
      <c r="N53" s="650"/>
      <c r="O53" s="701">
        <f>(L53-M53)*(1-Recovery_OX!F48)</f>
        <v>0.97339377553313078</v>
      </c>
      <c r="P53" s="641"/>
      <c r="Q53" s="652"/>
      <c r="S53" s="695">
        <f t="shared" si="2"/>
        <v>2036</v>
      </c>
      <c r="T53" s="696">
        <f>IF(Select2=1,Food!$W55,"")</f>
        <v>0.2007181402019354</v>
      </c>
      <c r="U53" s="697">
        <f>IF(Select2=1,Paper!$W55,"")</f>
        <v>0.61217267357913907</v>
      </c>
      <c r="V53" s="687">
        <f>IF(Select2=1,Nappies!$W55,"")</f>
        <v>0</v>
      </c>
      <c r="W53" s="697">
        <f>IF(Select2=1,Garden!$W55,"")</f>
        <v>0</v>
      </c>
      <c r="X53" s="687">
        <f>IF(Select2=1,Wood!$W55,"")</f>
        <v>0.42170824677329383</v>
      </c>
      <c r="Y53" s="697">
        <f>IF(Select2=1,Textiles!$W55,"")</f>
        <v>7.6877498542496508E-2</v>
      </c>
      <c r="Z53" s="689">
        <f>Sludge!W55</f>
        <v>0</v>
      </c>
      <c r="AA53" s="689" t="str">
        <f>IF(Select2=2,MSW!$W55,"")</f>
        <v/>
      </c>
      <c r="AB53" s="698">
        <f>Industry!$W55</f>
        <v>0</v>
      </c>
      <c r="AC53" s="699">
        <f t="shared" si="4"/>
        <v>1.3114765590968647</v>
      </c>
      <c r="AD53" s="700">
        <f>Recovery_OX!R48</f>
        <v>0</v>
      </c>
      <c r="AE53" s="650"/>
      <c r="AF53" s="702">
        <f>(AC53-AD53)*(1-Recovery_OX!U48)</f>
        <v>1.3114765590968647</v>
      </c>
    </row>
    <row r="54" spans="2:32">
      <c r="B54" s="695">
        <f t="shared" si="1"/>
        <v>2037</v>
      </c>
      <c r="C54" s="696">
        <f>IF(Select2=1,Food!$K56,"")</f>
        <v>0.20110051404129539</v>
      </c>
      <c r="D54" s="697">
        <f>IF(Select2=1,Paper!$K56,"")</f>
        <v>0.27626043249927751</v>
      </c>
      <c r="E54" s="687">
        <f>IF(Select2=1,Nappies!$K56,"")</f>
        <v>0.25895850354760636</v>
      </c>
      <c r="F54" s="697">
        <f>IF(Select2=1,Garden!$K56,"")</f>
        <v>0</v>
      </c>
      <c r="G54" s="687">
        <f>IF(Select2=1,Wood!$K56,"")</f>
        <v>0</v>
      </c>
      <c r="H54" s="697">
        <f>IF(Select2=1,Textiles!$K56,"")</f>
        <v>6.540809538440269E-2</v>
      </c>
      <c r="I54" s="698">
        <f>Sludge!K56</f>
        <v>0</v>
      </c>
      <c r="J54" s="698" t="str">
        <f>IF(Select2=2,MSW!$K56,"")</f>
        <v/>
      </c>
      <c r="K54" s="698">
        <f>Industry!$K56</f>
        <v>0</v>
      </c>
      <c r="L54" s="699">
        <f t="shared" si="3"/>
        <v>0.80172754547258207</v>
      </c>
      <c r="M54" s="700">
        <f>Recovery_OX!C49</f>
        <v>0</v>
      </c>
      <c r="N54" s="650"/>
      <c r="O54" s="701">
        <f>(L54-M54)*(1-Recovery_OX!F49)</f>
        <v>0.80172754547258207</v>
      </c>
      <c r="P54" s="641"/>
      <c r="Q54" s="652"/>
      <c r="S54" s="695">
        <f t="shared" si="2"/>
        <v>2037</v>
      </c>
      <c r="T54" s="696">
        <f>IF(Select2=1,Food!$W56,"")</f>
        <v>0.13454539298034926</v>
      </c>
      <c r="U54" s="697">
        <f>IF(Select2=1,Paper!$W56,"")</f>
        <v>0.57078601756049063</v>
      </c>
      <c r="V54" s="687">
        <f>IF(Select2=1,Nappies!$W56,"")</f>
        <v>0</v>
      </c>
      <c r="W54" s="697">
        <f>IF(Select2=1,Garden!$W56,"")</f>
        <v>0</v>
      </c>
      <c r="X54" s="687">
        <f>IF(Select2=1,Wood!$W56,"")</f>
        <v>0.40720376716477491</v>
      </c>
      <c r="Y54" s="697">
        <f>IF(Select2=1,Textiles!$W56,"")</f>
        <v>7.1680104530852301E-2</v>
      </c>
      <c r="Z54" s="689">
        <f>Sludge!W56</f>
        <v>0</v>
      </c>
      <c r="AA54" s="689" t="str">
        <f>IF(Select2=2,MSW!$W56,"")</f>
        <v/>
      </c>
      <c r="AB54" s="698">
        <f>Industry!$W56</f>
        <v>0</v>
      </c>
      <c r="AC54" s="699">
        <f t="shared" si="4"/>
        <v>1.1842152822364673</v>
      </c>
      <c r="AD54" s="700">
        <f>Recovery_OX!R49</f>
        <v>0</v>
      </c>
      <c r="AE54" s="650"/>
      <c r="AF54" s="702">
        <f>(AC54-AD54)*(1-Recovery_OX!U49)</f>
        <v>1.1842152822364673</v>
      </c>
    </row>
    <row r="55" spans="2:32">
      <c r="B55" s="695">
        <f t="shared" si="1"/>
        <v>2038</v>
      </c>
      <c r="C55" s="696">
        <f>IF(Select2=1,Food!$K57,"")</f>
        <v>0.13480170582995185</v>
      </c>
      <c r="D55" s="697">
        <f>IF(Select2=1,Paper!$K57,"")</f>
        <v>0.25758351994687073</v>
      </c>
      <c r="E55" s="687">
        <f>IF(Select2=1,Nappies!$K57,"")</f>
        <v>0.2184741784015653</v>
      </c>
      <c r="F55" s="697">
        <f>IF(Select2=1,Garden!$K57,"")</f>
        <v>0</v>
      </c>
      <c r="G55" s="687">
        <f>IF(Select2=1,Wood!$K57,"")</f>
        <v>0</v>
      </c>
      <c r="H55" s="697">
        <f>IF(Select2=1,Textiles!$K57,"")</f>
        <v>6.0986103908235847E-2</v>
      </c>
      <c r="I55" s="698">
        <f>Sludge!K57</f>
        <v>0</v>
      </c>
      <c r="J55" s="698" t="str">
        <f>IF(Select2=2,MSW!$K57,"")</f>
        <v/>
      </c>
      <c r="K55" s="698">
        <f>Industry!$K57</f>
        <v>0</v>
      </c>
      <c r="L55" s="699">
        <f t="shared" si="3"/>
        <v>0.6718455080866238</v>
      </c>
      <c r="M55" s="700">
        <f>Recovery_OX!C50</f>
        <v>0</v>
      </c>
      <c r="N55" s="650"/>
      <c r="O55" s="701">
        <f>(L55-M55)*(1-Recovery_OX!F50)</f>
        <v>0.6718455080866238</v>
      </c>
      <c r="P55" s="641"/>
      <c r="Q55" s="652"/>
      <c r="S55" s="695">
        <f t="shared" si="2"/>
        <v>2038</v>
      </c>
      <c r="T55" s="696">
        <f>IF(Select2=1,Food!$W57,"")</f>
        <v>9.0188474016470899E-2</v>
      </c>
      <c r="U55" s="697">
        <f>IF(Select2=1,Paper!$W57,"")</f>
        <v>0.53219735526212952</v>
      </c>
      <c r="V55" s="687">
        <f>IF(Select2=1,Nappies!$W57,"")</f>
        <v>0</v>
      </c>
      <c r="W55" s="697">
        <f>IF(Select2=1,Garden!$W57,"")</f>
        <v>0</v>
      </c>
      <c r="X55" s="687">
        <f>IF(Select2=1,Wood!$W57,"")</f>
        <v>0.39319816309479166</v>
      </c>
      <c r="Y55" s="697">
        <f>IF(Select2=1,Textiles!$W57,"")</f>
        <v>6.6834086474779036E-2</v>
      </c>
      <c r="Z55" s="689">
        <f>Sludge!W57</f>
        <v>0</v>
      </c>
      <c r="AA55" s="689" t="str">
        <f>IF(Select2=2,MSW!$W57,"")</f>
        <v/>
      </c>
      <c r="AB55" s="698">
        <f>Industry!$W57</f>
        <v>0</v>
      </c>
      <c r="AC55" s="699">
        <f t="shared" si="4"/>
        <v>1.082418078848171</v>
      </c>
      <c r="AD55" s="700">
        <f>Recovery_OX!R50</f>
        <v>0</v>
      </c>
      <c r="AE55" s="650"/>
      <c r="AF55" s="702">
        <f>(AC55-AD55)*(1-Recovery_OX!U50)</f>
        <v>1.082418078848171</v>
      </c>
    </row>
    <row r="56" spans="2:32">
      <c r="B56" s="695">
        <f t="shared" si="1"/>
        <v>2039</v>
      </c>
      <c r="C56" s="696">
        <f>IF(Select2=1,Food!$K58,"")</f>
        <v>9.036028565761603E-2</v>
      </c>
      <c r="D56" s="697">
        <f>IF(Select2=1,Paper!$K58,"")</f>
        <v>0.24016928210808286</v>
      </c>
      <c r="E56" s="687">
        <f>IF(Select2=1,Nappies!$K58,"")</f>
        <v>0.1843189776522022</v>
      </c>
      <c r="F56" s="697">
        <f>IF(Select2=1,Garden!$K58,"")</f>
        <v>0</v>
      </c>
      <c r="G56" s="687">
        <f>IF(Select2=1,Wood!$K58,"")</f>
        <v>0</v>
      </c>
      <c r="H56" s="697">
        <f>IF(Select2=1,Textiles!$K58,"")</f>
        <v>5.68630663841811E-2</v>
      </c>
      <c r="I56" s="698">
        <f>Sludge!K58</f>
        <v>0</v>
      </c>
      <c r="J56" s="698" t="str">
        <f>IF(Select2=2,MSW!$K58,"")</f>
        <v/>
      </c>
      <c r="K56" s="698">
        <f>Industry!$K58</f>
        <v>0</v>
      </c>
      <c r="L56" s="699">
        <f t="shared" si="3"/>
        <v>0.57171161180208219</v>
      </c>
      <c r="M56" s="700">
        <f>Recovery_OX!C51</f>
        <v>0</v>
      </c>
      <c r="N56" s="650"/>
      <c r="O56" s="701">
        <f>(L56-M56)*(1-Recovery_OX!F51)</f>
        <v>0.57171161180208219</v>
      </c>
      <c r="P56" s="641"/>
      <c r="Q56" s="652"/>
      <c r="S56" s="695">
        <f t="shared" si="2"/>
        <v>2039</v>
      </c>
      <c r="T56" s="696">
        <f>IF(Select2=1,Food!$W58,"")</f>
        <v>6.0455142054604838E-2</v>
      </c>
      <c r="U56" s="697">
        <f>IF(Select2=1,Paper!$W58,"")</f>
        <v>0.49621752501670002</v>
      </c>
      <c r="V56" s="687">
        <f>IF(Select2=1,Nappies!$W58,"")</f>
        <v>0</v>
      </c>
      <c r="W56" s="697">
        <f>IF(Select2=1,Garden!$W58,"")</f>
        <v>0</v>
      </c>
      <c r="X56" s="687">
        <f>IF(Select2=1,Wood!$W58,"")</f>
        <v>0.37967427594685677</v>
      </c>
      <c r="Y56" s="697">
        <f>IF(Select2=1,Textiles!$W58,"")</f>
        <v>6.2315689188143703E-2</v>
      </c>
      <c r="Z56" s="689">
        <f>Sludge!W58</f>
        <v>0</v>
      </c>
      <c r="AA56" s="689" t="str">
        <f>IF(Select2=2,MSW!$W58,"")</f>
        <v/>
      </c>
      <c r="AB56" s="698">
        <f>Industry!$W58</f>
        <v>0</v>
      </c>
      <c r="AC56" s="699">
        <f t="shared" si="4"/>
        <v>0.99866263220630536</v>
      </c>
      <c r="AD56" s="700">
        <f>Recovery_OX!R51</f>
        <v>0</v>
      </c>
      <c r="AE56" s="650"/>
      <c r="AF56" s="702">
        <f>(AC56-AD56)*(1-Recovery_OX!U51)</f>
        <v>0.99866263220630536</v>
      </c>
    </row>
    <row r="57" spans="2:32">
      <c r="B57" s="695">
        <f t="shared" si="1"/>
        <v>2040</v>
      </c>
      <c r="C57" s="696">
        <f>IF(Select2=1,Food!$K59,"")</f>
        <v>6.0570310841806703E-2</v>
      </c>
      <c r="D57" s="697">
        <f>IF(Select2=1,Paper!$K59,"")</f>
        <v>0.22393235436882469</v>
      </c>
      <c r="E57" s="687">
        <f>IF(Select2=1,Nappies!$K59,"")</f>
        <v>0.15550343647617815</v>
      </c>
      <c r="F57" s="697">
        <f>IF(Select2=1,Garden!$K59,"")</f>
        <v>0</v>
      </c>
      <c r="G57" s="687">
        <f>IF(Select2=1,Wood!$K59,"")</f>
        <v>0</v>
      </c>
      <c r="H57" s="697">
        <f>IF(Select2=1,Textiles!$K59,"")</f>
        <v>5.3018771677512129E-2</v>
      </c>
      <c r="I57" s="698">
        <f>Sludge!K59</f>
        <v>0</v>
      </c>
      <c r="J57" s="698" t="str">
        <f>IF(Select2=2,MSW!$K59,"")</f>
        <v/>
      </c>
      <c r="K57" s="698">
        <f>Industry!$K59</f>
        <v>0</v>
      </c>
      <c r="L57" s="699">
        <f t="shared" si="3"/>
        <v>0.49302487336432166</v>
      </c>
      <c r="M57" s="700">
        <f>Recovery_OX!C52</f>
        <v>0</v>
      </c>
      <c r="N57" s="650"/>
      <c r="O57" s="701">
        <f>(L57-M57)*(1-Recovery_OX!F52)</f>
        <v>0.49302487336432166</v>
      </c>
      <c r="P57" s="641"/>
      <c r="Q57" s="652"/>
      <c r="S57" s="695">
        <f t="shared" si="2"/>
        <v>2040</v>
      </c>
      <c r="T57" s="696">
        <f>IF(Select2=1,Food!$W59,"")</f>
        <v>4.0524293605133828E-2</v>
      </c>
      <c r="U57" s="697">
        <f>IF(Select2=1,Paper!$W59,"")</f>
        <v>0.46267015365459635</v>
      </c>
      <c r="V57" s="687">
        <f>IF(Select2=1,Nappies!$W59,"")</f>
        <v>0</v>
      </c>
      <c r="W57" s="697">
        <f>IF(Select2=1,Garden!$W59,"")</f>
        <v>0</v>
      </c>
      <c r="X57" s="687">
        <f>IF(Select2=1,Wood!$W59,"")</f>
        <v>0.36661553726795476</v>
      </c>
      <c r="Y57" s="697">
        <f>IF(Select2=1,Textiles!$W59,"")</f>
        <v>5.8102763482205111E-2</v>
      </c>
      <c r="Z57" s="689">
        <f>Sludge!W59</f>
        <v>0</v>
      </c>
      <c r="AA57" s="689" t="str">
        <f>IF(Select2=2,MSW!$W59,"")</f>
        <v/>
      </c>
      <c r="AB57" s="698">
        <f>Industry!$W59</f>
        <v>0</v>
      </c>
      <c r="AC57" s="699">
        <f t="shared" si="4"/>
        <v>0.9279127480098901</v>
      </c>
      <c r="AD57" s="700">
        <f>Recovery_OX!R52</f>
        <v>0</v>
      </c>
      <c r="AE57" s="650"/>
      <c r="AF57" s="702">
        <f>(AC57-AD57)*(1-Recovery_OX!U52)</f>
        <v>0.9279127480098901</v>
      </c>
    </row>
    <row r="58" spans="2:32">
      <c r="B58" s="695">
        <f t="shared" si="1"/>
        <v>2041</v>
      </c>
      <c r="C58" s="696">
        <f>IF(Select2=1,Food!$K60,"")</f>
        <v>4.0601493551872855E-2</v>
      </c>
      <c r="D58" s="697">
        <f>IF(Select2=1,Paper!$K60,"")</f>
        <v>0.20879314329048088</v>
      </c>
      <c r="E58" s="687">
        <f>IF(Select2=1,Nappies!$K60,"")</f>
        <v>0.13119277821478223</v>
      </c>
      <c r="F58" s="697">
        <f>IF(Select2=1,Garden!$K60,"")</f>
        <v>0</v>
      </c>
      <c r="G58" s="687">
        <f>IF(Select2=1,Wood!$K60,"")</f>
        <v>0</v>
      </c>
      <c r="H58" s="697">
        <f>IF(Select2=1,Textiles!$K60,"")</f>
        <v>4.9434375051116836E-2</v>
      </c>
      <c r="I58" s="698">
        <f>Sludge!K60</f>
        <v>0</v>
      </c>
      <c r="J58" s="698" t="str">
        <f>IF(Select2=2,MSW!$K60,"")</f>
        <v/>
      </c>
      <c r="K58" s="698">
        <f>Industry!$K60</f>
        <v>0</v>
      </c>
      <c r="L58" s="699">
        <f t="shared" si="3"/>
        <v>0.43002179010825281</v>
      </c>
      <c r="M58" s="700">
        <f>Recovery_OX!C53</f>
        <v>0</v>
      </c>
      <c r="N58" s="650"/>
      <c r="O58" s="701">
        <f>(L58-M58)*(1-Recovery_OX!F53)</f>
        <v>0.43002179010825281</v>
      </c>
      <c r="P58" s="641"/>
      <c r="Q58" s="652"/>
      <c r="S58" s="695">
        <f t="shared" si="2"/>
        <v>2041</v>
      </c>
      <c r="T58" s="696">
        <f>IF(Select2=1,Food!$W60,"")</f>
        <v>2.7164246354955072E-2</v>
      </c>
      <c r="U58" s="697">
        <f>IF(Select2=1,Paper!$W60,"")</f>
        <v>0.43139079192248114</v>
      </c>
      <c r="V58" s="687">
        <f>IF(Select2=1,Nappies!$W60,"")</f>
        <v>0</v>
      </c>
      <c r="W58" s="697">
        <f>IF(Select2=1,Garden!$W60,"")</f>
        <v>0</v>
      </c>
      <c r="X58" s="687">
        <f>IF(Select2=1,Wood!$W60,"")</f>
        <v>0.35400594847011485</v>
      </c>
      <c r="Y58" s="697">
        <f>IF(Select2=1,Textiles!$W60,"")</f>
        <v>5.417465759026506E-2</v>
      </c>
      <c r="Z58" s="689">
        <f>Sludge!W60</f>
        <v>0</v>
      </c>
      <c r="AA58" s="689" t="str">
        <f>IF(Select2=2,MSW!$W60,"")</f>
        <v/>
      </c>
      <c r="AB58" s="698">
        <f>Industry!$W60</f>
        <v>0</v>
      </c>
      <c r="AC58" s="699">
        <f t="shared" si="4"/>
        <v>0.86673564433781614</v>
      </c>
      <c r="AD58" s="700">
        <f>Recovery_OX!R53</f>
        <v>0</v>
      </c>
      <c r="AE58" s="650"/>
      <c r="AF58" s="702">
        <f>(AC58-AD58)*(1-Recovery_OX!U53)</f>
        <v>0.86673564433781614</v>
      </c>
    </row>
    <row r="59" spans="2:32">
      <c r="B59" s="695">
        <f t="shared" si="1"/>
        <v>2042</v>
      </c>
      <c r="C59" s="696">
        <f>IF(Select2=1,Food!$K61,"")</f>
        <v>2.7215995026807122E-2</v>
      </c>
      <c r="D59" s="697">
        <f>IF(Select2=1,Paper!$K61,"")</f>
        <v>0.19467743644278149</v>
      </c>
      <c r="E59" s="687">
        <f>IF(Select2=1,Nappies!$K61,"")</f>
        <v>0.11068273117134431</v>
      </c>
      <c r="F59" s="697">
        <f>IF(Select2=1,Garden!$K61,"")</f>
        <v>0</v>
      </c>
      <c r="G59" s="687">
        <f>IF(Select2=1,Wood!$K61,"")</f>
        <v>0</v>
      </c>
      <c r="H59" s="697">
        <f>IF(Select2=1,Textiles!$K61,"")</f>
        <v>4.609230578857413E-2</v>
      </c>
      <c r="I59" s="698">
        <f>Sludge!K61</f>
        <v>0</v>
      </c>
      <c r="J59" s="698" t="str">
        <f>IF(Select2=2,MSW!$K61,"")</f>
        <v/>
      </c>
      <c r="K59" s="698">
        <f>Industry!$K61</f>
        <v>0</v>
      </c>
      <c r="L59" s="699">
        <f t="shared" si="3"/>
        <v>0.37866846842950708</v>
      </c>
      <c r="M59" s="700">
        <f>Recovery_OX!C54</f>
        <v>0</v>
      </c>
      <c r="N59" s="650"/>
      <c r="O59" s="701">
        <f>(L59-M59)*(1-Recovery_OX!F54)</f>
        <v>0.37866846842950708</v>
      </c>
      <c r="P59" s="641"/>
      <c r="Q59" s="652"/>
      <c r="S59" s="695">
        <f t="shared" si="2"/>
        <v>2042</v>
      </c>
      <c r="T59" s="696">
        <f>IF(Select2=1,Food!$W61,"")</f>
        <v>1.820873886717693E-2</v>
      </c>
      <c r="U59" s="697">
        <f>IF(Select2=1,Paper!$W61,"")</f>
        <v>0.40222610835285433</v>
      </c>
      <c r="V59" s="687">
        <f>IF(Select2=1,Nappies!$W61,"")</f>
        <v>0</v>
      </c>
      <c r="W59" s="697">
        <f>IF(Select2=1,Garden!$W61,"")</f>
        <v>0</v>
      </c>
      <c r="X59" s="687">
        <f>IF(Select2=1,Wood!$W61,"")</f>
        <v>0.34183006123013981</v>
      </c>
      <c r="Y59" s="697">
        <f>IF(Select2=1,Textiles!$W61,"")</f>
        <v>5.0512115932684017E-2</v>
      </c>
      <c r="Z59" s="689">
        <f>Sludge!W61</f>
        <v>0</v>
      </c>
      <c r="AA59" s="689" t="str">
        <f>IF(Select2=2,MSW!$W61,"")</f>
        <v/>
      </c>
      <c r="AB59" s="698">
        <f>Industry!$W61</f>
        <v>0</v>
      </c>
      <c r="AC59" s="699">
        <f t="shared" si="4"/>
        <v>0.81277702438285515</v>
      </c>
      <c r="AD59" s="700">
        <f>Recovery_OX!R54</f>
        <v>0</v>
      </c>
      <c r="AE59" s="650"/>
      <c r="AF59" s="702">
        <f>(AC59-AD59)*(1-Recovery_OX!U54)</f>
        <v>0.81277702438285515</v>
      </c>
    </row>
    <row r="60" spans="2:32">
      <c r="B60" s="695">
        <f t="shared" si="1"/>
        <v>2043</v>
      </c>
      <c r="C60" s="696">
        <f>IF(Select2=1,Food!$K62,"")</f>
        <v>1.8243427039275083E-2</v>
      </c>
      <c r="D60" s="697">
        <f>IF(Select2=1,Paper!$K62,"")</f>
        <v>0.18151603861438248</v>
      </c>
      <c r="E60" s="687">
        <f>IF(Select2=1,Nappies!$K62,"")</f>
        <v>9.3379126094059031E-2</v>
      </c>
      <c r="F60" s="697">
        <f>IF(Select2=1,Garden!$K62,"")</f>
        <v>0</v>
      </c>
      <c r="G60" s="687">
        <f>IF(Select2=1,Wood!$K62,"")</f>
        <v>0</v>
      </c>
      <c r="H60" s="697">
        <f>IF(Select2=1,Textiles!$K62,"")</f>
        <v>4.2976181062481689E-2</v>
      </c>
      <c r="I60" s="698">
        <f>Sludge!K62</f>
        <v>0</v>
      </c>
      <c r="J60" s="698" t="str">
        <f>IF(Select2=2,MSW!$K62,"")</f>
        <v/>
      </c>
      <c r="K60" s="698">
        <f>Industry!$K62</f>
        <v>0</v>
      </c>
      <c r="L60" s="699">
        <f t="shared" si="3"/>
        <v>0.3361147728101983</v>
      </c>
      <c r="M60" s="700">
        <f>Recovery_OX!C55</f>
        <v>0</v>
      </c>
      <c r="N60" s="650"/>
      <c r="O60" s="701">
        <f>(L60-M60)*(1-Recovery_OX!F55)</f>
        <v>0.3361147728101983</v>
      </c>
      <c r="P60" s="641"/>
      <c r="Q60" s="652"/>
      <c r="S60" s="695">
        <f t="shared" si="2"/>
        <v>2043</v>
      </c>
      <c r="T60" s="696">
        <f>IF(Select2=1,Food!$W62,"")</f>
        <v>1.2205682675696975E-2</v>
      </c>
      <c r="U60" s="697">
        <f>IF(Select2=1,Paper!$W62,"")</f>
        <v>0.37503313763302171</v>
      </c>
      <c r="V60" s="687">
        <f>IF(Select2=1,Nappies!$W62,"")</f>
        <v>0</v>
      </c>
      <c r="W60" s="697">
        <f>IF(Select2=1,Garden!$W62,"")</f>
        <v>0</v>
      </c>
      <c r="X60" s="687">
        <f>IF(Select2=1,Wood!$W62,"")</f>
        <v>0.33007295856347862</v>
      </c>
      <c r="Y60" s="697">
        <f>IF(Select2=1,Textiles!$W62,"")</f>
        <v>4.7097184726007359E-2</v>
      </c>
      <c r="Z60" s="689">
        <f>Sludge!W62</f>
        <v>0</v>
      </c>
      <c r="AA60" s="689" t="str">
        <f>IF(Select2=2,MSW!$W62,"")</f>
        <v/>
      </c>
      <c r="AB60" s="698">
        <f>Industry!$W62</f>
        <v>0</v>
      </c>
      <c r="AC60" s="699">
        <f t="shared" si="4"/>
        <v>0.76440896359820465</v>
      </c>
      <c r="AD60" s="700">
        <f>Recovery_OX!R55</f>
        <v>0</v>
      </c>
      <c r="AE60" s="650"/>
      <c r="AF60" s="702">
        <f>(AC60-AD60)*(1-Recovery_OX!U55)</f>
        <v>0.76440896359820465</v>
      </c>
    </row>
    <row r="61" spans="2:32">
      <c r="B61" s="695">
        <f t="shared" si="1"/>
        <v>2044</v>
      </c>
      <c r="C61" s="696">
        <f>IF(Select2=1,Food!$K63,"")</f>
        <v>1.2228934852814699E-2</v>
      </c>
      <c r="D61" s="697">
        <f>IF(Select2=1,Paper!$K63,"")</f>
        <v>0.16924443261785971</v>
      </c>
      <c r="E61" s="687">
        <f>IF(Select2=1,Nappies!$K63,"")</f>
        <v>7.8780683290074899E-2</v>
      </c>
      <c r="F61" s="697">
        <f>IF(Select2=1,Garden!$K63,"")</f>
        <v>0</v>
      </c>
      <c r="G61" s="687">
        <f>IF(Select2=1,Wood!$K63,"")</f>
        <v>0</v>
      </c>
      <c r="H61" s="697">
        <f>IF(Select2=1,Textiles!$K63,"")</f>
        <v>4.0070725625816976E-2</v>
      </c>
      <c r="I61" s="698">
        <f>Sludge!K63</f>
        <v>0</v>
      </c>
      <c r="J61" s="698" t="str">
        <f>IF(Select2=2,MSW!$K63,"")</f>
        <v/>
      </c>
      <c r="K61" s="698">
        <f>Industry!$K63</f>
        <v>0</v>
      </c>
      <c r="L61" s="699">
        <f t="shared" si="3"/>
        <v>0.30032477638656629</v>
      </c>
      <c r="M61" s="700">
        <f>Recovery_OX!C56</f>
        <v>0</v>
      </c>
      <c r="N61" s="650"/>
      <c r="O61" s="701">
        <f>(L61-M61)*(1-Recovery_OX!F56)</f>
        <v>0.30032477638656629</v>
      </c>
      <c r="P61" s="641"/>
      <c r="Q61" s="652"/>
      <c r="S61" s="695">
        <f t="shared" si="2"/>
        <v>2044</v>
      </c>
      <c r="T61" s="696">
        <f>IF(Select2=1,Food!$W63,"")</f>
        <v>8.1817137730696016E-3</v>
      </c>
      <c r="U61" s="697">
        <f>IF(Select2=1,Paper!$W63,"")</f>
        <v>0.34967857978896638</v>
      </c>
      <c r="V61" s="687">
        <f>IF(Select2=1,Nappies!$W63,"")</f>
        <v>0</v>
      </c>
      <c r="W61" s="697">
        <f>IF(Select2=1,Garden!$W63,"")</f>
        <v>0</v>
      </c>
      <c r="X61" s="687">
        <f>IF(Select2=1,Wood!$W63,"")</f>
        <v>0.31872023654905429</v>
      </c>
      <c r="Y61" s="697">
        <f>IF(Select2=1,Textiles!$W63,"")</f>
        <v>4.3913123973498086E-2</v>
      </c>
      <c r="Z61" s="689">
        <f>Sludge!W63</f>
        <v>0</v>
      </c>
      <c r="AA61" s="689" t="str">
        <f>IF(Select2=2,MSW!$W63,"")</f>
        <v/>
      </c>
      <c r="AB61" s="698">
        <f>Industry!$W63</f>
        <v>0</v>
      </c>
      <c r="AC61" s="699">
        <f t="shared" si="4"/>
        <v>0.72049365408458843</v>
      </c>
      <c r="AD61" s="700">
        <f>Recovery_OX!R56</f>
        <v>0</v>
      </c>
      <c r="AE61" s="650"/>
      <c r="AF61" s="702">
        <f>(AC61-AD61)*(1-Recovery_OX!U56)</f>
        <v>0.72049365408458843</v>
      </c>
    </row>
    <row r="62" spans="2:32">
      <c r="B62" s="695">
        <f t="shared" si="1"/>
        <v>2045</v>
      </c>
      <c r="C62" s="696">
        <f>IF(Select2=1,Food!$K64,"")</f>
        <v>8.1973001735055843E-3</v>
      </c>
      <c r="D62" s="697">
        <f>IF(Select2=1,Paper!$K64,"")</f>
        <v>0.15780246302638107</v>
      </c>
      <c r="E62" s="687">
        <f>IF(Select2=1,Nappies!$K64,"")</f>
        <v>6.6464490719258834E-2</v>
      </c>
      <c r="F62" s="697">
        <f>IF(Select2=1,Garden!$K64,"")</f>
        <v>0</v>
      </c>
      <c r="G62" s="687">
        <f>IF(Select2=1,Wood!$K64,"")</f>
        <v>0</v>
      </c>
      <c r="H62" s="697">
        <f>IF(Select2=1,Textiles!$K64,"")</f>
        <v>3.7361696932658658E-2</v>
      </c>
      <c r="I62" s="698">
        <f>Sludge!K64</f>
        <v>0</v>
      </c>
      <c r="J62" s="698" t="str">
        <f>IF(Select2=2,MSW!$K64,"")</f>
        <v/>
      </c>
      <c r="K62" s="698">
        <f>Industry!$K64</f>
        <v>0</v>
      </c>
      <c r="L62" s="699">
        <f t="shared" si="3"/>
        <v>0.26982595085180416</v>
      </c>
      <c r="M62" s="700">
        <f>Recovery_OX!C57</f>
        <v>0</v>
      </c>
      <c r="N62" s="650"/>
      <c r="O62" s="701">
        <f>(L62-M62)*(1-Recovery_OX!F57)</f>
        <v>0.26982595085180416</v>
      </c>
      <c r="P62" s="641"/>
      <c r="Q62" s="652"/>
      <c r="S62" s="695">
        <f t="shared" si="2"/>
        <v>2045</v>
      </c>
      <c r="T62" s="696">
        <f>IF(Select2=1,Food!$W64,"")</f>
        <v>5.4843667530144408E-3</v>
      </c>
      <c r="U62" s="697">
        <f>IF(Select2=1,Paper!$W64,"")</f>
        <v>0.32603814674872134</v>
      </c>
      <c r="V62" s="687">
        <f>IF(Select2=1,Nappies!$W64,"")</f>
        <v>0</v>
      </c>
      <c r="W62" s="697">
        <f>IF(Select2=1,Garden!$W64,"")</f>
        <v>0</v>
      </c>
      <c r="X62" s="687">
        <f>IF(Select2=1,Wood!$W64,"")</f>
        <v>0.30775798668265963</v>
      </c>
      <c r="Y62" s="697">
        <f>IF(Select2=1,Textiles!$W64,"")</f>
        <v>4.0944325405653348E-2</v>
      </c>
      <c r="Z62" s="689">
        <f>Sludge!W64</f>
        <v>0</v>
      </c>
      <c r="AA62" s="689" t="str">
        <f>IF(Select2=2,MSW!$W64,"")</f>
        <v/>
      </c>
      <c r="AB62" s="698">
        <f>Industry!$W64</f>
        <v>0</v>
      </c>
      <c r="AC62" s="699">
        <f t="shared" si="4"/>
        <v>0.68022482559004871</v>
      </c>
      <c r="AD62" s="700">
        <f>Recovery_OX!R57</f>
        <v>0</v>
      </c>
      <c r="AE62" s="650"/>
      <c r="AF62" s="702">
        <f>(AC62-AD62)*(1-Recovery_OX!U57)</f>
        <v>0.68022482559004871</v>
      </c>
    </row>
    <row r="63" spans="2:32">
      <c r="B63" s="695">
        <f t="shared" si="1"/>
        <v>2046</v>
      </c>
      <c r="C63" s="696">
        <f>IF(Select2=1,Food!$K65,"")</f>
        <v>5.4948146296722178E-3</v>
      </c>
      <c r="D63" s="697">
        <f>IF(Select2=1,Paper!$K65,"")</f>
        <v>0.14713404129173463</v>
      </c>
      <c r="E63" s="687">
        <f>IF(Select2=1,Nappies!$K65,"")</f>
        <v>5.6073752372835552E-2</v>
      </c>
      <c r="F63" s="697">
        <f>IF(Select2=1,Garden!$K65,"")</f>
        <v>0</v>
      </c>
      <c r="G63" s="687">
        <f>IF(Select2=1,Wood!$K65,"")</f>
        <v>0</v>
      </c>
      <c r="H63" s="697">
        <f>IF(Select2=1,Textiles!$K65,"")</f>
        <v>3.4835815321209954E-2</v>
      </c>
      <c r="I63" s="698">
        <f>Sludge!K65</f>
        <v>0</v>
      </c>
      <c r="J63" s="698" t="str">
        <f>IF(Select2=2,MSW!$K65,"")</f>
        <v/>
      </c>
      <c r="K63" s="698">
        <f>Industry!$K65</f>
        <v>0</v>
      </c>
      <c r="L63" s="699">
        <f t="shared" si="3"/>
        <v>0.24353842361545236</v>
      </c>
      <c r="M63" s="700">
        <f>Recovery_OX!C58</f>
        <v>0</v>
      </c>
      <c r="N63" s="650"/>
      <c r="O63" s="701">
        <f>(L63-M63)*(1-Recovery_OX!F58)</f>
        <v>0.24353842361545236</v>
      </c>
      <c r="P63" s="641"/>
      <c r="Q63" s="652"/>
      <c r="S63" s="695">
        <f t="shared" si="2"/>
        <v>2046</v>
      </c>
      <c r="T63" s="696">
        <f>IF(Select2=1,Food!$W65,"")</f>
        <v>3.6762809743569698E-3</v>
      </c>
      <c r="U63" s="697">
        <f>IF(Select2=1,Paper!$W65,"")</f>
        <v>0.30399595308209637</v>
      </c>
      <c r="V63" s="687">
        <f>IF(Select2=1,Nappies!$W65,"")</f>
        <v>0</v>
      </c>
      <c r="W63" s="697">
        <f>IF(Select2=1,Garden!$W65,"")</f>
        <v>0</v>
      </c>
      <c r="X63" s="687">
        <f>IF(Select2=1,Wood!$W65,"")</f>
        <v>0.29717277883730014</v>
      </c>
      <c r="Y63" s="697">
        <f>IF(Select2=1,Textiles!$W65,"")</f>
        <v>3.8176235968449296E-2</v>
      </c>
      <c r="Z63" s="689">
        <f>Sludge!W65</f>
        <v>0</v>
      </c>
      <c r="AA63" s="689" t="str">
        <f>IF(Select2=2,MSW!$W65,"")</f>
        <v/>
      </c>
      <c r="AB63" s="698">
        <f>Industry!$W65</f>
        <v>0</v>
      </c>
      <c r="AC63" s="699">
        <f t="shared" si="4"/>
        <v>0.6430212488622028</v>
      </c>
      <c r="AD63" s="700">
        <f>Recovery_OX!R58</f>
        <v>0</v>
      </c>
      <c r="AE63" s="650"/>
      <c r="AF63" s="702">
        <f>(AC63-AD63)*(1-Recovery_OX!U58)</f>
        <v>0.6430212488622028</v>
      </c>
    </row>
    <row r="64" spans="2:32">
      <c r="B64" s="695">
        <f t="shared" si="1"/>
        <v>2047</v>
      </c>
      <c r="C64" s="696">
        <f>IF(Select2=1,Food!$K66,"")</f>
        <v>3.6832843955191858E-3</v>
      </c>
      <c r="D64" s="697">
        <f>IF(Select2=1,Paper!$K66,"")</f>
        <v>0.13718687079819997</v>
      </c>
      <c r="E64" s="687">
        <f>IF(Select2=1,Nappies!$K66,"")</f>
        <v>4.7307452011499336E-2</v>
      </c>
      <c r="F64" s="697">
        <f>IF(Select2=1,Garden!$K66,"")</f>
        <v>0</v>
      </c>
      <c r="G64" s="687">
        <f>IF(Select2=1,Wood!$K66,"")</f>
        <v>0</v>
      </c>
      <c r="H64" s="697">
        <f>IF(Select2=1,Textiles!$K66,"")</f>
        <v>3.2480698916881108E-2</v>
      </c>
      <c r="I64" s="698">
        <f>Sludge!K66</f>
        <v>0</v>
      </c>
      <c r="J64" s="698" t="str">
        <f>IF(Select2=2,MSW!$K66,"")</f>
        <v/>
      </c>
      <c r="K64" s="698">
        <f>Industry!$K66</f>
        <v>0</v>
      </c>
      <c r="L64" s="699">
        <f t="shared" si="3"/>
        <v>0.22065830612209958</v>
      </c>
      <c r="M64" s="700">
        <f>Recovery_OX!C59</f>
        <v>0</v>
      </c>
      <c r="N64" s="650"/>
      <c r="O64" s="701">
        <f>(L64-M64)*(1-Recovery_OX!F59)</f>
        <v>0.22065830612209958</v>
      </c>
      <c r="P64" s="641"/>
      <c r="Q64" s="652"/>
      <c r="S64" s="695">
        <f t="shared" si="2"/>
        <v>2047</v>
      </c>
      <c r="T64" s="696">
        <f>IF(Select2=1,Food!$W66,"")</f>
        <v>2.464284831970909E-3</v>
      </c>
      <c r="U64" s="697">
        <f>IF(Select2=1,Paper!$W66,"")</f>
        <v>0.28344394793016525</v>
      </c>
      <c r="V64" s="687">
        <f>IF(Select2=1,Nappies!$W66,"")</f>
        <v>0</v>
      </c>
      <c r="W64" s="697">
        <f>IF(Select2=1,Garden!$W66,"")</f>
        <v>0</v>
      </c>
      <c r="X64" s="687">
        <f>IF(Select2=1,Wood!$W66,"")</f>
        <v>0.28695164480960894</v>
      </c>
      <c r="Y64" s="697">
        <f>IF(Select2=1,Textiles!$W66,"")</f>
        <v>3.5595286484253294E-2</v>
      </c>
      <c r="Z64" s="689">
        <f>Sludge!W66</f>
        <v>0</v>
      </c>
      <c r="AA64" s="689" t="str">
        <f>IF(Select2=2,MSW!$W66,"")</f>
        <v/>
      </c>
      <c r="AB64" s="698">
        <f>Industry!$W66</f>
        <v>0</v>
      </c>
      <c r="AC64" s="699">
        <f t="shared" si="4"/>
        <v>0.60845516405599831</v>
      </c>
      <c r="AD64" s="700">
        <f>Recovery_OX!R59</f>
        <v>0</v>
      </c>
      <c r="AE64" s="650"/>
      <c r="AF64" s="702">
        <f>(AC64-AD64)*(1-Recovery_OX!U59)</f>
        <v>0.60845516405599831</v>
      </c>
    </row>
    <row r="65" spans="2:32">
      <c r="B65" s="695">
        <f t="shared" si="1"/>
        <v>2048</v>
      </c>
      <c r="C65" s="696">
        <f>IF(Select2=1,Food!$K67,"")</f>
        <v>2.4689793655667727E-3</v>
      </c>
      <c r="D65" s="697">
        <f>IF(Select2=1,Paper!$K67,"")</f>
        <v>0.12791219050447747</v>
      </c>
      <c r="E65" s="687">
        <f>IF(Select2=1,Nappies!$K67,"")</f>
        <v>3.9911632824923812E-2</v>
      </c>
      <c r="F65" s="697">
        <f>IF(Select2=1,Garden!$K67,"")</f>
        <v>0</v>
      </c>
      <c r="G65" s="687">
        <f>IF(Select2=1,Wood!$K67,"")</f>
        <v>0</v>
      </c>
      <c r="H65" s="697">
        <f>IF(Select2=1,Textiles!$K67,"")</f>
        <v>3.0284802936325773E-2</v>
      </c>
      <c r="I65" s="698">
        <f>Sludge!K67</f>
        <v>0</v>
      </c>
      <c r="J65" s="698" t="str">
        <f>IF(Select2=2,MSW!$K67,"")</f>
        <v/>
      </c>
      <c r="K65" s="698">
        <f>Industry!$K67</f>
        <v>0</v>
      </c>
      <c r="L65" s="699">
        <f t="shared" si="3"/>
        <v>0.20057760563129381</v>
      </c>
      <c r="M65" s="700">
        <f>Recovery_OX!C60</f>
        <v>0</v>
      </c>
      <c r="N65" s="650"/>
      <c r="O65" s="701">
        <f>(L65-M65)*(1-Recovery_OX!F60)</f>
        <v>0.20057760563129381</v>
      </c>
      <c r="P65" s="641"/>
      <c r="Q65" s="652"/>
      <c r="S65" s="695">
        <f t="shared" si="2"/>
        <v>2048</v>
      </c>
      <c r="T65" s="696">
        <f>IF(Select2=1,Food!$W67,"")</f>
        <v>1.6518595220116677E-3</v>
      </c>
      <c r="U65" s="697">
        <f>IF(Select2=1,Paper!$W67,"")</f>
        <v>0.26428138533982948</v>
      </c>
      <c r="V65" s="687">
        <f>IF(Select2=1,Nappies!$W67,"")</f>
        <v>0</v>
      </c>
      <c r="W65" s="697">
        <f>IF(Select2=1,Garden!$W67,"")</f>
        <v>0</v>
      </c>
      <c r="X65" s="687">
        <f>IF(Select2=1,Wood!$W67,"")</f>
        <v>0.27708206243217581</v>
      </c>
      <c r="Y65" s="697">
        <f>IF(Select2=1,Textiles!$W67,"")</f>
        <v>3.3188825135699498E-2</v>
      </c>
      <c r="Z65" s="689">
        <f>Sludge!W67</f>
        <v>0</v>
      </c>
      <c r="AA65" s="689" t="str">
        <f>IF(Select2=2,MSW!$W67,"")</f>
        <v/>
      </c>
      <c r="AB65" s="698">
        <f>Industry!$W67</f>
        <v>0</v>
      </c>
      <c r="AC65" s="699">
        <f t="shared" si="4"/>
        <v>0.57620413242971646</v>
      </c>
      <c r="AD65" s="700">
        <f>Recovery_OX!R60</f>
        <v>0</v>
      </c>
      <c r="AE65" s="650"/>
      <c r="AF65" s="702">
        <f>(AC65-AD65)*(1-Recovery_OX!U60)</f>
        <v>0.57620413242971646</v>
      </c>
    </row>
    <row r="66" spans="2:32">
      <c r="B66" s="695">
        <f t="shared" si="1"/>
        <v>2049</v>
      </c>
      <c r="C66" s="696">
        <f>IF(Select2=1,Food!$K68,"")</f>
        <v>1.6550063619877626E-3</v>
      </c>
      <c r="D66" s="697">
        <f>IF(Select2=1,Paper!$K68,"")</f>
        <v>0.11926453591700711</v>
      </c>
      <c r="E66" s="687">
        <f>IF(Select2=1,Nappies!$K68,"")</f>
        <v>3.3672040387301552E-2</v>
      </c>
      <c r="F66" s="697">
        <f>IF(Select2=1,Garden!$K68,"")</f>
        <v>0</v>
      </c>
      <c r="G66" s="687">
        <f>IF(Select2=1,Wood!$K68,"")</f>
        <v>0</v>
      </c>
      <c r="H66" s="697">
        <f>IF(Select2=1,Textiles!$K68,"")</f>
        <v>2.8237363094899666E-2</v>
      </c>
      <c r="I66" s="698">
        <f>Sludge!K68</f>
        <v>0</v>
      </c>
      <c r="J66" s="698" t="str">
        <f>IF(Select2=2,MSW!$K68,"")</f>
        <v/>
      </c>
      <c r="K66" s="698">
        <f>Industry!$K68</f>
        <v>0</v>
      </c>
      <c r="L66" s="699">
        <f t="shared" si="3"/>
        <v>0.18282894576119607</v>
      </c>
      <c r="M66" s="700">
        <f>Recovery_OX!C61</f>
        <v>0</v>
      </c>
      <c r="N66" s="650"/>
      <c r="O66" s="701">
        <f>(L66-M66)*(1-Recovery_OX!F61)</f>
        <v>0.18282894576119607</v>
      </c>
      <c r="P66" s="641"/>
      <c r="Q66" s="652"/>
      <c r="S66" s="695">
        <f t="shared" si="2"/>
        <v>2049</v>
      </c>
      <c r="T66" s="696">
        <f>IF(Select2=1,Food!$W68,"")</f>
        <v>1.1072745508392701E-3</v>
      </c>
      <c r="U66" s="697">
        <f>IF(Select2=1,Paper!$W68,"")</f>
        <v>0.24641433040703947</v>
      </c>
      <c r="V66" s="687">
        <f>IF(Select2=1,Nappies!$W68,"")</f>
        <v>0</v>
      </c>
      <c r="W66" s="697">
        <f>IF(Select2=1,Garden!$W68,"")</f>
        <v>0</v>
      </c>
      <c r="X66" s="687">
        <f>IF(Select2=1,Wood!$W68,"")</f>
        <v>0.26755194023232615</v>
      </c>
      <c r="Y66" s="697">
        <f>IF(Select2=1,Textiles!$W68,"")</f>
        <v>3.0945055446465412E-2</v>
      </c>
      <c r="Z66" s="689">
        <f>Sludge!W68</f>
        <v>0</v>
      </c>
      <c r="AA66" s="689" t="str">
        <f>IF(Select2=2,MSW!$W68,"")</f>
        <v/>
      </c>
      <c r="AB66" s="698">
        <f>Industry!$W68</f>
        <v>0</v>
      </c>
      <c r="AC66" s="699">
        <f t="shared" si="4"/>
        <v>0.54601860063667029</v>
      </c>
      <c r="AD66" s="700">
        <f>Recovery_OX!R61</f>
        <v>0</v>
      </c>
      <c r="AE66" s="650"/>
      <c r="AF66" s="702">
        <f>(AC66-AD66)*(1-Recovery_OX!U61)</f>
        <v>0.54601860063667029</v>
      </c>
    </row>
    <row r="67" spans="2:32">
      <c r="B67" s="695">
        <f t="shared" si="1"/>
        <v>2050</v>
      </c>
      <c r="C67" s="696">
        <f>IF(Select2=1,Food!$K69,"")</f>
        <v>1.1093839407569129E-3</v>
      </c>
      <c r="D67" s="697">
        <f>IF(Select2=1,Paper!$K69,"")</f>
        <v>0.11120151622296845</v>
      </c>
      <c r="E67" s="687">
        <f>IF(Select2=1,Nappies!$K69,"")</f>
        <v>2.8407915777778792E-2</v>
      </c>
      <c r="F67" s="697">
        <f>IF(Select2=1,Garden!$K69,"")</f>
        <v>0</v>
      </c>
      <c r="G67" s="687">
        <f>IF(Select2=1,Wood!$K69,"")</f>
        <v>0</v>
      </c>
      <c r="H67" s="697">
        <f>IF(Select2=1,Textiles!$K69,"")</f>
        <v>2.6328342840124752E-2</v>
      </c>
      <c r="I67" s="698">
        <f>Sludge!K69</f>
        <v>0</v>
      </c>
      <c r="J67" s="698" t="str">
        <f>IF(Select2=2,MSW!$K69,"")</f>
        <v/>
      </c>
      <c r="K67" s="698">
        <f>Industry!$K69</f>
        <v>0</v>
      </c>
      <c r="L67" s="699">
        <f t="shared" si="3"/>
        <v>0.1670471587816289</v>
      </c>
      <c r="M67" s="700">
        <f>Recovery_OX!C62</f>
        <v>0</v>
      </c>
      <c r="N67" s="650"/>
      <c r="O67" s="701">
        <f>(L67-M67)*(1-Recovery_OX!F62)</f>
        <v>0.1670471587816289</v>
      </c>
      <c r="P67" s="641"/>
      <c r="Q67" s="652"/>
      <c r="S67" s="695">
        <f t="shared" si="2"/>
        <v>2050</v>
      </c>
      <c r="T67" s="696">
        <f>IF(Select2=1,Food!$W69,"")</f>
        <v>7.4222832789267151E-4</v>
      </c>
      <c r="U67" s="697">
        <f>IF(Select2=1,Paper!$W69,"")</f>
        <v>0.229755198807786</v>
      </c>
      <c r="V67" s="687">
        <f>IF(Select2=1,Nappies!$W69,"")</f>
        <v>0</v>
      </c>
      <c r="W67" s="697">
        <f>IF(Select2=1,Garden!$W69,"")</f>
        <v>0</v>
      </c>
      <c r="X67" s="687">
        <f>IF(Select2=1,Wood!$W69,"")</f>
        <v>0.25834960261855483</v>
      </c>
      <c r="Y67" s="697">
        <f>IF(Select2=1,Textiles!$W69,"")</f>
        <v>2.8852978454931254E-2</v>
      </c>
      <c r="Z67" s="689">
        <f>Sludge!W69</f>
        <v>0</v>
      </c>
      <c r="AA67" s="689" t="str">
        <f>IF(Select2=2,MSW!$W69,"")</f>
        <v/>
      </c>
      <c r="AB67" s="698">
        <f>Industry!$W69</f>
        <v>0</v>
      </c>
      <c r="AC67" s="699">
        <f t="shared" si="4"/>
        <v>0.51770000820916473</v>
      </c>
      <c r="AD67" s="700">
        <f>Recovery_OX!R62</f>
        <v>0</v>
      </c>
      <c r="AE67" s="650"/>
      <c r="AF67" s="702">
        <f>(AC67-AD67)*(1-Recovery_OX!U62)</f>
        <v>0.51770000820916473</v>
      </c>
    </row>
    <row r="68" spans="2:32">
      <c r="B68" s="695">
        <f t="shared" si="1"/>
        <v>2051</v>
      </c>
      <c r="C68" s="696">
        <f>IF(Select2=1,Food!$K70,"")</f>
        <v>7.4364229423937297E-4</v>
      </c>
      <c r="D68" s="697">
        <f>IF(Select2=1,Paper!$K70,"")</f>
        <v>0.10368360649046683</v>
      </c>
      <c r="E68" s="687">
        <f>IF(Select2=1,Nappies!$K70,"")</f>
        <v>2.3966759054545254E-2</v>
      </c>
      <c r="F68" s="697">
        <f>IF(Select2=1,Garden!$K70,"")</f>
        <v>0</v>
      </c>
      <c r="G68" s="687">
        <f>IF(Select2=1,Wood!$K70,"")</f>
        <v>0</v>
      </c>
      <c r="H68" s="697">
        <f>IF(Select2=1,Textiles!$K70,"")</f>
        <v>2.4548384152497341E-2</v>
      </c>
      <c r="I68" s="698">
        <f>Sludge!K70</f>
        <v>0</v>
      </c>
      <c r="J68" s="698" t="str">
        <f>IF(Select2=2,MSW!$K70,"")</f>
        <v/>
      </c>
      <c r="K68" s="698">
        <f>Industry!$K70</f>
        <v>0</v>
      </c>
      <c r="L68" s="699">
        <f t="shared" si="3"/>
        <v>0.15294239199174881</v>
      </c>
      <c r="M68" s="700">
        <f>Recovery_OX!C63</f>
        <v>0</v>
      </c>
      <c r="N68" s="650"/>
      <c r="O68" s="701">
        <f>(L68-M68)*(1-Recovery_OX!F63)</f>
        <v>0.15294239199174881</v>
      </c>
      <c r="P68" s="641"/>
      <c r="Q68" s="652"/>
      <c r="S68" s="695">
        <f t="shared" si="2"/>
        <v>2051</v>
      </c>
      <c r="T68" s="696">
        <f>IF(Select2=1,Food!$W70,"")</f>
        <v>4.9753052692197105E-4</v>
      </c>
      <c r="U68" s="697">
        <f>IF(Select2=1,Paper!$W70,"")</f>
        <v>0.2142223274596422</v>
      </c>
      <c r="V68" s="687">
        <f>IF(Select2=1,Nappies!$W70,"")</f>
        <v>0</v>
      </c>
      <c r="W68" s="697">
        <f>IF(Select2=1,Garden!$W70,"")</f>
        <v>0</v>
      </c>
      <c r="X68" s="687">
        <f>IF(Select2=1,Wood!$W70,"")</f>
        <v>0.24946377557646654</v>
      </c>
      <c r="Y68" s="697">
        <f>IF(Select2=1,Textiles!$W70,"")</f>
        <v>2.6902338797257376E-2</v>
      </c>
      <c r="Z68" s="689">
        <f>Sludge!W70</f>
        <v>0</v>
      </c>
      <c r="AA68" s="689" t="str">
        <f>IF(Select2=2,MSW!$W70,"")</f>
        <v/>
      </c>
      <c r="AB68" s="698">
        <f>Industry!$W70</f>
        <v>0</v>
      </c>
      <c r="AC68" s="699">
        <f t="shared" si="4"/>
        <v>0.49108597236028811</v>
      </c>
      <c r="AD68" s="700">
        <f>Recovery_OX!R63</f>
        <v>0</v>
      </c>
      <c r="AE68" s="650"/>
      <c r="AF68" s="702">
        <f>(AC68-AD68)*(1-Recovery_OX!U63)</f>
        <v>0.49108597236028811</v>
      </c>
    </row>
    <row r="69" spans="2:32">
      <c r="B69" s="695">
        <f t="shared" si="1"/>
        <v>2052</v>
      </c>
      <c r="C69" s="696">
        <f>IF(Select2=1,Food!$K71,"")</f>
        <v>4.9847833690858491E-4</v>
      </c>
      <c r="D69" s="697">
        <f>IF(Select2=1,Paper!$K71,"")</f>
        <v>9.667395391727153E-2</v>
      </c>
      <c r="E69" s="687">
        <f>IF(Select2=1,Nappies!$K71,"")</f>
        <v>2.0219911382162642E-2</v>
      </c>
      <c r="F69" s="697">
        <f>IF(Select2=1,Garden!$K71,"")</f>
        <v>0</v>
      </c>
      <c r="G69" s="687">
        <f>IF(Select2=1,Wood!$K71,"")</f>
        <v>0</v>
      </c>
      <c r="H69" s="697">
        <f>IF(Select2=1,Textiles!$K71,"")</f>
        <v>2.2888761672465639E-2</v>
      </c>
      <c r="I69" s="698">
        <f>Sludge!K71</f>
        <v>0</v>
      </c>
      <c r="J69" s="698" t="str">
        <f>IF(Select2=2,MSW!$K71,"")</f>
        <v/>
      </c>
      <c r="K69" s="698">
        <f>Industry!$K71</f>
        <v>0</v>
      </c>
      <c r="L69" s="699">
        <f t="shared" si="3"/>
        <v>0.14028110530880838</v>
      </c>
      <c r="M69" s="700">
        <f>Recovery_OX!C64</f>
        <v>0</v>
      </c>
      <c r="N69" s="650"/>
      <c r="O69" s="701">
        <f>(L69-M69)*(1-Recovery_OX!F64)</f>
        <v>0.14028110530880838</v>
      </c>
      <c r="P69" s="641"/>
      <c r="Q69" s="652"/>
      <c r="S69" s="695">
        <f t="shared" si="2"/>
        <v>2052</v>
      </c>
      <c r="T69" s="696">
        <f>IF(Select2=1,Food!$W71,"")</f>
        <v>3.3350468571047157E-4</v>
      </c>
      <c r="U69" s="697">
        <f>IF(Select2=1,Paper!$W71,"")</f>
        <v>0.19973957420923871</v>
      </c>
      <c r="V69" s="687">
        <f>IF(Select2=1,Nappies!$W71,"")</f>
        <v>0</v>
      </c>
      <c r="W69" s="697">
        <f>IF(Select2=1,Garden!$W71,"")</f>
        <v>0</v>
      </c>
      <c r="X69" s="687">
        <f>IF(Select2=1,Wood!$W71,"")</f>
        <v>0.24088357285669809</v>
      </c>
      <c r="Y69" s="697">
        <f>IF(Select2=1,Textiles!$W71,"")</f>
        <v>2.50835744355788E-2</v>
      </c>
      <c r="Z69" s="689">
        <f>Sludge!W71</f>
        <v>0</v>
      </c>
      <c r="AA69" s="689" t="str">
        <f>IF(Select2=2,MSW!$W71,"")</f>
        <v/>
      </c>
      <c r="AB69" s="698">
        <f>Industry!$W71</f>
        <v>0</v>
      </c>
      <c r="AC69" s="699">
        <f t="shared" si="4"/>
        <v>0.46604022618722607</v>
      </c>
      <c r="AD69" s="700">
        <f>Recovery_OX!R64</f>
        <v>0</v>
      </c>
      <c r="AE69" s="650"/>
      <c r="AF69" s="702">
        <f>(AC69-AD69)*(1-Recovery_OX!U64)</f>
        <v>0.46604022618722607</v>
      </c>
    </row>
    <row r="70" spans="2:32">
      <c r="B70" s="695">
        <f t="shared" si="1"/>
        <v>2053</v>
      </c>
      <c r="C70" s="696">
        <f>IF(Select2=1,Food!$K72,"")</f>
        <v>3.3414002174433156E-4</v>
      </c>
      <c r="D70" s="697">
        <f>IF(Select2=1,Paper!$K72,"")</f>
        <v>9.0138197178336404E-2</v>
      </c>
      <c r="E70" s="687">
        <f>IF(Select2=1,Nappies!$K72,"")</f>
        <v>1.7058827827827375E-2</v>
      </c>
      <c r="F70" s="697">
        <f>IF(Select2=1,Garden!$K72,"")</f>
        <v>0</v>
      </c>
      <c r="G70" s="687">
        <f>IF(Select2=1,Wood!$K72,"")</f>
        <v>0</v>
      </c>
      <c r="H70" s="697">
        <f>IF(Select2=1,Textiles!$K72,"")</f>
        <v>2.1341339928707102E-2</v>
      </c>
      <c r="I70" s="698">
        <f>Sludge!K72</f>
        <v>0</v>
      </c>
      <c r="J70" s="698" t="str">
        <f>IF(Select2=2,MSW!$K72,"")</f>
        <v/>
      </c>
      <c r="K70" s="698">
        <f>Industry!$K72</f>
        <v>0</v>
      </c>
      <c r="L70" s="699">
        <f t="shared" si="3"/>
        <v>0.1288725049566152</v>
      </c>
      <c r="M70" s="700">
        <f>Recovery_OX!C65</f>
        <v>0</v>
      </c>
      <c r="N70" s="650"/>
      <c r="O70" s="701">
        <f>(L70-M70)*(1-Recovery_OX!F65)</f>
        <v>0.1288725049566152</v>
      </c>
      <c r="P70" s="641"/>
      <c r="Q70" s="652"/>
      <c r="S70" s="695">
        <f t="shared" si="2"/>
        <v>2053</v>
      </c>
      <c r="T70" s="696">
        <f>IF(Select2=1,Food!$W72,"")</f>
        <v>2.2355487627854473E-4</v>
      </c>
      <c r="U70" s="697">
        <f>IF(Select2=1,Paper!$W72,"")</f>
        <v>0.1862359445833397</v>
      </c>
      <c r="V70" s="687">
        <f>IF(Select2=1,Nappies!$W72,"")</f>
        <v>0</v>
      </c>
      <c r="W70" s="697">
        <f>IF(Select2=1,Garden!$W72,"")</f>
        <v>0</v>
      </c>
      <c r="X70" s="687">
        <f>IF(Select2=1,Wood!$W72,"")</f>
        <v>0.23259848263790184</v>
      </c>
      <c r="Y70" s="697">
        <f>IF(Select2=1,Textiles!$W72,"")</f>
        <v>2.3387769784884507E-2</v>
      </c>
      <c r="Z70" s="689">
        <f>Sludge!W72</f>
        <v>0</v>
      </c>
      <c r="AA70" s="689" t="str">
        <f>IF(Select2=2,MSW!$W72,"")</f>
        <v/>
      </c>
      <c r="AB70" s="698">
        <f>Industry!$W72</f>
        <v>0</v>
      </c>
      <c r="AC70" s="699">
        <f t="shared" si="4"/>
        <v>0.44244575188240459</v>
      </c>
      <c r="AD70" s="700">
        <f>Recovery_OX!R65</f>
        <v>0</v>
      </c>
      <c r="AE70" s="650"/>
      <c r="AF70" s="702">
        <f>(AC70-AD70)*(1-Recovery_OX!U65)</f>
        <v>0.44244575188240459</v>
      </c>
    </row>
    <row r="71" spans="2:32">
      <c r="B71" s="695">
        <f t="shared" si="1"/>
        <v>2054</v>
      </c>
      <c r="C71" s="696">
        <f>IF(Select2=1,Food!$K73,"")</f>
        <v>2.2398075475800984E-4</v>
      </c>
      <c r="D71" s="697">
        <f>IF(Select2=1,Paper!$K73,"")</f>
        <v>8.4044297986544669E-2</v>
      </c>
      <c r="E71" s="687">
        <f>IF(Select2=1,Nappies!$K73,"")</f>
        <v>1.4391932850713269E-2</v>
      </c>
      <c r="F71" s="697">
        <f>IF(Select2=1,Garden!$K73,"")</f>
        <v>0</v>
      </c>
      <c r="G71" s="687">
        <f>IF(Select2=1,Wood!$K73,"")</f>
        <v>0</v>
      </c>
      <c r="H71" s="697">
        <f>IF(Select2=1,Textiles!$K73,"")</f>
        <v>1.9898533458038555E-2</v>
      </c>
      <c r="I71" s="698">
        <f>Sludge!K73</f>
        <v>0</v>
      </c>
      <c r="J71" s="698" t="str">
        <f>IF(Select2=2,MSW!$K73,"")</f>
        <v/>
      </c>
      <c r="K71" s="698">
        <f>Industry!$K73</f>
        <v>0</v>
      </c>
      <c r="L71" s="699">
        <f t="shared" si="3"/>
        <v>0.11855874505005451</v>
      </c>
      <c r="M71" s="700">
        <f>Recovery_OX!C66</f>
        <v>0</v>
      </c>
      <c r="N71" s="650"/>
      <c r="O71" s="701">
        <f>(L71-M71)*(1-Recovery_OX!F66)</f>
        <v>0.11855874505005451</v>
      </c>
      <c r="P71" s="641"/>
      <c r="Q71" s="652"/>
      <c r="S71" s="695">
        <f t="shared" si="2"/>
        <v>2054</v>
      </c>
      <c r="T71" s="696">
        <f>IF(Select2=1,Food!$W73,"")</f>
        <v>1.4985331495852576E-4</v>
      </c>
      <c r="U71" s="697">
        <f>IF(Select2=1,Paper!$W73,"")</f>
        <v>0.1736452437738526</v>
      </c>
      <c r="V71" s="687">
        <f>IF(Select2=1,Nappies!$W73,"")</f>
        <v>0</v>
      </c>
      <c r="W71" s="697">
        <f>IF(Select2=1,Garden!$W73,"")</f>
        <v>0</v>
      </c>
      <c r="X71" s="687">
        <f>IF(Select2=1,Wood!$W73,"")</f>
        <v>0.22459835464844952</v>
      </c>
      <c r="Y71" s="697">
        <f>IF(Select2=1,Textiles!$W73,"")</f>
        <v>2.1806612008809387E-2</v>
      </c>
      <c r="Z71" s="689">
        <f>Sludge!W73</f>
        <v>0</v>
      </c>
      <c r="AA71" s="689" t="str">
        <f>IF(Select2=2,MSW!$W73,"")</f>
        <v/>
      </c>
      <c r="AB71" s="698">
        <f>Industry!$W73</f>
        <v>0</v>
      </c>
      <c r="AC71" s="699">
        <f t="shared" si="4"/>
        <v>0.42020006374607005</v>
      </c>
      <c r="AD71" s="700">
        <f>Recovery_OX!R66</f>
        <v>0</v>
      </c>
      <c r="AE71" s="650"/>
      <c r="AF71" s="702">
        <f>(AC71-AD71)*(1-Recovery_OX!U66)</f>
        <v>0.42020006374607005</v>
      </c>
    </row>
    <row r="72" spans="2:32">
      <c r="B72" s="695">
        <f t="shared" si="1"/>
        <v>2055</v>
      </c>
      <c r="C72" s="696">
        <f>IF(Select2=1,Food!$K74,"")</f>
        <v>1.5013878984048641E-4</v>
      </c>
      <c r="D72" s="697">
        <f>IF(Select2=1,Paper!$K74,"")</f>
        <v>7.8362384040988178E-2</v>
      </c>
      <c r="E72" s="687">
        <f>IF(Select2=1,Nappies!$K74,"")</f>
        <v>1.2141967388964479E-2</v>
      </c>
      <c r="F72" s="697">
        <f>IF(Select2=1,Garden!$K74,"")</f>
        <v>0</v>
      </c>
      <c r="G72" s="687">
        <f>IF(Select2=1,Wood!$K74,"")</f>
        <v>0</v>
      </c>
      <c r="H72" s="697">
        <f>IF(Select2=1,Textiles!$K74,"")</f>
        <v>1.8553269621466886E-2</v>
      </c>
      <c r="I72" s="698">
        <f>Sludge!K74</f>
        <v>0</v>
      </c>
      <c r="J72" s="698" t="str">
        <f>IF(Select2=2,MSW!$K74,"")</f>
        <v/>
      </c>
      <c r="K72" s="698">
        <f>Industry!$K74</f>
        <v>0</v>
      </c>
      <c r="L72" s="699">
        <f t="shared" si="3"/>
        <v>0.10920775984126004</v>
      </c>
      <c r="M72" s="700">
        <f>Recovery_OX!C67</f>
        <v>0</v>
      </c>
      <c r="N72" s="650"/>
      <c r="O72" s="701">
        <f>(L72-M72)*(1-Recovery_OX!F67)</f>
        <v>0.10920775984126004</v>
      </c>
      <c r="P72" s="641"/>
      <c r="Q72" s="652"/>
      <c r="S72" s="695">
        <f t="shared" si="2"/>
        <v>2055</v>
      </c>
      <c r="T72" s="696">
        <f>IF(Select2=1,Food!$W74,"")</f>
        <v>1.0044968098159215E-4</v>
      </c>
      <c r="U72" s="697">
        <f>IF(Select2=1,Paper!$W74,"")</f>
        <v>0.161905752150802</v>
      </c>
      <c r="V72" s="687">
        <f>IF(Select2=1,Nappies!$W74,"")</f>
        <v>0</v>
      </c>
      <c r="W72" s="697">
        <f>IF(Select2=1,Garden!$W74,"")</f>
        <v>0</v>
      </c>
      <c r="X72" s="687">
        <f>IF(Select2=1,Wood!$W74,"")</f>
        <v>0.21687338773108067</v>
      </c>
      <c r="Y72" s="697">
        <f>IF(Select2=1,Textiles!$W74,"")</f>
        <v>2.0332350270100705E-2</v>
      </c>
      <c r="Z72" s="689">
        <f>Sludge!W74</f>
        <v>0</v>
      </c>
      <c r="AA72" s="689" t="str">
        <f>IF(Select2=2,MSW!$W74,"")</f>
        <v/>
      </c>
      <c r="AB72" s="698">
        <f>Industry!$W74</f>
        <v>0</v>
      </c>
      <c r="AC72" s="699">
        <f t="shared" si="4"/>
        <v>0.39921193983296499</v>
      </c>
      <c r="AD72" s="700">
        <f>Recovery_OX!R67</f>
        <v>0</v>
      </c>
      <c r="AE72" s="650"/>
      <c r="AF72" s="702">
        <f>(AC72-AD72)*(1-Recovery_OX!U67)</f>
        <v>0.39921193983296499</v>
      </c>
    </row>
    <row r="73" spans="2:32">
      <c r="B73" s="695">
        <f t="shared" si="1"/>
        <v>2056</v>
      </c>
      <c r="C73" s="696">
        <f>IF(Select2=1,Food!$K75,"")</f>
        <v>1.0064104051761002E-4</v>
      </c>
      <c r="D73" s="697">
        <f>IF(Select2=1,Paper!$K75,"")</f>
        <v>7.3064602592913891E-2</v>
      </c>
      <c r="E73" s="687">
        <f>IF(Select2=1,Nappies!$K75,"")</f>
        <v>1.024375069032999E-2</v>
      </c>
      <c r="F73" s="697">
        <f>IF(Select2=1,Garden!$K75,"")</f>
        <v>0</v>
      </c>
      <c r="G73" s="687">
        <f>IF(Select2=1,Wood!$K75,"")</f>
        <v>0</v>
      </c>
      <c r="H73" s="697">
        <f>IF(Select2=1,Textiles!$K75,"")</f>
        <v>1.7298953934104494E-2</v>
      </c>
      <c r="I73" s="698">
        <f>Sludge!K75</f>
        <v>0</v>
      </c>
      <c r="J73" s="698" t="str">
        <f>IF(Select2=2,MSW!$K75,"")</f>
        <v/>
      </c>
      <c r="K73" s="698">
        <f>Industry!$K75</f>
        <v>0</v>
      </c>
      <c r="L73" s="699">
        <f t="shared" si="3"/>
        <v>0.100707948257866</v>
      </c>
      <c r="M73" s="700">
        <f>Recovery_OX!C68</f>
        <v>0</v>
      </c>
      <c r="N73" s="650"/>
      <c r="O73" s="701">
        <f>(L73-M73)*(1-Recovery_OX!F68)</f>
        <v>0.100707948257866</v>
      </c>
      <c r="P73" s="641"/>
      <c r="Q73" s="652"/>
      <c r="S73" s="695">
        <f t="shared" si="2"/>
        <v>2056</v>
      </c>
      <c r="T73" s="696">
        <f>IF(Select2=1,Food!$W75,"")</f>
        <v>6.7333434779846119E-5</v>
      </c>
      <c r="U73" s="697">
        <f>IF(Select2=1,Paper!$W75,"")</f>
        <v>0.15095992271263198</v>
      </c>
      <c r="V73" s="687">
        <f>IF(Select2=1,Nappies!$W75,"")</f>
        <v>0</v>
      </c>
      <c r="W73" s="697">
        <f>IF(Select2=1,Garden!$W75,"")</f>
        <v>0</v>
      </c>
      <c r="X73" s="687">
        <f>IF(Select2=1,Wood!$W75,"")</f>
        <v>0.20941411783525871</v>
      </c>
      <c r="Y73" s="697">
        <f>IF(Select2=1,Textiles!$W75,"")</f>
        <v>1.8957757736004936E-2</v>
      </c>
      <c r="Z73" s="689">
        <f>Sludge!W75</f>
        <v>0</v>
      </c>
      <c r="AA73" s="689" t="str">
        <f>IF(Select2=2,MSW!$W75,"")</f>
        <v/>
      </c>
      <c r="AB73" s="698">
        <f>Industry!$W75</f>
        <v>0</v>
      </c>
      <c r="AC73" s="699">
        <f t="shared" si="4"/>
        <v>0.37939913171867545</v>
      </c>
      <c r="AD73" s="700">
        <f>Recovery_OX!R68</f>
        <v>0</v>
      </c>
      <c r="AE73" s="650"/>
      <c r="AF73" s="702">
        <f>(AC73-AD73)*(1-Recovery_OX!U68)</f>
        <v>0.37939913171867545</v>
      </c>
    </row>
    <row r="74" spans="2:32">
      <c r="B74" s="695">
        <f t="shared" si="1"/>
        <v>2057</v>
      </c>
      <c r="C74" s="696">
        <f>IF(Select2=1,Food!$K76,"")</f>
        <v>6.7461706912838999E-5</v>
      </c>
      <c r="D74" s="697">
        <f>IF(Select2=1,Paper!$K76,"")</f>
        <v>6.8124983911517029E-2</v>
      </c>
      <c r="E74" s="687">
        <f>IF(Select2=1,Nappies!$K76,"")</f>
        <v>8.6422920474163289E-3</v>
      </c>
      <c r="F74" s="697">
        <f>IF(Select2=1,Garden!$K76,"")</f>
        <v>0</v>
      </c>
      <c r="G74" s="687">
        <f>IF(Select2=1,Wood!$K76,"")</f>
        <v>0</v>
      </c>
      <c r="H74" s="697">
        <f>IF(Select2=1,Textiles!$K76,"")</f>
        <v>1.6129437738996721E-2</v>
      </c>
      <c r="I74" s="698">
        <f>Sludge!K76</f>
        <v>0</v>
      </c>
      <c r="J74" s="698" t="str">
        <f>IF(Select2=2,MSW!$K76,"")</f>
        <v/>
      </c>
      <c r="K74" s="698">
        <f>Industry!$K76</f>
        <v>0</v>
      </c>
      <c r="L74" s="699">
        <f t="shared" si="3"/>
        <v>9.2964175404842919E-2</v>
      </c>
      <c r="M74" s="700">
        <f>Recovery_OX!C69</f>
        <v>0</v>
      </c>
      <c r="N74" s="650"/>
      <c r="O74" s="701">
        <f>(L74-M74)*(1-Recovery_OX!F69)</f>
        <v>9.2964175404842919E-2</v>
      </c>
      <c r="P74" s="641"/>
      <c r="Q74" s="652"/>
      <c r="S74" s="695">
        <f t="shared" si="2"/>
        <v>2057</v>
      </c>
      <c r="T74" s="696">
        <f>IF(Select2=1,Food!$W76,"")</f>
        <v>4.5134951101364175E-5</v>
      </c>
      <c r="U74" s="697">
        <f>IF(Select2=1,Paper!$W76,"")</f>
        <v>0.14075409899073765</v>
      </c>
      <c r="V74" s="687">
        <f>IF(Select2=1,Nappies!$W76,"")</f>
        <v>0</v>
      </c>
      <c r="W74" s="697">
        <f>IF(Select2=1,Garden!$W76,"")</f>
        <v>0</v>
      </c>
      <c r="X74" s="687">
        <f>IF(Select2=1,Wood!$W76,"")</f>
        <v>0.20221140642252611</v>
      </c>
      <c r="Y74" s="697">
        <f>IF(Select2=1,Textiles!$W76,"")</f>
        <v>1.7676096152325182E-2</v>
      </c>
      <c r="Z74" s="689">
        <f>Sludge!W76</f>
        <v>0</v>
      </c>
      <c r="AA74" s="689" t="str">
        <f>IF(Select2=2,MSW!$W76,"")</f>
        <v/>
      </c>
      <c r="AB74" s="698">
        <f>Industry!$W76</f>
        <v>0</v>
      </c>
      <c r="AC74" s="699">
        <f t="shared" si="4"/>
        <v>0.36068673651669031</v>
      </c>
      <c r="AD74" s="700">
        <f>Recovery_OX!R69</f>
        <v>0</v>
      </c>
      <c r="AE74" s="650"/>
      <c r="AF74" s="702">
        <f>(AC74-AD74)*(1-Recovery_OX!U69)</f>
        <v>0.36068673651669031</v>
      </c>
    </row>
    <row r="75" spans="2:32">
      <c r="B75" s="695">
        <f t="shared" si="1"/>
        <v>2058</v>
      </c>
      <c r="C75" s="696">
        <f>IF(Select2=1,Food!$K77,"")</f>
        <v>4.5220934483457044E-5</v>
      </c>
      <c r="D75" s="697">
        <f>IF(Select2=1,Paper!$K77,"")</f>
        <v>6.351931398029062E-2</v>
      </c>
      <c r="E75" s="687">
        <f>IF(Select2=1,Nappies!$K77,"")</f>
        <v>7.2911977351558842E-3</v>
      </c>
      <c r="F75" s="697">
        <f>IF(Select2=1,Garden!$K77,"")</f>
        <v>0</v>
      </c>
      <c r="G75" s="687">
        <f>IF(Select2=1,Wood!$K77,"")</f>
        <v>0</v>
      </c>
      <c r="H75" s="697">
        <f>IF(Select2=1,Textiles!$K77,"")</f>
        <v>1.5038988066398315E-2</v>
      </c>
      <c r="I75" s="698">
        <f>Sludge!K77</f>
        <v>0</v>
      </c>
      <c r="J75" s="698" t="str">
        <f>IF(Select2=2,MSW!$K77,"")</f>
        <v/>
      </c>
      <c r="K75" s="698">
        <f>Industry!$K77</f>
        <v>0</v>
      </c>
      <c r="L75" s="699">
        <f t="shared" si="3"/>
        <v>8.5894720716328282E-2</v>
      </c>
      <c r="M75" s="700">
        <f>Recovery_OX!C70</f>
        <v>0</v>
      </c>
      <c r="N75" s="650"/>
      <c r="O75" s="701">
        <f>(L75-M75)*(1-Recovery_OX!F70)</f>
        <v>8.5894720716328282E-2</v>
      </c>
      <c r="P75" s="641"/>
      <c r="Q75" s="652"/>
      <c r="S75" s="695">
        <f t="shared" si="2"/>
        <v>2058</v>
      </c>
      <c r="T75" s="696">
        <f>IF(Select2=1,Food!$W77,"")</f>
        <v>3.0254862500082763E-5</v>
      </c>
      <c r="U75" s="697">
        <f>IF(Select2=1,Paper!$W77,"")</f>
        <v>0.13123825202539385</v>
      </c>
      <c r="V75" s="687">
        <f>IF(Select2=1,Nappies!$W77,"")</f>
        <v>0</v>
      </c>
      <c r="W75" s="697">
        <f>IF(Select2=1,Garden!$W77,"")</f>
        <v>0</v>
      </c>
      <c r="X75" s="687">
        <f>IF(Select2=1,Wood!$W77,"")</f>
        <v>0.19525642927065123</v>
      </c>
      <c r="Y75" s="697">
        <f>IF(Select2=1,Textiles!$W77,"")</f>
        <v>1.6481082812491311E-2</v>
      </c>
      <c r="Z75" s="689">
        <f>Sludge!W77</f>
        <v>0</v>
      </c>
      <c r="AA75" s="689" t="str">
        <f>IF(Select2=2,MSW!$W77,"")</f>
        <v/>
      </c>
      <c r="AB75" s="698">
        <f>Industry!$W77</f>
        <v>0</v>
      </c>
      <c r="AC75" s="699">
        <f t="shared" si="4"/>
        <v>0.3430060189710365</v>
      </c>
      <c r="AD75" s="700">
        <f>Recovery_OX!R70</f>
        <v>0</v>
      </c>
      <c r="AE75" s="650"/>
      <c r="AF75" s="702">
        <f>(AC75-AD75)*(1-Recovery_OX!U70)</f>
        <v>0.3430060189710365</v>
      </c>
    </row>
    <row r="76" spans="2:32">
      <c r="B76" s="695">
        <f t="shared" si="1"/>
        <v>2059</v>
      </c>
      <c r="C76" s="696">
        <f>IF(Select2=1,Food!$K78,"")</f>
        <v>3.0312498884725557E-5</v>
      </c>
      <c r="D76" s="697">
        <f>IF(Select2=1,Paper!$K78,"")</f>
        <v>5.9225015799888481E-2</v>
      </c>
      <c r="E76" s="687">
        <f>IF(Select2=1,Nappies!$K78,"")</f>
        <v>6.1513269999982573E-3</v>
      </c>
      <c r="F76" s="697">
        <f>IF(Select2=1,Garden!$K78,"")</f>
        <v>0</v>
      </c>
      <c r="G76" s="687">
        <f>IF(Select2=1,Wood!$K78,"")</f>
        <v>0</v>
      </c>
      <c r="H76" s="697">
        <f>IF(Select2=1,Textiles!$K78,"")</f>
        <v>1.4022259530749094E-2</v>
      </c>
      <c r="I76" s="698">
        <f>Sludge!K78</f>
        <v>0</v>
      </c>
      <c r="J76" s="698" t="str">
        <f>IF(Select2=2,MSW!$K78,"")</f>
        <v/>
      </c>
      <c r="K76" s="698">
        <f>Industry!$K78</f>
        <v>0</v>
      </c>
      <c r="L76" s="699">
        <f t="shared" si="3"/>
        <v>7.9428914829520553E-2</v>
      </c>
      <c r="M76" s="700">
        <f>Recovery_OX!C71</f>
        <v>0</v>
      </c>
      <c r="N76" s="650"/>
      <c r="O76" s="701">
        <f>(L76-M76)*(1-Recovery_OX!F71)</f>
        <v>7.9428914829520553E-2</v>
      </c>
      <c r="P76" s="641"/>
      <c r="Q76" s="652"/>
      <c r="S76" s="695">
        <f t="shared" si="2"/>
        <v>2059</v>
      </c>
      <c r="T76" s="696">
        <f>IF(Select2=1,Food!$W78,"")</f>
        <v>2.0280440823857417E-5</v>
      </c>
      <c r="U76" s="697">
        <f>IF(Select2=1,Paper!$W78,"")</f>
        <v>0.12236573512373652</v>
      </c>
      <c r="V76" s="687">
        <f>IF(Select2=1,Nappies!$W78,"")</f>
        <v>0</v>
      </c>
      <c r="W76" s="697">
        <f>IF(Select2=1,Garden!$W78,"")</f>
        <v>0</v>
      </c>
      <c r="X76" s="687">
        <f>IF(Select2=1,Wood!$W78,"")</f>
        <v>0.18854066566285327</v>
      </c>
      <c r="Y76" s="697">
        <f>IF(Select2=1,Textiles!$W78,"")</f>
        <v>1.5366859759725043E-2</v>
      </c>
      <c r="Z76" s="689">
        <f>Sludge!W78</f>
        <v>0</v>
      </c>
      <c r="AA76" s="689" t="str">
        <f>IF(Select2=2,MSW!$W78,"")</f>
        <v/>
      </c>
      <c r="AB76" s="698">
        <f>Industry!$W78</f>
        <v>0</v>
      </c>
      <c r="AC76" s="699">
        <f t="shared" si="4"/>
        <v>0.3262935409871387</v>
      </c>
      <c r="AD76" s="700">
        <f>Recovery_OX!R71</f>
        <v>0</v>
      </c>
      <c r="AE76" s="650"/>
      <c r="AF76" s="702">
        <f>(AC76-AD76)*(1-Recovery_OX!U71)</f>
        <v>0.3262935409871387</v>
      </c>
    </row>
    <row r="77" spans="2:32">
      <c r="B77" s="695">
        <f t="shared" si="1"/>
        <v>2060</v>
      </c>
      <c r="C77" s="696">
        <f>IF(Select2=1,Food!$K79,"")</f>
        <v>2.0319075647864502E-5</v>
      </c>
      <c r="D77" s="697">
        <f>IF(Select2=1,Paper!$K79,"")</f>
        <v>5.5221038715648159E-2</v>
      </c>
      <c r="E77" s="687">
        <f>IF(Select2=1,Nappies!$K79,"")</f>
        <v>5.1896581652779127E-3</v>
      </c>
      <c r="F77" s="697">
        <f>IF(Select2=1,Garden!$K79,"")</f>
        <v>0</v>
      </c>
      <c r="G77" s="687">
        <f>IF(Select2=1,Wood!$K79,"")</f>
        <v>0</v>
      </c>
      <c r="H77" s="697">
        <f>IF(Select2=1,Textiles!$K79,"")</f>
        <v>1.3074268127587739E-2</v>
      </c>
      <c r="I77" s="698">
        <f>Sludge!K79</f>
        <v>0</v>
      </c>
      <c r="J77" s="698" t="str">
        <f>IF(Select2=2,MSW!$K79,"")</f>
        <v/>
      </c>
      <c r="K77" s="698">
        <f>Industry!$K79</f>
        <v>0</v>
      </c>
      <c r="L77" s="699">
        <f t="shared" si="3"/>
        <v>7.3505284084161682E-2</v>
      </c>
      <c r="M77" s="700">
        <f>Recovery_OX!C72</f>
        <v>0</v>
      </c>
      <c r="N77" s="650"/>
      <c r="O77" s="701">
        <f>(L77-M77)*(1-Recovery_OX!F72)</f>
        <v>7.3505284084161682E-2</v>
      </c>
      <c r="P77" s="641"/>
      <c r="Q77" s="652"/>
      <c r="S77" s="695">
        <f t="shared" si="2"/>
        <v>2060</v>
      </c>
      <c r="T77" s="696">
        <f>IF(Select2=1,Food!$W79,"")</f>
        <v>1.3594386026671165E-5</v>
      </c>
      <c r="U77" s="697">
        <f>IF(Select2=1,Paper!$W79,"")</f>
        <v>0.11409305519762016</v>
      </c>
      <c r="V77" s="687">
        <f>IF(Select2=1,Nappies!$W79,"")</f>
        <v>0</v>
      </c>
      <c r="W77" s="697">
        <f>IF(Select2=1,Garden!$W79,"")</f>
        <v>0</v>
      </c>
      <c r="X77" s="687">
        <f>IF(Select2=1,Wood!$W79,"")</f>
        <v>0.1820558879488581</v>
      </c>
      <c r="Y77" s="697">
        <f>IF(Select2=1,Textiles!$W79,"")</f>
        <v>1.4327965071329034E-2</v>
      </c>
      <c r="Z77" s="689">
        <f>Sludge!W79</f>
        <v>0</v>
      </c>
      <c r="AA77" s="689" t="str">
        <f>IF(Select2=2,MSW!$W79,"")</f>
        <v/>
      </c>
      <c r="AB77" s="698">
        <f>Industry!$W79</f>
        <v>0</v>
      </c>
      <c r="AC77" s="699">
        <f t="shared" si="4"/>
        <v>0.31049050260383398</v>
      </c>
      <c r="AD77" s="700">
        <f>Recovery_OX!R72</f>
        <v>0</v>
      </c>
      <c r="AE77" s="650"/>
      <c r="AF77" s="702">
        <f>(AC77-AD77)*(1-Recovery_OX!U72)</f>
        <v>0.31049050260383398</v>
      </c>
    </row>
    <row r="78" spans="2:32">
      <c r="B78" s="695">
        <f t="shared" si="1"/>
        <v>2061</v>
      </c>
      <c r="C78" s="696">
        <f>IF(Select2=1,Food!$K80,"")</f>
        <v>1.3620283723678173E-5</v>
      </c>
      <c r="D78" s="697">
        <f>IF(Select2=1,Paper!$K80,"")</f>
        <v>5.1487755227257445E-2</v>
      </c>
      <c r="E78" s="687">
        <f>IF(Select2=1,Nappies!$K80,"")</f>
        <v>4.3783320042071151E-3</v>
      </c>
      <c r="F78" s="697">
        <f>IF(Select2=1,Garden!$K80,"")</f>
        <v>0</v>
      </c>
      <c r="G78" s="687">
        <f>IF(Select2=1,Wood!$K80,"")</f>
        <v>0</v>
      </c>
      <c r="H78" s="697">
        <f>IF(Select2=1,Textiles!$K80,"")</f>
        <v>1.2190366801956121E-2</v>
      </c>
      <c r="I78" s="698">
        <f>Sludge!K80</f>
        <v>0</v>
      </c>
      <c r="J78" s="698" t="str">
        <f>IF(Select2=2,MSW!$K80,"")</f>
        <v/>
      </c>
      <c r="K78" s="698">
        <f>Industry!$K80</f>
        <v>0</v>
      </c>
      <c r="L78" s="699">
        <f t="shared" si="3"/>
        <v>6.8070074317144347E-2</v>
      </c>
      <c r="M78" s="700">
        <f>Recovery_OX!C73</f>
        <v>0</v>
      </c>
      <c r="N78" s="650"/>
      <c r="O78" s="701">
        <f>(L78-M78)*(1-Recovery_OX!F73)</f>
        <v>6.8070074317144347E-2</v>
      </c>
      <c r="P78" s="641"/>
      <c r="Q78" s="652"/>
      <c r="S78" s="695">
        <f t="shared" si="2"/>
        <v>2061</v>
      </c>
      <c r="T78" s="696">
        <f>IF(Select2=1,Food!$W80,"")</f>
        <v>9.1125894672244661E-6</v>
      </c>
      <c r="U78" s="697">
        <f>IF(Select2=1,Paper!$W80,"")</f>
        <v>0.10637965956044926</v>
      </c>
      <c r="V78" s="687">
        <f>IF(Select2=1,Nappies!$W80,"")</f>
        <v>0</v>
      </c>
      <c r="W78" s="697">
        <f>IF(Select2=1,Garden!$W80,"")</f>
        <v>0</v>
      </c>
      <c r="X78" s="687">
        <f>IF(Select2=1,Wood!$W80,"")</f>
        <v>0.17579415146499802</v>
      </c>
      <c r="Y78" s="697">
        <f>IF(Select2=1,Textiles!$W80,"")</f>
        <v>1.3359306084335479E-2</v>
      </c>
      <c r="Z78" s="689">
        <f>Sludge!W80</f>
        <v>0</v>
      </c>
      <c r="AA78" s="689" t="str">
        <f>IF(Select2=2,MSW!$W80,"")</f>
        <v/>
      </c>
      <c r="AB78" s="698">
        <f>Industry!$W80</f>
        <v>0</v>
      </c>
      <c r="AC78" s="699">
        <f t="shared" si="4"/>
        <v>0.29554222969924998</v>
      </c>
      <c r="AD78" s="700">
        <f>Recovery_OX!R73</f>
        <v>0</v>
      </c>
      <c r="AE78" s="650"/>
      <c r="AF78" s="702">
        <f>(AC78-AD78)*(1-Recovery_OX!U73)</f>
        <v>0.29554222969924998</v>
      </c>
    </row>
    <row r="79" spans="2:32">
      <c r="B79" s="695">
        <f t="shared" si="1"/>
        <v>2062</v>
      </c>
      <c r="C79" s="696">
        <f>IF(Select2=1,Food!$K81,"")</f>
        <v>9.129949212674421E-6</v>
      </c>
      <c r="D79" s="697">
        <f>IF(Select2=1,Paper!$K81,"")</f>
        <v>4.800686477472503E-2</v>
      </c>
      <c r="E79" s="687">
        <f>IF(Select2=1,Nappies!$K81,"")</f>
        <v>3.6938446673274732E-3</v>
      </c>
      <c r="F79" s="697">
        <f>IF(Select2=1,Garden!$K81,"")</f>
        <v>0</v>
      </c>
      <c r="G79" s="687">
        <f>IF(Select2=1,Wood!$K81,"")</f>
        <v>0</v>
      </c>
      <c r="H79" s="697">
        <f>IF(Select2=1,Textiles!$K81,"")</f>
        <v>1.1366222668530527E-2</v>
      </c>
      <c r="I79" s="698">
        <f>Sludge!K81</f>
        <v>0</v>
      </c>
      <c r="J79" s="698" t="str">
        <f>IF(Select2=2,MSW!$K81,"")</f>
        <v/>
      </c>
      <c r="K79" s="698">
        <f>Industry!$K81</f>
        <v>0</v>
      </c>
      <c r="L79" s="699">
        <f t="shared" si="3"/>
        <v>6.3076062059795712E-2</v>
      </c>
      <c r="M79" s="700">
        <f>Recovery_OX!C74</f>
        <v>0</v>
      </c>
      <c r="N79" s="650"/>
      <c r="O79" s="701">
        <f>(L79-M79)*(1-Recovery_OX!F74)</f>
        <v>6.3076062059795712E-2</v>
      </c>
      <c r="P79" s="641"/>
      <c r="Q79" s="652"/>
      <c r="S79" s="695">
        <f t="shared" si="2"/>
        <v>2062</v>
      </c>
      <c r="T79" s="696">
        <f>IF(Select2=1,Food!$W81,"")</f>
        <v>6.108351391173786E-6</v>
      </c>
      <c r="U79" s="697">
        <f>IF(Select2=1,Paper!$W81,"")</f>
        <v>9.9187737137861609E-2</v>
      </c>
      <c r="V79" s="687">
        <f>IF(Select2=1,Nappies!$W81,"")</f>
        <v>0</v>
      </c>
      <c r="W79" s="697">
        <f>IF(Select2=1,Garden!$W81,"")</f>
        <v>0</v>
      </c>
      <c r="X79" s="687">
        <f>IF(Select2=1,Wood!$W81,"")</f>
        <v>0.16974778480100508</v>
      </c>
      <c r="Y79" s="697">
        <f>IF(Select2=1,Textiles!$W81,"")</f>
        <v>1.2456134431266336E-2</v>
      </c>
      <c r="Z79" s="689">
        <f>Sludge!W81</f>
        <v>0</v>
      </c>
      <c r="AA79" s="689" t="str">
        <f>IF(Select2=2,MSW!$W81,"")</f>
        <v/>
      </c>
      <c r="AB79" s="698">
        <f>Industry!$W81</f>
        <v>0</v>
      </c>
      <c r="AC79" s="699">
        <f t="shared" si="4"/>
        <v>0.28139776472152422</v>
      </c>
      <c r="AD79" s="700">
        <f>Recovery_OX!R74</f>
        <v>0</v>
      </c>
      <c r="AE79" s="650"/>
      <c r="AF79" s="702">
        <f>(AC79-AD79)*(1-Recovery_OX!U74)</f>
        <v>0.28139776472152422</v>
      </c>
    </row>
    <row r="80" spans="2:32">
      <c r="B80" s="695">
        <f t="shared" si="1"/>
        <v>2063</v>
      </c>
      <c r="C80" s="696">
        <f>IF(Select2=1,Food!$K82,"")</f>
        <v>6.119987976542967E-6</v>
      </c>
      <c r="D80" s="697">
        <f>IF(Select2=1,Paper!$K82,"")</f>
        <v>4.4761304029014182E-2</v>
      </c>
      <c r="E80" s="687">
        <f>IF(Select2=1,Nappies!$K82,"")</f>
        <v>3.1163667837963622E-3</v>
      </c>
      <c r="F80" s="697">
        <f>IF(Select2=1,Garden!$K82,"")</f>
        <v>0</v>
      </c>
      <c r="G80" s="687">
        <f>IF(Select2=1,Wood!$K82,"")</f>
        <v>0</v>
      </c>
      <c r="H80" s="697">
        <f>IF(Select2=1,Textiles!$K82,"")</f>
        <v>1.059779577181276E-2</v>
      </c>
      <c r="I80" s="698">
        <f>Sludge!K82</f>
        <v>0</v>
      </c>
      <c r="J80" s="698" t="str">
        <f>IF(Select2=2,MSW!$K82,"")</f>
        <v/>
      </c>
      <c r="K80" s="698">
        <f>Industry!$K82</f>
        <v>0</v>
      </c>
      <c r="L80" s="699">
        <f t="shared" si="3"/>
        <v>5.8481586572599845E-2</v>
      </c>
      <c r="M80" s="700">
        <f>Recovery_OX!C75</f>
        <v>0</v>
      </c>
      <c r="N80" s="650"/>
      <c r="O80" s="701">
        <f>(L80-M80)*(1-Recovery_OX!F75)</f>
        <v>5.8481586572599845E-2</v>
      </c>
      <c r="P80" s="641"/>
      <c r="Q80" s="652"/>
      <c r="S80" s="695">
        <f t="shared" si="2"/>
        <v>2063</v>
      </c>
      <c r="T80" s="696">
        <f>IF(Select2=1,Food!$W82,"")</f>
        <v>4.0945503857334743E-6</v>
      </c>
      <c r="U80" s="697">
        <f>IF(Select2=1,Paper!$W82,"")</f>
        <v>9.2482033117797874E-2</v>
      </c>
      <c r="V80" s="687">
        <f>IF(Select2=1,Nappies!$W82,"")</f>
        <v>0</v>
      </c>
      <c r="W80" s="697">
        <f>IF(Select2=1,Garden!$W82,"")</f>
        <v>0</v>
      </c>
      <c r="X80" s="687">
        <f>IF(Select2=1,Wood!$W82,"")</f>
        <v>0.16390938040157432</v>
      </c>
      <c r="Y80" s="697">
        <f>IF(Select2=1,Textiles!$W82,"")</f>
        <v>1.1614022763630426E-2</v>
      </c>
      <c r="Z80" s="689">
        <f>Sludge!W82</f>
        <v>0</v>
      </c>
      <c r="AA80" s="689" t="str">
        <f>IF(Select2=2,MSW!$W82,"")</f>
        <v/>
      </c>
      <c r="AB80" s="698">
        <f>Industry!$W82</f>
        <v>0</v>
      </c>
      <c r="AC80" s="699">
        <f t="shared" si="4"/>
        <v>0.26800953083338835</v>
      </c>
      <c r="AD80" s="700">
        <f>Recovery_OX!R75</f>
        <v>0</v>
      </c>
      <c r="AE80" s="650"/>
      <c r="AF80" s="702">
        <f>(AC80-AD80)*(1-Recovery_OX!U75)</f>
        <v>0.26800953083338835</v>
      </c>
    </row>
    <row r="81" spans="2:32">
      <c r="B81" s="695">
        <f t="shared" si="1"/>
        <v>2064</v>
      </c>
      <c r="C81" s="696">
        <f>IF(Select2=1,Food!$K83,"")</f>
        <v>4.1023506221738405E-6</v>
      </c>
      <c r="D81" s="697">
        <f>IF(Select2=1,Paper!$K83,"")</f>
        <v>4.1735163247584042E-2</v>
      </c>
      <c r="E81" s="687">
        <f>IF(Select2=1,Nappies!$K83,"")</f>
        <v>2.6291690110986201E-3</v>
      </c>
      <c r="F81" s="697">
        <f>IF(Select2=1,Garden!$K83,"")</f>
        <v>0</v>
      </c>
      <c r="G81" s="687">
        <f>IF(Select2=1,Wood!$K83,"")</f>
        <v>0</v>
      </c>
      <c r="H81" s="697">
        <f>IF(Select2=1,Textiles!$K83,"")</f>
        <v>9.8813192822636044E-3</v>
      </c>
      <c r="I81" s="698">
        <f>Sludge!K83</f>
        <v>0</v>
      </c>
      <c r="J81" s="698" t="str">
        <f>IF(Select2=2,MSW!$K83,"")</f>
        <v/>
      </c>
      <c r="K81" s="698">
        <f>Industry!$K83</f>
        <v>0</v>
      </c>
      <c r="L81" s="699">
        <f t="shared" si="3"/>
        <v>5.4249753891568442E-2</v>
      </c>
      <c r="M81" s="700">
        <f>Recovery_OX!C76</f>
        <v>0</v>
      </c>
      <c r="N81" s="650"/>
      <c r="O81" s="701">
        <f>(L81-M81)*(1-Recovery_OX!F76)</f>
        <v>5.4249753891568442E-2</v>
      </c>
      <c r="P81" s="641"/>
      <c r="Q81" s="652"/>
      <c r="S81" s="695">
        <f t="shared" si="2"/>
        <v>2064</v>
      </c>
      <c r="T81" s="696">
        <f>IF(Select2=1,Food!$W83,"")</f>
        <v>2.7446592030601068E-6</v>
      </c>
      <c r="U81" s="697">
        <f>IF(Select2=1,Paper!$W83,"")</f>
        <v>8.6229676131371974E-2</v>
      </c>
      <c r="V81" s="687">
        <f>IF(Select2=1,Nappies!$W83,"")</f>
        <v>0</v>
      </c>
      <c r="W81" s="697">
        <f>IF(Select2=1,Garden!$W83,"")</f>
        <v>0</v>
      </c>
      <c r="X81" s="687">
        <f>IF(Select2=1,Wood!$W83,"")</f>
        <v>0.15827178549118198</v>
      </c>
      <c r="Y81" s="697">
        <f>IF(Select2=1,Textiles!$W83,"")</f>
        <v>1.082884304905601E-2</v>
      </c>
      <c r="Z81" s="689">
        <f>Sludge!W83</f>
        <v>0</v>
      </c>
      <c r="AA81" s="689" t="str">
        <f>IF(Select2=2,MSW!$W83,"")</f>
        <v/>
      </c>
      <c r="AB81" s="698">
        <f>Industry!$W83</f>
        <v>0</v>
      </c>
      <c r="AC81" s="699">
        <f t="shared" ref="AC81:AC97" si="5">SUM(T81:AA81)</f>
        <v>0.25533304933081302</v>
      </c>
      <c r="AD81" s="700">
        <f>Recovery_OX!R76</f>
        <v>0</v>
      </c>
      <c r="AE81" s="650"/>
      <c r="AF81" s="702">
        <f>(AC81-AD81)*(1-Recovery_OX!U76)</f>
        <v>0.25533304933081302</v>
      </c>
    </row>
    <row r="82" spans="2:32">
      <c r="B82" s="695">
        <f t="shared" ref="B82:B97" si="6">B81+1</f>
        <v>2065</v>
      </c>
      <c r="C82" s="696">
        <f>IF(Select2=1,Food!$K84,"")</f>
        <v>2.7498878579099023E-6</v>
      </c>
      <c r="D82" s="697">
        <f>IF(Select2=1,Paper!$K84,"")</f>
        <v>3.8913608284813231E-2</v>
      </c>
      <c r="E82" s="687">
        <f>IF(Select2=1,Nappies!$K84,"")</f>
        <v>2.2181373915494129E-3</v>
      </c>
      <c r="F82" s="697">
        <f>IF(Select2=1,Garden!$K84,"")</f>
        <v>0</v>
      </c>
      <c r="G82" s="687">
        <f>IF(Select2=1,Wood!$K84,"")</f>
        <v>0</v>
      </c>
      <c r="H82" s="697">
        <f>IF(Select2=1,Textiles!$K84,"")</f>
        <v>9.2132810313000652E-3</v>
      </c>
      <c r="I82" s="698">
        <f>Sludge!K84</f>
        <v>0</v>
      </c>
      <c r="J82" s="698" t="str">
        <f>IF(Select2=2,MSW!$K84,"")</f>
        <v/>
      </c>
      <c r="K82" s="698">
        <f>Industry!$K84</f>
        <v>0</v>
      </c>
      <c r="L82" s="699">
        <f t="shared" si="3"/>
        <v>5.0347776595520616E-2</v>
      </c>
      <c r="M82" s="700">
        <f>Recovery_OX!C77</f>
        <v>0</v>
      </c>
      <c r="N82" s="650"/>
      <c r="O82" s="701">
        <f>(L82-M82)*(1-Recovery_OX!F77)</f>
        <v>5.0347776595520616E-2</v>
      </c>
      <c r="P82" s="641"/>
      <c r="Q82" s="652"/>
      <c r="S82" s="695">
        <f t="shared" ref="S82:S97" si="7">S81+1</f>
        <v>2065</v>
      </c>
      <c r="T82" s="696">
        <f>IF(Select2=1,Food!$W84,"")</f>
        <v>1.8398000833473921E-6</v>
      </c>
      <c r="U82" s="697">
        <f>IF(Select2=1,Paper!$W84,"")</f>
        <v>8.0400017117382677E-2</v>
      </c>
      <c r="V82" s="687">
        <f>IF(Select2=1,Nappies!$W84,"")</f>
        <v>0</v>
      </c>
      <c r="W82" s="697">
        <f>IF(Select2=1,Garden!$W84,"")</f>
        <v>0</v>
      </c>
      <c r="X82" s="687">
        <f>IF(Select2=1,Wood!$W84,"")</f>
        <v>0.15282809331104108</v>
      </c>
      <c r="Y82" s="697">
        <f>IF(Select2=1,Textiles!$W84,"")</f>
        <v>1.009674633567131E-2</v>
      </c>
      <c r="Z82" s="689">
        <f>Sludge!W84</f>
        <v>0</v>
      </c>
      <c r="AA82" s="689" t="str">
        <f>IF(Select2=2,MSW!$W84,"")</f>
        <v/>
      </c>
      <c r="AB82" s="698">
        <f>Industry!$W84</f>
        <v>0</v>
      </c>
      <c r="AC82" s="699">
        <f t="shared" si="5"/>
        <v>0.24332669656417844</v>
      </c>
      <c r="AD82" s="700">
        <f>Recovery_OX!R77</f>
        <v>0</v>
      </c>
      <c r="AE82" s="650"/>
      <c r="AF82" s="702">
        <f>(AC82-AD82)*(1-Recovery_OX!U77)</f>
        <v>0.24332669656417844</v>
      </c>
    </row>
    <row r="83" spans="2:32">
      <c r="B83" s="695">
        <f t="shared" si="6"/>
        <v>2066</v>
      </c>
      <c r="C83" s="696">
        <f>IF(Select2=1,Food!$K85,"")</f>
        <v>1.8433049555070113E-6</v>
      </c>
      <c r="D83" s="697">
        <f>IF(Select2=1,Paper!$K85,"")</f>
        <v>3.6282807875000767E-2</v>
      </c>
      <c r="E83" s="687">
        <f>IF(Select2=1,Nappies!$K85,"")</f>
        <v>1.8713644756271164E-3</v>
      </c>
      <c r="F83" s="697">
        <f>IF(Select2=1,Garden!$K85,"")</f>
        <v>0</v>
      </c>
      <c r="G83" s="687">
        <f>IF(Select2=1,Wood!$K85,"")</f>
        <v>0</v>
      </c>
      <c r="H83" s="697">
        <f>IF(Select2=1,Textiles!$K85,"")</f>
        <v>8.590406294640883E-3</v>
      </c>
      <c r="I83" s="698">
        <f>Sludge!K85</f>
        <v>0</v>
      </c>
      <c r="J83" s="698" t="str">
        <f>IF(Select2=2,MSW!$K85,"")</f>
        <v/>
      </c>
      <c r="K83" s="698">
        <f>Industry!$K85</f>
        <v>0</v>
      </c>
      <c r="L83" s="699">
        <f t="shared" ref="L83:L97" si="8">SUM(C83:K83)</f>
        <v>4.6746421950224271E-2</v>
      </c>
      <c r="M83" s="700">
        <f>Recovery_OX!C78</f>
        <v>0</v>
      </c>
      <c r="N83" s="650"/>
      <c r="O83" s="701">
        <f>(L83-M83)*(1-Recovery_OX!F78)</f>
        <v>4.6746421950224271E-2</v>
      </c>
      <c r="P83" s="641"/>
      <c r="Q83" s="652"/>
      <c r="S83" s="695">
        <f t="shared" si="7"/>
        <v>2066</v>
      </c>
      <c r="T83" s="696">
        <f>IF(Select2=1,Food!$W85,"")</f>
        <v>1.2332548765657967E-6</v>
      </c>
      <c r="U83" s="697">
        <f>IF(Select2=1,Paper!$W85,"")</f>
        <v>7.4964479080580071E-2</v>
      </c>
      <c r="V83" s="687">
        <f>IF(Select2=1,Nappies!$W85,"")</f>
        <v>0</v>
      </c>
      <c r="W83" s="697">
        <f>IF(Select2=1,Garden!$W85,"")</f>
        <v>0</v>
      </c>
      <c r="X83" s="687">
        <f>IF(Select2=1,Wood!$W85,"")</f>
        <v>0.14757163465745804</v>
      </c>
      <c r="Y83" s="697">
        <f>IF(Select2=1,Textiles!$W85,"")</f>
        <v>9.4141438845379583E-3</v>
      </c>
      <c r="Z83" s="689">
        <f>Sludge!W85</f>
        <v>0</v>
      </c>
      <c r="AA83" s="689" t="str">
        <f>IF(Select2=2,MSW!$W85,"")</f>
        <v/>
      </c>
      <c r="AB83" s="698">
        <f>Industry!$W85</f>
        <v>0</v>
      </c>
      <c r="AC83" s="699">
        <f t="shared" si="5"/>
        <v>0.23195149087745262</v>
      </c>
      <c r="AD83" s="700">
        <f>Recovery_OX!R78</f>
        <v>0</v>
      </c>
      <c r="AE83" s="650"/>
      <c r="AF83" s="702">
        <f>(AC83-AD83)*(1-Recovery_OX!U78)</f>
        <v>0.23195149087745262</v>
      </c>
    </row>
    <row r="84" spans="2:32">
      <c r="B84" s="695">
        <f t="shared" si="6"/>
        <v>2067</v>
      </c>
      <c r="C84" s="696">
        <f>IF(Select2=1,Food!$K86,"")</f>
        <v>1.2356042626331818E-6</v>
      </c>
      <c r="D84" s="697">
        <f>IF(Select2=1,Paper!$K86,"")</f>
        <v>3.3829865831485589E-2</v>
      </c>
      <c r="E84" s="687">
        <f>IF(Select2=1,Nappies!$K86,"")</f>
        <v>1.578804367114939E-3</v>
      </c>
      <c r="F84" s="697">
        <f>IF(Select2=1,Garden!$K86,"")</f>
        <v>0</v>
      </c>
      <c r="G84" s="687">
        <f>IF(Select2=1,Wood!$K86,"")</f>
        <v>0</v>
      </c>
      <c r="H84" s="697">
        <f>IF(Select2=1,Textiles!$K86,"")</f>
        <v>8.0096417396043149E-3</v>
      </c>
      <c r="I84" s="698">
        <f>Sludge!K86</f>
        <v>0</v>
      </c>
      <c r="J84" s="698" t="str">
        <f>IF(Select2=2,MSW!$K86,"")</f>
        <v/>
      </c>
      <c r="K84" s="698">
        <f>Industry!$K86</f>
        <v>0</v>
      </c>
      <c r="L84" s="699">
        <f t="shared" si="8"/>
        <v>4.3419547542467476E-2</v>
      </c>
      <c r="M84" s="700">
        <f>Recovery_OX!C79</f>
        <v>0</v>
      </c>
      <c r="N84" s="650"/>
      <c r="O84" s="701">
        <f>(L84-M84)*(1-Recovery_OX!F79)</f>
        <v>4.3419547542467476E-2</v>
      </c>
      <c r="P84" s="641"/>
      <c r="Q84" s="652"/>
      <c r="S84" s="695">
        <f t="shared" si="7"/>
        <v>2067</v>
      </c>
      <c r="T84" s="696">
        <f>IF(Select2=1,Food!$W86,"")</f>
        <v>8.2667546563326163E-7</v>
      </c>
      <c r="U84" s="697">
        <f>IF(Select2=1,Paper!$W86,"")</f>
        <v>6.9896417007201603E-2</v>
      </c>
      <c r="V84" s="687">
        <f>IF(Select2=1,Nappies!$W86,"")</f>
        <v>0</v>
      </c>
      <c r="W84" s="697">
        <f>IF(Select2=1,Garden!$W86,"")</f>
        <v>0</v>
      </c>
      <c r="X84" s="687">
        <f>IF(Select2=1,Wood!$W86,"")</f>
        <v>0.14249596971122427</v>
      </c>
      <c r="Y84" s="697">
        <f>IF(Select2=1,Textiles!$W86,"")</f>
        <v>8.7776895776485678E-3</v>
      </c>
      <c r="Z84" s="689">
        <f>Sludge!W86</f>
        <v>0</v>
      </c>
      <c r="AA84" s="689" t="str">
        <f>IF(Select2=2,MSW!$W86,"")</f>
        <v/>
      </c>
      <c r="AB84" s="698">
        <f>Industry!$W86</f>
        <v>0</v>
      </c>
      <c r="AC84" s="699">
        <f t="shared" si="5"/>
        <v>0.22117090297154007</v>
      </c>
      <c r="AD84" s="700">
        <f>Recovery_OX!R79</f>
        <v>0</v>
      </c>
      <c r="AE84" s="650"/>
      <c r="AF84" s="702">
        <f>(AC84-AD84)*(1-Recovery_OX!U79)</f>
        <v>0.22117090297154007</v>
      </c>
    </row>
    <row r="85" spans="2:32">
      <c r="B85" s="695">
        <f t="shared" si="6"/>
        <v>2068</v>
      </c>
      <c r="C85" s="696">
        <f>IF(Select2=1,Food!$K87,"")</f>
        <v>8.2825030621010665E-7</v>
      </c>
      <c r="D85" s="697">
        <f>IF(Select2=1,Paper!$K87,"")</f>
        <v>3.1542757829524565E-2</v>
      </c>
      <c r="E85" s="687">
        <f>IF(Select2=1,Nappies!$K87,"")</f>
        <v>1.3319816968235944E-3</v>
      </c>
      <c r="F85" s="697">
        <f>IF(Select2=1,Garden!$K87,"")</f>
        <v>0</v>
      </c>
      <c r="G85" s="687">
        <f>IF(Select2=1,Wood!$K87,"")</f>
        <v>0</v>
      </c>
      <c r="H85" s="697">
        <f>IF(Select2=1,Textiles!$K87,"")</f>
        <v>7.4681404576677924E-3</v>
      </c>
      <c r="I85" s="698">
        <f>Sludge!K87</f>
        <v>0</v>
      </c>
      <c r="J85" s="698" t="str">
        <f>IF(Select2=2,MSW!$K87,"")</f>
        <v/>
      </c>
      <c r="K85" s="698">
        <f>Industry!$K87</f>
        <v>0</v>
      </c>
      <c r="L85" s="699">
        <f t="shared" si="8"/>
        <v>4.0343708234322158E-2</v>
      </c>
      <c r="M85" s="700">
        <f>Recovery_OX!C80</f>
        <v>0</v>
      </c>
      <c r="N85" s="650"/>
      <c r="O85" s="701">
        <f>(L85-M85)*(1-Recovery_OX!F80)</f>
        <v>4.0343708234322158E-2</v>
      </c>
      <c r="P85" s="641"/>
      <c r="Q85" s="652"/>
      <c r="S85" s="695">
        <f t="shared" si="7"/>
        <v>2068</v>
      </c>
      <c r="T85" s="696">
        <f>IF(Select2=1,Food!$W87,"")</f>
        <v>5.5413713617982155E-7</v>
      </c>
      <c r="U85" s="697">
        <f>IF(Select2=1,Paper!$W87,"")</f>
        <v>6.5170987251083778E-2</v>
      </c>
      <c r="V85" s="687">
        <f>IF(Select2=1,Nappies!$W87,"")</f>
        <v>0</v>
      </c>
      <c r="W85" s="697">
        <f>IF(Select2=1,Garden!$W87,"")</f>
        <v>0</v>
      </c>
      <c r="X85" s="687">
        <f>IF(Select2=1,Wood!$W87,"")</f>
        <v>0.13759488014803228</v>
      </c>
      <c r="Y85" s="697">
        <f>IF(Select2=1,Textiles!$W87,"")</f>
        <v>8.1842635152523779E-3</v>
      </c>
      <c r="Z85" s="689">
        <f>Sludge!W87</f>
        <v>0</v>
      </c>
      <c r="AA85" s="689" t="str">
        <f>IF(Select2=2,MSW!$W87,"")</f>
        <v/>
      </c>
      <c r="AB85" s="698">
        <f>Industry!$W87</f>
        <v>0</v>
      </c>
      <c r="AC85" s="699">
        <f t="shared" si="5"/>
        <v>0.21095068505150461</v>
      </c>
      <c r="AD85" s="700">
        <f>Recovery_OX!R80</f>
        <v>0</v>
      </c>
      <c r="AE85" s="650"/>
      <c r="AF85" s="702">
        <f>(AC85-AD85)*(1-Recovery_OX!U80)</f>
        <v>0.21095068505150461</v>
      </c>
    </row>
    <row r="86" spans="2:32">
      <c r="B86" s="695">
        <f t="shared" si="6"/>
        <v>2069</v>
      </c>
      <c r="C86" s="696">
        <f>IF(Select2=1,Food!$K88,"")</f>
        <v>5.5519278338779103E-7</v>
      </c>
      <c r="D86" s="697">
        <f>IF(Select2=1,Paper!$K88,"")</f>
        <v>2.9410272463038668E-2</v>
      </c>
      <c r="E86" s="687">
        <f>IF(Select2=1,Nappies!$K88,"")</f>
        <v>1.1237460939604177E-3</v>
      </c>
      <c r="F86" s="697">
        <f>IF(Select2=1,Garden!$K88,"")</f>
        <v>0</v>
      </c>
      <c r="G86" s="687">
        <f>IF(Select2=1,Wood!$K88,"")</f>
        <v>0</v>
      </c>
      <c r="H86" s="697">
        <f>IF(Select2=1,Textiles!$K88,"")</f>
        <v>6.9632480089190305E-3</v>
      </c>
      <c r="I86" s="698">
        <f>Sludge!K88</f>
        <v>0</v>
      </c>
      <c r="J86" s="698" t="str">
        <f>IF(Select2=2,MSW!$K88,"")</f>
        <v/>
      </c>
      <c r="K86" s="698">
        <f>Industry!$K88</f>
        <v>0</v>
      </c>
      <c r="L86" s="699">
        <f t="shared" si="8"/>
        <v>3.7497821758701505E-2</v>
      </c>
      <c r="M86" s="700">
        <f>Recovery_OX!C81</f>
        <v>0</v>
      </c>
      <c r="N86" s="650"/>
      <c r="O86" s="701">
        <f>(L86-M86)*(1-Recovery_OX!F81)</f>
        <v>3.7497821758701505E-2</v>
      </c>
      <c r="P86" s="641"/>
      <c r="Q86" s="652"/>
      <c r="S86" s="695">
        <f t="shared" si="7"/>
        <v>2069</v>
      </c>
      <c r="T86" s="696">
        <f>IF(Select2=1,Food!$W88,"")</f>
        <v>3.7144923063411535E-7</v>
      </c>
      <c r="U86" s="697">
        <f>IF(Select2=1,Paper!$W88,"")</f>
        <v>6.0765025750079874E-2</v>
      </c>
      <c r="V86" s="687">
        <f>IF(Select2=1,Nappies!$W88,"")</f>
        <v>0</v>
      </c>
      <c r="W86" s="697">
        <f>IF(Select2=1,Garden!$W88,"")</f>
        <v>0</v>
      </c>
      <c r="X86" s="687">
        <f>IF(Select2=1,Wood!$W88,"")</f>
        <v>0.13286236152025072</v>
      </c>
      <c r="Y86" s="697">
        <f>IF(Select2=1,Textiles!$W88,"")</f>
        <v>7.6309567221030487E-3</v>
      </c>
      <c r="Z86" s="689">
        <f>Sludge!W88</f>
        <v>0</v>
      </c>
      <c r="AA86" s="689" t="str">
        <f>IF(Select2=2,MSW!$W88,"")</f>
        <v/>
      </c>
      <c r="AB86" s="698">
        <f>Industry!$W88</f>
        <v>0</v>
      </c>
      <c r="AC86" s="699">
        <f t="shared" si="5"/>
        <v>0.20125871544166427</v>
      </c>
      <c r="AD86" s="700">
        <f>Recovery_OX!R81</f>
        <v>0</v>
      </c>
      <c r="AE86" s="650"/>
      <c r="AF86" s="702">
        <f>(AC86-AD86)*(1-Recovery_OX!U81)</f>
        <v>0.20125871544166427</v>
      </c>
    </row>
    <row r="87" spans="2:32">
      <c r="B87" s="695">
        <f t="shared" si="6"/>
        <v>2070</v>
      </c>
      <c r="C87" s="696">
        <f>IF(Select2=1,Food!$K89,"")</f>
        <v>3.7215685211915878E-7</v>
      </c>
      <c r="D87" s="697">
        <f>IF(Select2=1,Paper!$K89,"")</f>
        <v>2.7421956286287345E-2</v>
      </c>
      <c r="E87" s="687">
        <f>IF(Select2=1,Nappies!$K89,"")</f>
        <v>9.4806504226201843E-4</v>
      </c>
      <c r="F87" s="697">
        <f>IF(Select2=1,Garden!$K89,"")</f>
        <v>0</v>
      </c>
      <c r="G87" s="687">
        <f>IF(Select2=1,Wood!$K89,"")</f>
        <v>0</v>
      </c>
      <c r="H87" s="697">
        <f>IF(Select2=1,Textiles!$K89,"")</f>
        <v>6.4924894099885029E-3</v>
      </c>
      <c r="I87" s="698">
        <f>Sludge!K89</f>
        <v>0</v>
      </c>
      <c r="J87" s="698" t="str">
        <f>IF(Select2=2,MSW!$K89,"")</f>
        <v/>
      </c>
      <c r="K87" s="698">
        <f>Industry!$K89</f>
        <v>0</v>
      </c>
      <c r="L87" s="699">
        <f t="shared" si="8"/>
        <v>3.4862882895389989E-2</v>
      </c>
      <c r="M87" s="700">
        <f>Recovery_OX!C82</f>
        <v>0</v>
      </c>
      <c r="N87" s="650"/>
      <c r="O87" s="701">
        <f>(L87-M87)*(1-Recovery_OX!F82)</f>
        <v>3.4862882895389989E-2</v>
      </c>
      <c r="P87" s="641"/>
      <c r="Q87" s="652"/>
      <c r="S87" s="695">
        <f t="shared" si="7"/>
        <v>2070</v>
      </c>
      <c r="T87" s="696">
        <f>IF(Select2=1,Food!$W89,"")</f>
        <v>2.48989865378563E-7</v>
      </c>
      <c r="U87" s="697">
        <f>IF(Select2=1,Paper!$W89,"")</f>
        <v>5.6656934475800287E-2</v>
      </c>
      <c r="V87" s="687">
        <f>IF(Select2=1,Nappies!$W89,"")</f>
        <v>0</v>
      </c>
      <c r="W87" s="697">
        <f>IF(Select2=1,Garden!$W89,"")</f>
        <v>0</v>
      </c>
      <c r="X87" s="687">
        <f>IF(Select2=1,Wood!$W89,"")</f>
        <v>0.12829261590072497</v>
      </c>
      <c r="Y87" s="697">
        <f>IF(Select2=1,Textiles!$W89,"")</f>
        <v>7.1150568876586356E-3</v>
      </c>
      <c r="Z87" s="689">
        <f>Sludge!W89</f>
        <v>0</v>
      </c>
      <c r="AA87" s="689" t="str">
        <f>IF(Select2=2,MSW!$W89,"")</f>
        <v/>
      </c>
      <c r="AB87" s="698">
        <f>Industry!$W89</f>
        <v>0</v>
      </c>
      <c r="AC87" s="699">
        <f t="shared" si="5"/>
        <v>0.19206485625404929</v>
      </c>
      <c r="AD87" s="700">
        <f>Recovery_OX!R82</f>
        <v>0</v>
      </c>
      <c r="AE87" s="650"/>
      <c r="AF87" s="702">
        <f>(AC87-AD87)*(1-Recovery_OX!U82)</f>
        <v>0.19206485625404929</v>
      </c>
    </row>
    <row r="88" spans="2:32">
      <c r="B88" s="695">
        <f t="shared" si="6"/>
        <v>2071</v>
      </c>
      <c r="C88" s="696">
        <f>IF(Select2=1,Food!$K90,"")</f>
        <v>2.4946419824499316E-7</v>
      </c>
      <c r="D88" s="697">
        <f>IF(Select2=1,Paper!$K90,"")</f>
        <v>2.5568062571065392E-2</v>
      </c>
      <c r="E88" s="687">
        <f>IF(Select2=1,Nappies!$K90,"")</f>
        <v>7.9984912000142865E-4</v>
      </c>
      <c r="F88" s="697">
        <f>IF(Select2=1,Garden!$K90,"")</f>
        <v>0</v>
      </c>
      <c r="G88" s="687">
        <f>IF(Select2=1,Wood!$K90,"")</f>
        <v>0</v>
      </c>
      <c r="H88" s="697">
        <f>IF(Select2=1,Textiles!$K90,"")</f>
        <v>6.0535570016780971E-3</v>
      </c>
      <c r="I88" s="698">
        <f>Sludge!K90</f>
        <v>0</v>
      </c>
      <c r="J88" s="698" t="str">
        <f>IF(Select2=2,MSW!$K90,"")</f>
        <v/>
      </c>
      <c r="K88" s="698">
        <f>Industry!$K90</f>
        <v>0</v>
      </c>
      <c r="L88" s="699">
        <f t="shared" si="8"/>
        <v>3.2421718156943162E-2</v>
      </c>
      <c r="M88" s="700">
        <f>Recovery_OX!C83</f>
        <v>0</v>
      </c>
      <c r="N88" s="650"/>
      <c r="O88" s="701">
        <f>(L88-M88)*(1-Recovery_OX!F83)</f>
        <v>3.2421718156943162E-2</v>
      </c>
      <c r="P88" s="641"/>
      <c r="Q88" s="652"/>
      <c r="S88" s="695">
        <f t="shared" si="7"/>
        <v>2071</v>
      </c>
      <c r="T88" s="696">
        <f>IF(Select2=1,Food!$W90,"")</f>
        <v>1.6690289802296602E-7</v>
      </c>
      <c r="U88" s="697">
        <f>IF(Select2=1,Paper!$W90,"")</f>
        <v>5.2826575560052449E-2</v>
      </c>
      <c r="V88" s="687">
        <f>IF(Select2=1,Nappies!$W90,"")</f>
        <v>0</v>
      </c>
      <c r="W88" s="697">
        <f>IF(Select2=1,Garden!$W90,"")</f>
        <v>0</v>
      </c>
      <c r="X88" s="687">
        <f>IF(Select2=1,Wood!$W90,"")</f>
        <v>0.12388004477959164</v>
      </c>
      <c r="Y88" s="697">
        <f>IF(Select2=1,Textiles!$W90,"")</f>
        <v>6.6340350703321619E-3</v>
      </c>
      <c r="Z88" s="689">
        <f>Sludge!W90</f>
        <v>0</v>
      </c>
      <c r="AA88" s="689" t="str">
        <f>IF(Select2=2,MSW!$W90,"")</f>
        <v/>
      </c>
      <c r="AB88" s="698">
        <f>Industry!$W90</f>
        <v>0</v>
      </c>
      <c r="AC88" s="699">
        <f t="shared" si="5"/>
        <v>0.18334082231287427</v>
      </c>
      <c r="AD88" s="700">
        <f>Recovery_OX!R83</f>
        <v>0</v>
      </c>
      <c r="AE88" s="650"/>
      <c r="AF88" s="702">
        <f>(AC88-AD88)*(1-Recovery_OX!U83)</f>
        <v>0.18334082231287427</v>
      </c>
    </row>
    <row r="89" spans="2:32">
      <c r="B89" s="695">
        <f t="shared" si="6"/>
        <v>2072</v>
      </c>
      <c r="C89" s="696">
        <f>IF(Select2=1,Food!$K91,"")</f>
        <v>1.6722085285182769E-7</v>
      </c>
      <c r="D89" s="697">
        <f>IF(Select2=1,Paper!$K91,"")</f>
        <v>2.3839503528229961E-2</v>
      </c>
      <c r="E89" s="687">
        <f>IF(Select2=1,Nappies!$K91,"")</f>
        <v>6.7480456113078418E-4</v>
      </c>
      <c r="F89" s="697">
        <f>IF(Select2=1,Garden!$K91,"")</f>
        <v>0</v>
      </c>
      <c r="G89" s="687">
        <f>IF(Select2=1,Wood!$K91,"")</f>
        <v>0</v>
      </c>
      <c r="H89" s="697">
        <f>IF(Select2=1,Textiles!$K91,"")</f>
        <v>5.6442991368130403E-3</v>
      </c>
      <c r="I89" s="698">
        <f>Sludge!K91</f>
        <v>0</v>
      </c>
      <c r="J89" s="698" t="str">
        <f>IF(Select2=2,MSW!$K91,"")</f>
        <v/>
      </c>
      <c r="K89" s="698">
        <f>Industry!$K91</f>
        <v>0</v>
      </c>
      <c r="L89" s="699">
        <f t="shared" si="8"/>
        <v>3.0158774447026637E-2</v>
      </c>
      <c r="M89" s="700">
        <f>Recovery_OX!C84</f>
        <v>0</v>
      </c>
      <c r="N89" s="650"/>
      <c r="O89" s="701">
        <f>(L89-M89)*(1-Recovery_OX!F84)</f>
        <v>3.0158774447026637E-2</v>
      </c>
      <c r="P89" s="641"/>
      <c r="Q89" s="652"/>
      <c r="S89" s="695">
        <f t="shared" si="7"/>
        <v>2072</v>
      </c>
      <c r="T89" s="696">
        <f>IF(Select2=1,Food!$W91,"")</f>
        <v>1.1187835828623621E-7</v>
      </c>
      <c r="U89" s="697">
        <f>IF(Select2=1,Paper!$W91,"")</f>
        <v>4.9255172578987517E-2</v>
      </c>
      <c r="V89" s="687">
        <f>IF(Select2=1,Nappies!$W91,"")</f>
        <v>0</v>
      </c>
      <c r="W89" s="697">
        <f>IF(Select2=1,Garden!$W91,"")</f>
        <v>0</v>
      </c>
      <c r="X89" s="687">
        <f>IF(Select2=1,Wood!$W91,"")</f>
        <v>0.11961924220540356</v>
      </c>
      <c r="Y89" s="697">
        <f>IF(Select2=1,Textiles!$W91,"")</f>
        <v>6.1855333006170313E-3</v>
      </c>
      <c r="Z89" s="689">
        <f>Sludge!W91</f>
        <v>0</v>
      </c>
      <c r="AA89" s="689" t="str">
        <f>IF(Select2=2,MSW!$W91,"")</f>
        <v/>
      </c>
      <c r="AB89" s="698">
        <f>Industry!$W91</f>
        <v>0</v>
      </c>
      <c r="AC89" s="699">
        <f t="shared" si="5"/>
        <v>0.17506005996336638</v>
      </c>
      <c r="AD89" s="700">
        <f>Recovery_OX!R84</f>
        <v>0</v>
      </c>
      <c r="AE89" s="650"/>
      <c r="AF89" s="702">
        <f>(AC89-AD89)*(1-Recovery_OX!U84)</f>
        <v>0.17506005996336638</v>
      </c>
    </row>
    <row r="90" spans="2:32">
      <c r="B90" s="695">
        <f t="shared" si="6"/>
        <v>2073</v>
      </c>
      <c r="C90" s="696">
        <f>IF(Select2=1,Food!$K92,"")</f>
        <v>1.1209148978175599E-7</v>
      </c>
      <c r="D90" s="697">
        <f>IF(Select2=1,Paper!$K92,"")</f>
        <v>2.2227805759347664E-2</v>
      </c>
      <c r="E90" s="687">
        <f>IF(Select2=1,Nappies!$K92,"")</f>
        <v>5.6930886630480624E-4</v>
      </c>
      <c r="F90" s="697">
        <f>IF(Select2=1,Garden!$K92,"")</f>
        <v>0</v>
      </c>
      <c r="G90" s="687">
        <f>IF(Select2=1,Wood!$K92,"")</f>
        <v>0</v>
      </c>
      <c r="H90" s="697">
        <f>IF(Select2=1,Textiles!$K92,"")</f>
        <v>5.2627096328649575E-3</v>
      </c>
      <c r="I90" s="698">
        <f>Sludge!K92</f>
        <v>0</v>
      </c>
      <c r="J90" s="698" t="str">
        <f>IF(Select2=2,MSW!$K92,"")</f>
        <v/>
      </c>
      <c r="K90" s="698">
        <f>Industry!$K92</f>
        <v>0</v>
      </c>
      <c r="L90" s="699">
        <f t="shared" si="8"/>
        <v>2.8059936350007211E-2</v>
      </c>
      <c r="M90" s="700">
        <f>Recovery_OX!C85</f>
        <v>0</v>
      </c>
      <c r="N90" s="650"/>
      <c r="O90" s="701">
        <f>(L90-M90)*(1-Recovery_OX!F85)</f>
        <v>2.8059936350007211E-2</v>
      </c>
      <c r="P90" s="641"/>
      <c r="Q90" s="652"/>
      <c r="S90" s="695">
        <f t="shared" si="7"/>
        <v>2073</v>
      </c>
      <c r="T90" s="696">
        <f>IF(Select2=1,Food!$W92,"")</f>
        <v>7.4994306276821605E-8</v>
      </c>
      <c r="U90" s="697">
        <f>IF(Select2=1,Paper!$W92,"")</f>
        <v>4.5925218511048894E-2</v>
      </c>
      <c r="V90" s="687">
        <f>IF(Select2=1,Nappies!$W92,"")</f>
        <v>0</v>
      </c>
      <c r="W90" s="697">
        <f>IF(Select2=1,Garden!$W92,"")</f>
        <v>0</v>
      </c>
      <c r="X90" s="687">
        <f>IF(Select2=1,Wood!$W92,"")</f>
        <v>0.11550498816216334</v>
      </c>
      <c r="Y90" s="697">
        <f>IF(Select2=1,Textiles!$W92,"")</f>
        <v>5.7673530223177616E-3</v>
      </c>
      <c r="Z90" s="689">
        <f>Sludge!W92</f>
        <v>0</v>
      </c>
      <c r="AA90" s="689" t="str">
        <f>IF(Select2=2,MSW!$W92,"")</f>
        <v/>
      </c>
      <c r="AB90" s="698">
        <f>Industry!$W92</f>
        <v>0</v>
      </c>
      <c r="AC90" s="699">
        <f t="shared" si="5"/>
        <v>0.16719763468983628</v>
      </c>
      <c r="AD90" s="700">
        <f>Recovery_OX!R85</f>
        <v>0</v>
      </c>
      <c r="AE90" s="650"/>
      <c r="AF90" s="702">
        <f>(AC90-AD90)*(1-Recovery_OX!U85)</f>
        <v>0.16719763468983628</v>
      </c>
    </row>
    <row r="91" spans="2:32">
      <c r="B91" s="695">
        <f t="shared" si="6"/>
        <v>2074</v>
      </c>
      <c r="C91" s="696">
        <f>IF(Select2=1,Food!$K93,"")</f>
        <v>7.5137172590710065E-8</v>
      </c>
      <c r="D91" s="697">
        <f>IF(Select2=1,Paper!$K93,"")</f>
        <v>2.0725068720085608E-2</v>
      </c>
      <c r="E91" s="687">
        <f>IF(Select2=1,Nappies!$K93,"")</f>
        <v>4.8030586027773955E-4</v>
      </c>
      <c r="F91" s="697">
        <f>IF(Select2=1,Garden!$K93,"")</f>
        <v>0</v>
      </c>
      <c r="G91" s="687">
        <f>IF(Select2=1,Wood!$K93,"")</f>
        <v>0</v>
      </c>
      <c r="H91" s="697">
        <f>IF(Select2=1,Textiles!$K93,"")</f>
        <v>4.9069179376427883E-3</v>
      </c>
      <c r="I91" s="698">
        <f>Sludge!K93</f>
        <v>0</v>
      </c>
      <c r="J91" s="698" t="str">
        <f>IF(Select2=2,MSW!$K93,"")</f>
        <v/>
      </c>
      <c r="K91" s="698">
        <f>Industry!$K93</f>
        <v>0</v>
      </c>
      <c r="L91" s="699">
        <f t="shared" si="8"/>
        <v>2.6112367655178728E-2</v>
      </c>
      <c r="M91" s="700">
        <f>Recovery_OX!C86</f>
        <v>0</v>
      </c>
      <c r="N91" s="650"/>
      <c r="O91" s="701">
        <f>(L91-M91)*(1-Recovery_OX!F86)</f>
        <v>2.6112367655178728E-2</v>
      </c>
      <c r="P91" s="641"/>
      <c r="Q91" s="652"/>
      <c r="S91" s="695">
        <f t="shared" si="7"/>
        <v>2074</v>
      </c>
      <c r="T91" s="696">
        <f>IF(Select2=1,Food!$W93,"")</f>
        <v>5.0270186835889891E-8</v>
      </c>
      <c r="U91" s="697">
        <f>IF(Select2=1,Paper!$W93,"")</f>
        <v>4.2820389917532238E-2</v>
      </c>
      <c r="V91" s="687">
        <f>IF(Select2=1,Nappies!$W93,"")</f>
        <v>0</v>
      </c>
      <c r="W91" s="697">
        <f>IF(Select2=1,Garden!$W93,"")</f>
        <v>0</v>
      </c>
      <c r="X91" s="687">
        <f>IF(Select2=1,Wood!$W93,"")</f>
        <v>0.11153224217415103</v>
      </c>
      <c r="Y91" s="697">
        <f>IF(Select2=1,Textiles!$W93,"")</f>
        <v>5.3774443152249732E-3</v>
      </c>
      <c r="Z91" s="689">
        <f>Sludge!W93</f>
        <v>0</v>
      </c>
      <c r="AA91" s="689" t="str">
        <f>IF(Select2=2,MSW!$W93,"")</f>
        <v/>
      </c>
      <c r="AB91" s="698">
        <f>Industry!$W93</f>
        <v>0</v>
      </c>
      <c r="AC91" s="699">
        <f t="shared" si="5"/>
        <v>0.15973012667709507</v>
      </c>
      <c r="AD91" s="700">
        <f>Recovery_OX!R86</f>
        <v>0</v>
      </c>
      <c r="AE91" s="650"/>
      <c r="AF91" s="702">
        <f>(AC91-AD91)*(1-Recovery_OX!U86)</f>
        <v>0.15973012667709507</v>
      </c>
    </row>
    <row r="92" spans="2:32">
      <c r="B92" s="695">
        <f t="shared" si="6"/>
        <v>2075</v>
      </c>
      <c r="C92" s="696">
        <f>IF(Select2=1,Food!$K94,"")</f>
        <v>5.0365952989992555E-8</v>
      </c>
      <c r="D92" s="697">
        <f>IF(Select2=1,Paper!$K94,"")</f>
        <v>1.9323925991733902E-2</v>
      </c>
      <c r="E92" s="687">
        <f>IF(Select2=1,Nappies!$K94,"")</f>
        <v>4.0521715552138747E-4</v>
      </c>
      <c r="F92" s="697">
        <f>IF(Select2=1,Garden!$K94,"")</f>
        <v>0</v>
      </c>
      <c r="G92" s="687">
        <f>IF(Select2=1,Wood!$K94,"")</f>
        <v>0</v>
      </c>
      <c r="H92" s="697">
        <f>IF(Select2=1,Textiles!$K94,"")</f>
        <v>4.5751799598437769E-3</v>
      </c>
      <c r="I92" s="698">
        <f>Sludge!K94</f>
        <v>0</v>
      </c>
      <c r="J92" s="698" t="str">
        <f>IF(Select2=2,MSW!$K94,"")</f>
        <v/>
      </c>
      <c r="K92" s="698">
        <f>Industry!$K94</f>
        <v>0</v>
      </c>
      <c r="L92" s="699">
        <f t="shared" si="8"/>
        <v>2.4304373473052057E-2</v>
      </c>
      <c r="M92" s="700">
        <f>Recovery_OX!C87</f>
        <v>0</v>
      </c>
      <c r="N92" s="650"/>
      <c r="O92" s="701">
        <f>(L92-M92)*(1-Recovery_OX!F87)</f>
        <v>2.4304373473052057E-2</v>
      </c>
      <c r="P92" s="641"/>
      <c r="Q92" s="652"/>
      <c r="S92" s="695">
        <f t="shared" si="7"/>
        <v>2075</v>
      </c>
      <c r="T92" s="696">
        <f>IF(Select2=1,Food!$W94,"")</f>
        <v>3.3697113954053899E-8</v>
      </c>
      <c r="U92" s="697">
        <f>IF(Select2=1,Paper!$W94,"")</f>
        <v>3.9925466925070041E-2</v>
      </c>
      <c r="V92" s="687">
        <f>IF(Select2=1,Nappies!$W94,"")</f>
        <v>0</v>
      </c>
      <c r="W92" s="697">
        <f>IF(Select2=1,Garden!$W94,"")</f>
        <v>0</v>
      </c>
      <c r="X92" s="687">
        <f>IF(Select2=1,Wood!$W94,"")</f>
        <v>0.10769613713071083</v>
      </c>
      <c r="Y92" s="697">
        <f>IF(Select2=1,Textiles!$W94,"")</f>
        <v>5.0138958464041386E-3</v>
      </c>
      <c r="Z92" s="689">
        <f>Sludge!W94</f>
        <v>0</v>
      </c>
      <c r="AA92" s="689" t="str">
        <f>IF(Select2=2,MSW!$W94,"")</f>
        <v/>
      </c>
      <c r="AB92" s="698">
        <f>Industry!$W94</f>
        <v>0</v>
      </c>
      <c r="AC92" s="699">
        <f t="shared" si="5"/>
        <v>0.15263553359929896</v>
      </c>
      <c r="AD92" s="700">
        <f>Recovery_OX!R87</f>
        <v>0</v>
      </c>
      <c r="AE92" s="650"/>
      <c r="AF92" s="702">
        <f>(AC92-AD92)*(1-Recovery_OX!U87)</f>
        <v>0.15263553359929896</v>
      </c>
    </row>
    <row r="93" spans="2:32">
      <c r="B93" s="695">
        <f t="shared" si="6"/>
        <v>2076</v>
      </c>
      <c r="C93" s="696">
        <f>IF(Select2=1,Food!$K95,"")</f>
        <v>3.3761307926880654E-8</v>
      </c>
      <c r="D93" s="697">
        <f>IF(Select2=1,Paper!$K95,"")</f>
        <v>1.8017509171012611E-2</v>
      </c>
      <c r="E93" s="687">
        <f>IF(Select2=1,Nappies!$K95,"")</f>
        <v>3.4186745719465961E-4</v>
      </c>
      <c r="F93" s="697">
        <f>IF(Select2=1,Garden!$K95,"")</f>
        <v>0</v>
      </c>
      <c r="G93" s="687">
        <f>IF(Select2=1,Wood!$K95,"")</f>
        <v>0</v>
      </c>
      <c r="H93" s="697">
        <f>IF(Select2=1,Textiles!$K95,"")</f>
        <v>4.265869519515882E-3</v>
      </c>
      <c r="I93" s="698">
        <f>Sludge!K95</f>
        <v>0</v>
      </c>
      <c r="J93" s="698" t="str">
        <f>IF(Select2=2,MSW!$K95,"")</f>
        <v/>
      </c>
      <c r="K93" s="698">
        <f>Industry!$K95</f>
        <v>0</v>
      </c>
      <c r="L93" s="699">
        <f t="shared" si="8"/>
        <v>2.2625279909031078E-2</v>
      </c>
      <c r="M93" s="700">
        <f>Recovery_OX!C88</f>
        <v>0</v>
      </c>
      <c r="N93" s="650"/>
      <c r="O93" s="701">
        <f>(L93-M93)*(1-Recovery_OX!F88)</f>
        <v>2.2625279909031078E-2</v>
      </c>
      <c r="P93" s="641"/>
      <c r="Q93" s="652"/>
      <c r="S93" s="695">
        <f t="shared" si="7"/>
        <v>2076</v>
      </c>
      <c r="T93" s="696">
        <f>IF(Select2=1,Food!$W95,"")</f>
        <v>2.2587850976949595E-8</v>
      </c>
      <c r="U93" s="697">
        <f>IF(Select2=1,Paper!$W95,"")</f>
        <v>3.7226258617794647E-2</v>
      </c>
      <c r="V93" s="687">
        <f>IF(Select2=1,Nappies!$W95,"")</f>
        <v>0</v>
      </c>
      <c r="W93" s="697">
        <f>IF(Select2=1,Garden!$W95,"")</f>
        <v>0</v>
      </c>
      <c r="X93" s="687">
        <f>IF(Select2=1,Wood!$W95,"")</f>
        <v>0.10399197332343198</v>
      </c>
      <c r="Y93" s="697">
        <f>IF(Select2=1,Textiles!$W95,"")</f>
        <v>4.6749255008393231E-3</v>
      </c>
      <c r="Z93" s="689">
        <f>Sludge!W95</f>
        <v>0</v>
      </c>
      <c r="AA93" s="689" t="str">
        <f>IF(Select2=2,MSW!$W95,"")</f>
        <v/>
      </c>
      <c r="AB93" s="698">
        <f>Industry!$W95</f>
        <v>0</v>
      </c>
      <c r="AC93" s="699">
        <f t="shared" si="5"/>
        <v>0.14589318002991691</v>
      </c>
      <c r="AD93" s="700">
        <f>Recovery_OX!R88</f>
        <v>0</v>
      </c>
      <c r="AE93" s="650"/>
      <c r="AF93" s="702">
        <f>(AC93-AD93)*(1-Recovery_OX!U88)</f>
        <v>0.14589318002991691</v>
      </c>
    </row>
    <row r="94" spans="2:32">
      <c r="B94" s="695">
        <f t="shared" si="6"/>
        <v>2077</v>
      </c>
      <c r="C94" s="696">
        <f>IF(Select2=1,Food!$K96,"")</f>
        <v>2.2630881483770034E-8</v>
      </c>
      <c r="D94" s="697">
        <f>IF(Select2=1,Paper!$K96,"")</f>
        <v>1.6799414201150907E-2</v>
      </c>
      <c r="E94" s="687">
        <f>IF(Select2=1,Nappies!$K96,"")</f>
        <v>2.8842154557440452E-4</v>
      </c>
      <c r="F94" s="697">
        <f>IF(Select2=1,Garden!$K96,"")</f>
        <v>0</v>
      </c>
      <c r="G94" s="687">
        <f>IF(Select2=1,Wood!$K96,"")</f>
        <v>0</v>
      </c>
      <c r="H94" s="697">
        <f>IF(Select2=1,Textiles!$K96,"")</f>
        <v>3.9774703765217655E-3</v>
      </c>
      <c r="I94" s="698">
        <f>Sludge!K96</f>
        <v>0</v>
      </c>
      <c r="J94" s="698" t="str">
        <f>IF(Select2=2,MSW!$K96,"")</f>
        <v/>
      </c>
      <c r="K94" s="698">
        <f>Industry!$K96</f>
        <v>0</v>
      </c>
      <c r="L94" s="699">
        <f t="shared" si="8"/>
        <v>2.1065328754128563E-2</v>
      </c>
      <c r="M94" s="700">
        <f>Recovery_OX!C89</f>
        <v>0</v>
      </c>
      <c r="N94" s="650"/>
      <c r="O94" s="701">
        <f>(L94-M94)*(1-Recovery_OX!F89)</f>
        <v>2.1065328754128563E-2</v>
      </c>
      <c r="P94" s="641"/>
      <c r="Q94" s="652"/>
      <c r="S94" s="695">
        <f t="shared" si="7"/>
        <v>2077</v>
      </c>
      <c r="T94" s="696">
        <f>IF(Select2=1,Food!$W96,"")</f>
        <v>1.5141089306715013E-8</v>
      </c>
      <c r="U94" s="697">
        <f>IF(Select2=1,Paper!$W96,"")</f>
        <v>3.4709533473452278E-2</v>
      </c>
      <c r="V94" s="687">
        <f>IF(Select2=1,Nappies!$W96,"")</f>
        <v>0</v>
      </c>
      <c r="W94" s="697">
        <f>IF(Select2=1,Garden!$W96,"")</f>
        <v>0</v>
      </c>
      <c r="X94" s="687">
        <f>IF(Select2=1,Wood!$W96,"")</f>
        <v>0.1004152126884183</v>
      </c>
      <c r="Y94" s="697">
        <f>IF(Select2=1,Textiles!$W96,"")</f>
        <v>4.3588716455033047E-3</v>
      </c>
      <c r="Z94" s="689">
        <f>Sludge!W96</f>
        <v>0</v>
      </c>
      <c r="AA94" s="689" t="str">
        <f>IF(Select2=2,MSW!$W96,"")</f>
        <v/>
      </c>
      <c r="AB94" s="698">
        <f>Industry!$W96</f>
        <v>0</v>
      </c>
      <c r="AC94" s="699">
        <f t="shared" si="5"/>
        <v>0.13948363294846319</v>
      </c>
      <c r="AD94" s="700">
        <f>Recovery_OX!R89</f>
        <v>0</v>
      </c>
      <c r="AE94" s="650"/>
      <c r="AF94" s="702">
        <f>(AC94-AD94)*(1-Recovery_OX!U89)</f>
        <v>0.13948363294846319</v>
      </c>
    </row>
    <row r="95" spans="2:32">
      <c r="B95" s="695">
        <f t="shared" si="6"/>
        <v>2078</v>
      </c>
      <c r="C95" s="696">
        <f>IF(Select2=1,Food!$K97,"")</f>
        <v>1.5169933518027826E-8</v>
      </c>
      <c r="D95" s="697">
        <f>IF(Select2=1,Paper!$K97,"")</f>
        <v>1.5663669979193329E-2</v>
      </c>
      <c r="E95" s="687">
        <f>IF(Select2=1,Nappies!$K97,"")</f>
        <v>2.4333111034947555E-4</v>
      </c>
      <c r="F95" s="697">
        <f>IF(Select2=1,Garden!$K97,"")</f>
        <v>0</v>
      </c>
      <c r="G95" s="687">
        <f>IF(Select2=1,Wood!$K97,"")</f>
        <v>0</v>
      </c>
      <c r="H95" s="697">
        <f>IF(Select2=1,Textiles!$K97,"")</f>
        <v>3.7085687979278793E-3</v>
      </c>
      <c r="I95" s="698">
        <f>Sludge!K97</f>
        <v>0</v>
      </c>
      <c r="J95" s="698" t="str">
        <f>IF(Select2=2,MSW!$K97,"")</f>
        <v/>
      </c>
      <c r="K95" s="698">
        <f>Industry!$K97</f>
        <v>0</v>
      </c>
      <c r="L95" s="699">
        <f t="shared" si="8"/>
        <v>1.9615585057404201E-2</v>
      </c>
      <c r="M95" s="700">
        <f>Recovery_OX!C90</f>
        <v>0</v>
      </c>
      <c r="N95" s="650"/>
      <c r="O95" s="701">
        <f>(L95-M95)*(1-Recovery_OX!F90)</f>
        <v>1.9615585057404201E-2</v>
      </c>
      <c r="P95" s="641"/>
      <c r="Q95" s="652"/>
      <c r="S95" s="695">
        <f t="shared" si="7"/>
        <v>2078</v>
      </c>
      <c r="T95" s="696">
        <f>IF(Select2=1,Food!$W97,"")</f>
        <v>1.0149375681106933E-8</v>
      </c>
      <c r="U95" s="697">
        <f>IF(Select2=1,Paper!$W97,"")</f>
        <v>3.2362954502465555E-2</v>
      </c>
      <c r="V95" s="687">
        <f>IF(Select2=1,Nappies!$W97,"")</f>
        <v>0</v>
      </c>
      <c r="W95" s="697">
        <f>IF(Select2=1,Garden!$W97,"")</f>
        <v>0</v>
      </c>
      <c r="X95" s="687">
        <f>IF(Select2=1,Wood!$W97,"")</f>
        <v>9.6961473246592211E-2</v>
      </c>
      <c r="Y95" s="697">
        <f>IF(Select2=1,Textiles!$W97,"")</f>
        <v>4.0641849840305526E-3</v>
      </c>
      <c r="Z95" s="689">
        <f>Sludge!W97</f>
        <v>0</v>
      </c>
      <c r="AA95" s="689" t="str">
        <f>IF(Select2=2,MSW!$W97,"")</f>
        <v/>
      </c>
      <c r="AB95" s="698">
        <f>Industry!$W97</f>
        <v>0</v>
      </c>
      <c r="AC95" s="699">
        <f t="shared" si="5"/>
        <v>0.133388622882464</v>
      </c>
      <c r="AD95" s="700">
        <f>Recovery_OX!R90</f>
        <v>0</v>
      </c>
      <c r="AE95" s="650"/>
      <c r="AF95" s="702">
        <f>(AC95-AD95)*(1-Recovery_OX!U90)</f>
        <v>0.133388622882464</v>
      </c>
    </row>
    <row r="96" spans="2:32">
      <c r="B96" s="695">
        <f t="shared" si="6"/>
        <v>2079</v>
      </c>
      <c r="C96" s="696">
        <f>IF(Select2=1,Food!$K98,"")</f>
        <v>1.0168710534162002E-8</v>
      </c>
      <c r="D96" s="697">
        <f>IF(Select2=1,Paper!$K98,"")</f>
        <v>1.4604709085646192E-2</v>
      </c>
      <c r="E96" s="687">
        <f>IF(Select2=1,Nappies!$K98,"")</f>
        <v>2.0528989658518472E-4</v>
      </c>
      <c r="F96" s="697">
        <f>IF(Select2=1,Garden!$K98,"")</f>
        <v>0</v>
      </c>
      <c r="G96" s="687">
        <f>IF(Select2=1,Wood!$K98,"")</f>
        <v>0</v>
      </c>
      <c r="H96" s="697">
        <f>IF(Select2=1,Textiles!$K98,"")</f>
        <v>3.4578466278839858E-3</v>
      </c>
      <c r="I96" s="698">
        <f>Sludge!K98</f>
        <v>0</v>
      </c>
      <c r="J96" s="698" t="str">
        <f>IF(Select2=2,MSW!$K98,"")</f>
        <v/>
      </c>
      <c r="K96" s="698">
        <f>Industry!$K98</f>
        <v>0</v>
      </c>
      <c r="L96" s="699">
        <f t="shared" si="8"/>
        <v>1.8267855778825896E-2</v>
      </c>
      <c r="M96" s="700">
        <f>Recovery_OX!C91</f>
        <v>0</v>
      </c>
      <c r="N96" s="650"/>
      <c r="O96" s="701">
        <f>(L96-M96)*(1-Recovery_OX!F91)</f>
        <v>1.8267855778825896E-2</v>
      </c>
      <c r="P96" s="639"/>
      <c r="S96" s="695">
        <f t="shared" si="7"/>
        <v>2079</v>
      </c>
      <c r="T96" s="696">
        <f>IF(Select2=1,Food!$W98,"")</f>
        <v>6.803329973792597E-9</v>
      </c>
      <c r="U96" s="697">
        <f>IF(Select2=1,Paper!$W98,"")</f>
        <v>3.017501877199626E-2</v>
      </c>
      <c r="V96" s="687">
        <f>IF(Select2=1,Nappies!$W98,"")</f>
        <v>0</v>
      </c>
      <c r="W96" s="697">
        <f>IF(Select2=1,Garden!$W98,"")</f>
        <v>0</v>
      </c>
      <c r="X96" s="687">
        <f>IF(Select2=1,Wood!$W98,"")</f>
        <v>9.3626523735222539E-2</v>
      </c>
      <c r="Y96" s="697">
        <f>IF(Select2=1,Textiles!$W98,"")</f>
        <v>3.7894209620646423E-3</v>
      </c>
      <c r="Z96" s="689">
        <f>Sludge!W98</f>
        <v>0</v>
      </c>
      <c r="AA96" s="689" t="str">
        <f>IF(Select2=2,MSW!$W98,"")</f>
        <v/>
      </c>
      <c r="AB96" s="698">
        <f>Industry!$W98</f>
        <v>0</v>
      </c>
      <c r="AC96" s="699">
        <f t="shared" si="5"/>
        <v>0.1275909702726134</v>
      </c>
      <c r="AD96" s="700">
        <f>Recovery_OX!R91</f>
        <v>0</v>
      </c>
      <c r="AE96" s="650"/>
      <c r="AF96" s="702">
        <f>(AC96-AD96)*(1-Recovery_OX!U91)</f>
        <v>0.1275909702726134</v>
      </c>
    </row>
    <row r="97" spans="2:32" ht="13.5" thickBot="1">
      <c r="B97" s="703">
        <f t="shared" si="6"/>
        <v>2080</v>
      </c>
      <c r="C97" s="704">
        <f>IF(Select2=1,Food!$K99,"")</f>
        <v>6.8162905133825643E-9</v>
      </c>
      <c r="D97" s="705">
        <f>IF(Select2=1,Paper!$K99,"")</f>
        <v>1.3617340492980762E-2</v>
      </c>
      <c r="E97" s="705">
        <f>IF(Select2=1,Nappies!$K99,"")</f>
        <v>1.7319586295163044E-4</v>
      </c>
      <c r="F97" s="705">
        <f>IF(Select2=1,Garden!$K99,"")</f>
        <v>0</v>
      </c>
      <c r="G97" s="705">
        <f>IF(Select2=1,Wood!$K99,"")</f>
        <v>0</v>
      </c>
      <c r="H97" s="705">
        <f>IF(Select2=1,Textiles!$K99,"")</f>
        <v>3.2240748260216516E-3</v>
      </c>
      <c r="I97" s="706">
        <f>Sludge!K99</f>
        <v>0</v>
      </c>
      <c r="J97" s="706" t="str">
        <f>IF(Select2=2,MSW!$K99,"")</f>
        <v/>
      </c>
      <c r="K97" s="698">
        <f>Industry!$K99</f>
        <v>0</v>
      </c>
      <c r="L97" s="699">
        <f t="shared" si="8"/>
        <v>1.7014617998244559E-2</v>
      </c>
      <c r="M97" s="707">
        <f>Recovery_OX!C92</f>
        <v>0</v>
      </c>
      <c r="N97" s="650"/>
      <c r="O97" s="708">
        <f>(L97-M97)*(1-Recovery_OX!F92)</f>
        <v>1.7014617998244559E-2</v>
      </c>
      <c r="S97" s="703">
        <f t="shared" si="7"/>
        <v>2080</v>
      </c>
      <c r="T97" s="704">
        <f>IF(Select2=1,Food!$W99,"")</f>
        <v>4.560408461228298E-9</v>
      </c>
      <c r="U97" s="705">
        <f>IF(Select2=1,Paper!$W99,"")</f>
        <v>2.8135001018555292E-2</v>
      </c>
      <c r="V97" s="705">
        <f>IF(Select2=1,Nappies!$W99,"")</f>
        <v>0</v>
      </c>
      <c r="W97" s="705">
        <f>IF(Select2=1,Garden!$W99,"")</f>
        <v>0</v>
      </c>
      <c r="X97" s="705">
        <f>IF(Select2=1,Wood!$W99,"")</f>
        <v>9.0406278424098499E-2</v>
      </c>
      <c r="Y97" s="705">
        <f>IF(Select2=1,Textiles!$W99,"")</f>
        <v>3.5332326860511255E-3</v>
      </c>
      <c r="Z97" s="706">
        <f>Sludge!W99</f>
        <v>0</v>
      </c>
      <c r="AA97" s="706" t="str">
        <f>IF(Select2=2,MSW!$W99,"")</f>
        <v/>
      </c>
      <c r="AB97" s="698">
        <f>Industry!$W99</f>
        <v>0</v>
      </c>
      <c r="AC97" s="709">
        <f t="shared" si="5"/>
        <v>0.12207451668911339</v>
      </c>
      <c r="AD97" s="707">
        <f>Recovery_OX!R92</f>
        <v>0</v>
      </c>
      <c r="AE97" s="650"/>
      <c r="AF97" s="710">
        <f>(AC97-AD97)*(1-Recovery_OX!U92)</f>
        <v>0.12207451668911339</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33" t="s">
        <v>284</v>
      </c>
      <c r="D8" s="834"/>
      <c r="E8" s="835"/>
      <c r="F8" s="833" t="s">
        <v>285</v>
      </c>
      <c r="G8" s="834"/>
      <c r="H8" s="836"/>
      <c r="I8" s="435"/>
      <c r="J8" s="833" t="s">
        <v>286</v>
      </c>
      <c r="K8" s="834"/>
      <c r="L8" s="836"/>
      <c r="M8" s="837" t="s">
        <v>287</v>
      </c>
      <c r="N8" s="838"/>
      <c r="O8" s="839"/>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0.76154481738720003</v>
      </c>
      <c r="E12" s="464">
        <f>Stored_C!G18+Stored_C!M18</f>
        <v>0.62827447434443995</v>
      </c>
      <c r="F12" s="465">
        <f>F11+HWP!C12</f>
        <v>0</v>
      </c>
      <c r="G12" s="463">
        <f>G11+HWP!D12</f>
        <v>0.76154481738720003</v>
      </c>
      <c r="H12" s="464">
        <f>H11+HWP!E12</f>
        <v>0.62827447434443995</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0.77570451435840015</v>
      </c>
      <c r="E13" s="473">
        <f>Stored_C!G19+Stored_C!M19</f>
        <v>0.63995622434568011</v>
      </c>
      <c r="F13" s="474">
        <f>F12+HWP!C13</f>
        <v>0</v>
      </c>
      <c r="G13" s="472">
        <f>G12+HWP!D13</f>
        <v>1.5372493317456002</v>
      </c>
      <c r="H13" s="473">
        <f>H12+HWP!E13</f>
        <v>1.26823069869012</v>
      </c>
      <c r="I13" s="456"/>
      <c r="J13" s="475">
        <f>Garden!J20</f>
        <v>0</v>
      </c>
      <c r="K13" s="476">
        <f>Paper!J20</f>
        <v>2.4918805859801853E-2</v>
      </c>
      <c r="L13" s="477">
        <f>Wood!J20</f>
        <v>0</v>
      </c>
      <c r="M13" s="478">
        <f>J13*(1-Recovery_OX!E13)*(1-Recovery_OX!F13)</f>
        <v>0</v>
      </c>
      <c r="N13" s="476">
        <f>K13*(1-Recovery_OX!E13)*(1-Recovery_OX!F13)</f>
        <v>2.4918805859801853E-2</v>
      </c>
      <c r="O13" s="477">
        <f>L13*(1-Recovery_OX!E13)*(1-Recovery_OX!F13)</f>
        <v>0</v>
      </c>
    </row>
    <row r="14" spans="2:15">
      <c r="B14" s="470">
        <f t="shared" ref="B14:B77" si="0">B13+1</f>
        <v>1952</v>
      </c>
      <c r="C14" s="471">
        <f>Stored_C!E20</f>
        <v>0</v>
      </c>
      <c r="D14" s="472">
        <f>Stored_C!F20+Stored_C!L20</f>
        <v>0.79906119646320006</v>
      </c>
      <c r="E14" s="473">
        <f>Stored_C!G20+Stored_C!M20</f>
        <v>0.65922548708214002</v>
      </c>
      <c r="F14" s="474">
        <f>F13+HWP!C14</f>
        <v>0</v>
      </c>
      <c r="G14" s="472">
        <f>G13+HWP!D14</f>
        <v>2.3363105282088004</v>
      </c>
      <c r="H14" s="473">
        <f>H13+HWP!E14</f>
        <v>1.9274561857722601</v>
      </c>
      <c r="I14" s="456"/>
      <c r="J14" s="475">
        <f>Garden!J21</f>
        <v>0</v>
      </c>
      <c r="K14" s="476">
        <f>Paper!J21</f>
        <v>4.8616271426297118E-2</v>
      </c>
      <c r="L14" s="477">
        <f>Wood!J21</f>
        <v>0</v>
      </c>
      <c r="M14" s="478">
        <f>J14*(1-Recovery_OX!E14)*(1-Recovery_OX!F14)</f>
        <v>0</v>
      </c>
      <c r="N14" s="476">
        <f>K14*(1-Recovery_OX!E14)*(1-Recovery_OX!F14)</f>
        <v>4.8616271426297118E-2</v>
      </c>
      <c r="O14" s="477">
        <f>L14*(1-Recovery_OX!E14)*(1-Recovery_OX!F14)</f>
        <v>0</v>
      </c>
    </row>
    <row r="15" spans="2:15">
      <c r="B15" s="470">
        <f t="shared" si="0"/>
        <v>1953</v>
      </c>
      <c r="C15" s="471">
        <f>Stored_C!E21</f>
        <v>0</v>
      </c>
      <c r="D15" s="472">
        <f>Stored_C!F21+Stored_C!L21</f>
        <v>0.86210342561640008</v>
      </c>
      <c r="E15" s="473">
        <f>Stored_C!G21+Stored_C!M21</f>
        <v>0.71123532613352991</v>
      </c>
      <c r="F15" s="474">
        <f>F14+HWP!C15</f>
        <v>0</v>
      </c>
      <c r="G15" s="472">
        <f>G14+HWP!D15</f>
        <v>3.1984139538252006</v>
      </c>
      <c r="H15" s="473">
        <f>H14+HWP!E15</f>
        <v>2.6386915119057899</v>
      </c>
      <c r="I15" s="456"/>
      <c r="J15" s="475">
        <f>Garden!J22</f>
        <v>0</v>
      </c>
      <c r="K15" s="476">
        <f>Paper!J22</f>
        <v>7.1475904999411199E-2</v>
      </c>
      <c r="L15" s="477">
        <f>Wood!J22</f>
        <v>0</v>
      </c>
      <c r="M15" s="478">
        <f>J15*(1-Recovery_OX!E15)*(1-Recovery_OX!F15)</f>
        <v>0</v>
      </c>
      <c r="N15" s="476">
        <f>K15*(1-Recovery_OX!E15)*(1-Recovery_OX!F15)</f>
        <v>7.1475904999411199E-2</v>
      </c>
      <c r="O15" s="477">
        <f>L15*(1-Recovery_OX!E15)*(1-Recovery_OX!F15)</f>
        <v>0</v>
      </c>
    </row>
    <row r="16" spans="2:15">
      <c r="B16" s="470">
        <f t="shared" si="0"/>
        <v>1954</v>
      </c>
      <c r="C16" s="471">
        <f>Stored_C!E22</f>
        <v>0</v>
      </c>
      <c r="D16" s="472">
        <f>Stored_C!F22+Stored_C!L22</f>
        <v>0.8708518648500001</v>
      </c>
      <c r="E16" s="473">
        <f>Stored_C!G22+Stored_C!M22</f>
        <v>0.71845278850125005</v>
      </c>
      <c r="F16" s="474">
        <f>F15+HWP!C16</f>
        <v>0</v>
      </c>
      <c r="G16" s="472">
        <f>G15+HWP!D16</f>
        <v>4.0692658186752002</v>
      </c>
      <c r="H16" s="473">
        <f>H15+HWP!E16</f>
        <v>3.35714430040704</v>
      </c>
      <c r="I16" s="456"/>
      <c r="J16" s="475">
        <f>Garden!J23</f>
        <v>0</v>
      </c>
      <c r="K16" s="476">
        <f>Paper!J23</f>
        <v>9.4852915508365568E-2</v>
      </c>
      <c r="L16" s="477">
        <f>Wood!J23</f>
        <v>0</v>
      </c>
      <c r="M16" s="478">
        <f>J16*(1-Recovery_OX!E16)*(1-Recovery_OX!F16)</f>
        <v>0</v>
      </c>
      <c r="N16" s="476">
        <f>K16*(1-Recovery_OX!E16)*(1-Recovery_OX!F16)</f>
        <v>9.4852915508365568E-2</v>
      </c>
      <c r="O16" s="477">
        <f>L16*(1-Recovery_OX!E16)*(1-Recovery_OX!F16)</f>
        <v>0</v>
      </c>
    </row>
    <row r="17" spans="2:15">
      <c r="B17" s="470">
        <f t="shared" si="0"/>
        <v>1955</v>
      </c>
      <c r="C17" s="471">
        <f>Stored_C!E23</f>
        <v>0</v>
      </c>
      <c r="D17" s="472">
        <f>Stored_C!F23+Stored_C!L23</f>
        <v>0.89456200112400008</v>
      </c>
      <c r="E17" s="473">
        <f>Stored_C!G23+Stored_C!M23</f>
        <v>0.73801365092729998</v>
      </c>
      <c r="F17" s="474">
        <f>F16+HWP!C17</f>
        <v>0</v>
      </c>
      <c r="G17" s="472">
        <f>G16+HWP!D17</f>
        <v>4.9638278197992003</v>
      </c>
      <c r="H17" s="473">
        <f>H16+HWP!E17</f>
        <v>4.0951579513343397</v>
      </c>
      <c r="I17" s="456"/>
      <c r="J17" s="475">
        <f>Garden!J24</f>
        <v>0</v>
      </c>
      <c r="K17" s="476">
        <f>Paper!J24</f>
        <v>0.11693575673704144</v>
      </c>
      <c r="L17" s="477">
        <f>Wood!J24</f>
        <v>0</v>
      </c>
      <c r="M17" s="478">
        <f>J17*(1-Recovery_OX!E17)*(1-Recovery_OX!F17)</f>
        <v>0</v>
      </c>
      <c r="N17" s="476">
        <f>K17*(1-Recovery_OX!E17)*(1-Recovery_OX!F17)</f>
        <v>0.11693575673704144</v>
      </c>
      <c r="O17" s="477">
        <f>L17*(1-Recovery_OX!E17)*(1-Recovery_OX!F17)</f>
        <v>0</v>
      </c>
    </row>
    <row r="18" spans="2:15">
      <c r="B18" s="470">
        <f t="shared" si="0"/>
        <v>1956</v>
      </c>
      <c r="C18" s="471">
        <f>Stored_C!E24</f>
        <v>0</v>
      </c>
      <c r="D18" s="472">
        <f>Stored_C!F24+Stored_C!L24</f>
        <v>0.91263660671040014</v>
      </c>
      <c r="E18" s="473">
        <f>Stored_C!G24+Stored_C!M24</f>
        <v>0.75292520053608003</v>
      </c>
      <c r="F18" s="474">
        <f>F17+HWP!C18</f>
        <v>0</v>
      </c>
      <c r="G18" s="472">
        <f>G17+HWP!D18</f>
        <v>5.8764644265096004</v>
      </c>
      <c r="H18" s="473">
        <f>H17+HWP!E18</f>
        <v>4.8480831518704193</v>
      </c>
      <c r="I18" s="456"/>
      <c r="J18" s="475">
        <f>Garden!J25</f>
        <v>0</v>
      </c>
      <c r="K18" s="476">
        <f>Paper!J25</f>
        <v>0.13830149006823247</v>
      </c>
      <c r="L18" s="477">
        <f>Wood!J25</f>
        <v>0</v>
      </c>
      <c r="M18" s="478">
        <f>J18*(1-Recovery_OX!E18)*(1-Recovery_OX!F18)</f>
        <v>0</v>
      </c>
      <c r="N18" s="476">
        <f>K18*(1-Recovery_OX!E18)*(1-Recovery_OX!F18)</f>
        <v>0.13830149006823247</v>
      </c>
      <c r="O18" s="477">
        <f>L18*(1-Recovery_OX!E18)*(1-Recovery_OX!F18)</f>
        <v>0</v>
      </c>
    </row>
    <row r="19" spans="2:15">
      <c r="B19" s="470">
        <f t="shared" si="0"/>
        <v>1957</v>
      </c>
      <c r="C19" s="471">
        <f>Stored_C!E25</f>
        <v>0</v>
      </c>
      <c r="D19" s="472">
        <f>Stored_C!F25+Stored_C!L25</f>
        <v>0.93068250535919983</v>
      </c>
      <c r="E19" s="473">
        <f>Stored_C!G25+Stored_C!M25</f>
        <v>0.76781306692133988</v>
      </c>
      <c r="F19" s="474">
        <f>F18+HWP!C19</f>
        <v>0</v>
      </c>
      <c r="G19" s="472">
        <f>G18+HWP!D19</f>
        <v>6.8071469318688003</v>
      </c>
      <c r="H19" s="473">
        <f>H18+HWP!E19</f>
        <v>5.6158962187917592</v>
      </c>
      <c r="I19" s="456"/>
      <c r="J19" s="475">
        <f>Garden!J26</f>
        <v>0</v>
      </c>
      <c r="K19" s="476">
        <f>Paper!J26</f>
        <v>0.15881419402354863</v>
      </c>
      <c r="L19" s="477">
        <f>Wood!J26</f>
        <v>0</v>
      </c>
      <c r="M19" s="478">
        <f>J19*(1-Recovery_OX!E19)*(1-Recovery_OX!F19)</f>
        <v>0</v>
      </c>
      <c r="N19" s="476">
        <f>K19*(1-Recovery_OX!E19)*(1-Recovery_OX!F19)</f>
        <v>0.15881419402354863</v>
      </c>
      <c r="O19" s="477">
        <f>L19*(1-Recovery_OX!E19)*(1-Recovery_OX!F19)</f>
        <v>0</v>
      </c>
    </row>
    <row r="20" spans="2:15">
      <c r="B20" s="470">
        <f t="shared" si="0"/>
        <v>1958</v>
      </c>
      <c r="C20" s="471">
        <f>Stored_C!E26</f>
        <v>0</v>
      </c>
      <c r="D20" s="472">
        <f>Stored_C!F26+Stored_C!L26</f>
        <v>0.94858845768720013</v>
      </c>
      <c r="E20" s="473">
        <f>Stored_C!G26+Stored_C!M26</f>
        <v>0.78258547759194008</v>
      </c>
      <c r="F20" s="474">
        <f>F19+HWP!C20</f>
        <v>0</v>
      </c>
      <c r="G20" s="472">
        <f>G19+HWP!D20</f>
        <v>7.7557353895560004</v>
      </c>
      <c r="H20" s="473">
        <f>H19+HWP!E20</f>
        <v>6.3984816963836995</v>
      </c>
      <c r="I20" s="456"/>
      <c r="J20" s="475">
        <f>Garden!J27</f>
        <v>0</v>
      </c>
      <c r="K20" s="476">
        <f>Paper!J27</f>
        <v>0.17853059932966645</v>
      </c>
      <c r="L20" s="477">
        <f>Wood!J27</f>
        <v>0</v>
      </c>
      <c r="M20" s="478">
        <f>J20*(1-Recovery_OX!E20)*(1-Recovery_OX!F20)</f>
        <v>0</v>
      </c>
      <c r="N20" s="476">
        <f>K20*(1-Recovery_OX!E20)*(1-Recovery_OX!F20)</f>
        <v>0.17853059932966645</v>
      </c>
      <c r="O20" s="477">
        <f>L20*(1-Recovery_OX!E20)*(1-Recovery_OX!F20)</f>
        <v>0</v>
      </c>
    </row>
    <row r="21" spans="2:15">
      <c r="B21" s="470">
        <f t="shared" si="0"/>
        <v>1959</v>
      </c>
      <c r="C21" s="471">
        <f>Stored_C!E27</f>
        <v>0</v>
      </c>
      <c r="D21" s="472">
        <f>Stored_C!F27+Stored_C!L27</f>
        <v>0.96621989992440005</v>
      </c>
      <c r="E21" s="473">
        <f>Stored_C!G27+Stored_C!M27</f>
        <v>0.79713141743762994</v>
      </c>
      <c r="F21" s="474">
        <f>F20+HWP!C21</f>
        <v>0</v>
      </c>
      <c r="G21" s="472">
        <f>G20+HWP!D21</f>
        <v>8.7219552894804</v>
      </c>
      <c r="H21" s="473">
        <f>H20+HWP!E21</f>
        <v>7.1956131138213291</v>
      </c>
      <c r="I21" s="456"/>
      <c r="J21" s="475">
        <f>Garden!J28</f>
        <v>0</v>
      </c>
      <c r="K21" s="476">
        <f>Paper!J28</f>
        <v>0.19749996145816717</v>
      </c>
      <c r="L21" s="477">
        <f>Wood!J28</f>
        <v>0</v>
      </c>
      <c r="M21" s="478">
        <f>J21*(1-Recovery_OX!E21)*(1-Recovery_OX!F21)</f>
        <v>0</v>
      </c>
      <c r="N21" s="476">
        <f>K21*(1-Recovery_OX!E21)*(1-Recovery_OX!F21)</f>
        <v>0.19749996145816717</v>
      </c>
      <c r="O21" s="477">
        <f>L21*(1-Recovery_OX!E21)*(1-Recovery_OX!F21)</f>
        <v>0</v>
      </c>
    </row>
    <row r="22" spans="2:15">
      <c r="B22" s="470">
        <f t="shared" si="0"/>
        <v>1960</v>
      </c>
      <c r="C22" s="471">
        <f>Stored_C!E28</f>
        <v>0</v>
      </c>
      <c r="D22" s="472">
        <f>Stored_C!F28+Stored_C!L28</f>
        <v>1.1243789784480003</v>
      </c>
      <c r="E22" s="473">
        <f>Stored_C!G28+Stored_C!M28</f>
        <v>0.92761265721960029</v>
      </c>
      <c r="F22" s="474">
        <f>F21+HWP!C22</f>
        <v>0</v>
      </c>
      <c r="G22" s="472">
        <f>G21+HWP!D22</f>
        <v>9.8463342679284001</v>
      </c>
      <c r="H22" s="473">
        <f>H21+HWP!E22</f>
        <v>8.1232257710409286</v>
      </c>
      <c r="I22" s="456"/>
      <c r="J22" s="475">
        <f>Garden!J29</f>
        <v>0</v>
      </c>
      <c r="K22" s="476">
        <f>Paper!J29</f>
        <v>0.21576380279259491</v>
      </c>
      <c r="L22" s="477">
        <f>Wood!J29</f>
        <v>0</v>
      </c>
      <c r="M22" s="478">
        <f>J22*(1-Recovery_OX!E22)*(1-Recovery_OX!F22)</f>
        <v>0</v>
      </c>
      <c r="N22" s="476">
        <f>K22*(1-Recovery_OX!E22)*(1-Recovery_OX!F22)</f>
        <v>0.21576380279259491</v>
      </c>
      <c r="O22" s="477">
        <f>L22*(1-Recovery_OX!E22)*(1-Recovery_OX!F22)</f>
        <v>0</v>
      </c>
    </row>
    <row r="23" spans="2:15">
      <c r="B23" s="470">
        <f t="shared" si="0"/>
        <v>1961</v>
      </c>
      <c r="C23" s="471">
        <f>Stored_C!E29</f>
        <v>0</v>
      </c>
      <c r="D23" s="472">
        <f>Stored_C!F29+Stored_C!L29</f>
        <v>1.163016722274</v>
      </c>
      <c r="E23" s="473">
        <f>Stored_C!G29+Stored_C!M29</f>
        <v>0.95948879587604985</v>
      </c>
      <c r="F23" s="474">
        <f>F22+HWP!C23</f>
        <v>0</v>
      </c>
      <c r="G23" s="472">
        <f>G22+HWP!D23</f>
        <v>11.0093509902024</v>
      </c>
      <c r="H23" s="473">
        <f>H22+HWP!E23</f>
        <v>9.0827145669169784</v>
      </c>
      <c r="I23" s="456"/>
      <c r="J23" s="475">
        <f>Garden!J30</f>
        <v>0</v>
      </c>
      <c r="K23" s="476">
        <f>Paper!J30</f>
        <v>0.23796808065530722</v>
      </c>
      <c r="L23" s="477">
        <f>Wood!J30</f>
        <v>0</v>
      </c>
      <c r="M23" s="478">
        <f>J23*(1-Recovery_OX!E23)*(1-Recovery_OX!F23)</f>
        <v>0</v>
      </c>
      <c r="N23" s="476">
        <f>K23*(1-Recovery_OX!E23)*(1-Recovery_OX!F23)</f>
        <v>0.23796808065530722</v>
      </c>
      <c r="O23" s="477">
        <f>L23*(1-Recovery_OX!E23)*(1-Recovery_OX!F23)</f>
        <v>0</v>
      </c>
    </row>
    <row r="24" spans="2:15">
      <c r="B24" s="470">
        <f t="shared" si="0"/>
        <v>1962</v>
      </c>
      <c r="C24" s="471">
        <f>Stored_C!E30</f>
        <v>0</v>
      </c>
      <c r="D24" s="472">
        <f>Stored_C!F30+Stored_C!L30</f>
        <v>1.1940094497804001</v>
      </c>
      <c r="E24" s="473">
        <f>Stored_C!G30+Stored_C!M30</f>
        <v>0.98505779606882993</v>
      </c>
      <c r="F24" s="474">
        <f>F23+HWP!C24</f>
        <v>0</v>
      </c>
      <c r="G24" s="472">
        <f>G23+HWP!D24</f>
        <v>12.2033604399828</v>
      </c>
      <c r="H24" s="473">
        <f>H23+HWP!E24</f>
        <v>10.067772362985808</v>
      </c>
      <c r="I24" s="456"/>
      <c r="J24" s="475">
        <f>Garden!J31</f>
        <v>0</v>
      </c>
      <c r="K24" s="476">
        <f>Paper!J31</f>
        <v>0.25993549283945838</v>
      </c>
      <c r="L24" s="477">
        <f>Wood!J31</f>
        <v>0</v>
      </c>
      <c r="M24" s="478">
        <f>J24*(1-Recovery_OX!E24)*(1-Recovery_OX!F24)</f>
        <v>0</v>
      </c>
      <c r="N24" s="476">
        <f>K24*(1-Recovery_OX!E24)*(1-Recovery_OX!F24)</f>
        <v>0.25993549283945838</v>
      </c>
      <c r="O24" s="477">
        <f>L24*(1-Recovery_OX!E24)*(1-Recovery_OX!F24)</f>
        <v>0</v>
      </c>
    </row>
    <row r="25" spans="2:15">
      <c r="B25" s="470">
        <f t="shared" si="0"/>
        <v>1963</v>
      </c>
      <c r="C25" s="471">
        <f>Stored_C!E31</f>
        <v>0</v>
      </c>
      <c r="D25" s="472">
        <f>Stored_C!F31+Stored_C!L31</f>
        <v>1.2256624368516003</v>
      </c>
      <c r="E25" s="473">
        <f>Stored_C!G31+Stored_C!M31</f>
        <v>1.0111715104025703</v>
      </c>
      <c r="F25" s="474">
        <f>F24+HWP!C25</f>
        <v>0</v>
      </c>
      <c r="G25" s="472">
        <f>G24+HWP!D25</f>
        <v>13.4290228768344</v>
      </c>
      <c r="H25" s="473">
        <f>H24+HWP!E25</f>
        <v>11.078943873388379</v>
      </c>
      <c r="I25" s="456"/>
      <c r="J25" s="475">
        <f>Garden!J32</f>
        <v>0</v>
      </c>
      <c r="K25" s="476">
        <f>Paper!J32</f>
        <v>0.28143189735931085</v>
      </c>
      <c r="L25" s="477">
        <f>Wood!J32</f>
        <v>0</v>
      </c>
      <c r="M25" s="478">
        <f>J25*(1-Recovery_OX!E25)*(1-Recovery_OX!F25)</f>
        <v>0</v>
      </c>
      <c r="N25" s="476">
        <f>K25*(1-Recovery_OX!E25)*(1-Recovery_OX!F25)</f>
        <v>0.28143189735931085</v>
      </c>
      <c r="O25" s="477">
        <f>L25*(1-Recovery_OX!E25)*(1-Recovery_OX!F25)</f>
        <v>0</v>
      </c>
    </row>
    <row r="26" spans="2:15">
      <c r="B26" s="470">
        <f t="shared" si="0"/>
        <v>1964</v>
      </c>
      <c r="C26" s="471">
        <f>Stored_C!E32</f>
        <v>0</v>
      </c>
      <c r="D26" s="472">
        <f>Stored_C!F32+Stored_C!L32</f>
        <v>1.2567161666004001</v>
      </c>
      <c r="E26" s="473">
        <f>Stored_C!G32+Stored_C!M32</f>
        <v>1.0367908374453298</v>
      </c>
      <c r="F26" s="474">
        <f>F25+HWP!C26</f>
        <v>0</v>
      </c>
      <c r="G26" s="472">
        <f>G25+HWP!D26</f>
        <v>14.685739043434801</v>
      </c>
      <c r="H26" s="473">
        <f>H25+HWP!E26</f>
        <v>12.11573471083371</v>
      </c>
      <c r="I26" s="456"/>
      <c r="J26" s="475">
        <f>Garden!J33</f>
        <v>0</v>
      </c>
      <c r="K26" s="476">
        <f>Paper!J33</f>
        <v>0.30251074185533361</v>
      </c>
      <c r="L26" s="477">
        <f>Wood!J33</f>
        <v>0</v>
      </c>
      <c r="M26" s="478">
        <f>J26*(1-Recovery_OX!E26)*(1-Recovery_OX!F26)</f>
        <v>0</v>
      </c>
      <c r="N26" s="476">
        <f>K26*(1-Recovery_OX!E26)*(1-Recovery_OX!F26)</f>
        <v>0.30251074185533361</v>
      </c>
      <c r="O26" s="477">
        <f>L26*(1-Recovery_OX!E26)*(1-Recovery_OX!F26)</f>
        <v>0</v>
      </c>
    </row>
    <row r="27" spans="2:15">
      <c r="B27" s="470">
        <f t="shared" si="0"/>
        <v>1965</v>
      </c>
      <c r="C27" s="471">
        <f>Stored_C!E33</f>
        <v>0</v>
      </c>
      <c r="D27" s="472">
        <f>Stored_C!F33+Stored_C!L33</f>
        <v>1.2878452520604</v>
      </c>
      <c r="E27" s="473">
        <f>Stored_C!G33+Stored_C!M33</f>
        <v>1.06247233294983</v>
      </c>
      <c r="F27" s="474">
        <f>F26+HWP!C27</f>
        <v>0</v>
      </c>
      <c r="G27" s="472">
        <f>G26+HWP!D27</f>
        <v>15.973584295495201</v>
      </c>
      <c r="H27" s="473">
        <f>H26+HWP!E27</f>
        <v>13.178207043783541</v>
      </c>
      <c r="I27" s="456"/>
      <c r="J27" s="475">
        <f>Garden!J34</f>
        <v>0</v>
      </c>
      <c r="K27" s="476">
        <f>Paper!J34</f>
        <v>0.32318064743244251</v>
      </c>
      <c r="L27" s="477">
        <f>Wood!J34</f>
        <v>0</v>
      </c>
      <c r="M27" s="478">
        <f>J27*(1-Recovery_OX!E27)*(1-Recovery_OX!F27)</f>
        <v>0</v>
      </c>
      <c r="N27" s="476">
        <f>K27*(1-Recovery_OX!E27)*(1-Recovery_OX!F27)</f>
        <v>0.32318064743244251</v>
      </c>
      <c r="O27" s="477">
        <f>L27*(1-Recovery_OX!E27)*(1-Recovery_OX!F27)</f>
        <v>0</v>
      </c>
    </row>
    <row r="28" spans="2:15">
      <c r="B28" s="470">
        <f t="shared" si="0"/>
        <v>1966</v>
      </c>
      <c r="C28" s="471">
        <f>Stored_C!E34</f>
        <v>0</v>
      </c>
      <c r="D28" s="472">
        <f>Stored_C!F34+Stored_C!L34</f>
        <v>1.3187536529376001</v>
      </c>
      <c r="E28" s="473">
        <f>Stored_C!G34+Stored_C!M34</f>
        <v>1.0879717636735202</v>
      </c>
      <c r="F28" s="474">
        <f>F27+HWP!C28</f>
        <v>0</v>
      </c>
      <c r="G28" s="472">
        <f>G27+HWP!D28</f>
        <v>17.292337948432802</v>
      </c>
      <c r="H28" s="473">
        <f>H27+HWP!E28</f>
        <v>14.266178807457061</v>
      </c>
      <c r="I28" s="456"/>
      <c r="J28" s="475">
        <f>Garden!J35</f>
        <v>0</v>
      </c>
      <c r="K28" s="476">
        <f>Paper!J35</f>
        <v>0.34347172663254</v>
      </c>
      <c r="L28" s="477">
        <f>Wood!J35</f>
        <v>0</v>
      </c>
      <c r="M28" s="478">
        <f>J28*(1-Recovery_OX!E28)*(1-Recovery_OX!F28)</f>
        <v>0</v>
      </c>
      <c r="N28" s="476">
        <f>K28*(1-Recovery_OX!E28)*(1-Recovery_OX!F28)</f>
        <v>0.34347172663254</v>
      </c>
      <c r="O28" s="477">
        <f>L28*(1-Recovery_OX!E28)*(1-Recovery_OX!F28)</f>
        <v>0</v>
      </c>
    </row>
    <row r="29" spans="2:15">
      <c r="B29" s="470">
        <f t="shared" si="0"/>
        <v>1967</v>
      </c>
      <c r="C29" s="471">
        <f>Stored_C!E35</f>
        <v>0</v>
      </c>
      <c r="D29" s="472">
        <f>Stored_C!F35+Stored_C!L35</f>
        <v>1.351675127814</v>
      </c>
      <c r="E29" s="473">
        <f>Stored_C!G35+Stored_C!M35</f>
        <v>1.1151319804465498</v>
      </c>
      <c r="F29" s="474">
        <f>F28+HWP!C29</f>
        <v>0</v>
      </c>
      <c r="G29" s="472">
        <f>G28+HWP!D29</f>
        <v>18.644013076246804</v>
      </c>
      <c r="H29" s="473">
        <f>H28+HWP!E29</f>
        <v>15.381310787903612</v>
      </c>
      <c r="I29" s="456"/>
      <c r="J29" s="475">
        <f>Garden!J36</f>
        <v>0</v>
      </c>
      <c r="K29" s="476">
        <f>Paper!J36</f>
        <v>0.36340236935333653</v>
      </c>
      <c r="L29" s="477">
        <f>Wood!J36</f>
        <v>0</v>
      </c>
      <c r="M29" s="478">
        <f>J29*(1-Recovery_OX!E29)*(1-Recovery_OX!F29)</f>
        <v>0</v>
      </c>
      <c r="N29" s="476">
        <f>K29*(1-Recovery_OX!E29)*(1-Recovery_OX!F29)</f>
        <v>0.36340236935333653</v>
      </c>
      <c r="O29" s="477">
        <f>L29*(1-Recovery_OX!E29)*(1-Recovery_OX!F29)</f>
        <v>0</v>
      </c>
    </row>
    <row r="30" spans="2:15">
      <c r="B30" s="470">
        <f t="shared" si="0"/>
        <v>1968</v>
      </c>
      <c r="C30" s="471">
        <f>Stored_C!E36</f>
        <v>0</v>
      </c>
      <c r="D30" s="472">
        <f>Stored_C!F36+Stored_C!L36</f>
        <v>1.3888398469043999</v>
      </c>
      <c r="E30" s="473">
        <f>Stored_C!G36+Stored_C!M36</f>
        <v>1.14579287369613</v>
      </c>
      <c r="F30" s="474">
        <f>F29+HWP!C30</f>
        <v>0</v>
      </c>
      <c r="G30" s="472">
        <f>G29+HWP!D30</f>
        <v>20.032852923151204</v>
      </c>
      <c r="H30" s="473">
        <f>H29+HWP!E30</f>
        <v>16.527103661599742</v>
      </c>
      <c r="I30" s="456"/>
      <c r="J30" s="475">
        <f>Garden!J37</f>
        <v>0</v>
      </c>
      <c r="K30" s="476">
        <f>Paper!J37</f>
        <v>0.38306281391013736</v>
      </c>
      <c r="L30" s="477">
        <f>Wood!J37</f>
        <v>0</v>
      </c>
      <c r="M30" s="478">
        <f>J30*(1-Recovery_OX!E30)*(1-Recovery_OX!F30)</f>
        <v>0</v>
      </c>
      <c r="N30" s="476">
        <f>K30*(1-Recovery_OX!E30)*(1-Recovery_OX!F30)</f>
        <v>0.38306281391013736</v>
      </c>
      <c r="O30" s="477">
        <f>L30*(1-Recovery_OX!E30)*(1-Recovery_OX!F30)</f>
        <v>0</v>
      </c>
    </row>
    <row r="31" spans="2:15">
      <c r="B31" s="470">
        <f t="shared" si="0"/>
        <v>1969</v>
      </c>
      <c r="C31" s="471">
        <f>Stored_C!E37</f>
        <v>0</v>
      </c>
      <c r="D31" s="472">
        <f>Stored_C!F37+Stored_C!L37</f>
        <v>1.4260045659948</v>
      </c>
      <c r="E31" s="473">
        <f>Stored_C!G37+Stored_C!M37</f>
        <v>1.1764537669457098</v>
      </c>
      <c r="F31" s="474">
        <f>F30+HWP!C31</f>
        <v>0</v>
      </c>
      <c r="G31" s="472">
        <f>G30+HWP!D31</f>
        <v>21.458857489146002</v>
      </c>
      <c r="H31" s="473">
        <f>H30+HWP!E31</f>
        <v>17.703557428545452</v>
      </c>
      <c r="I31" s="456"/>
      <c r="J31" s="475">
        <f>Garden!J38</f>
        <v>0</v>
      </c>
      <c r="K31" s="476">
        <f>Paper!J38</f>
        <v>0.40261017222241557</v>
      </c>
      <c r="L31" s="477">
        <f>Wood!J38</f>
        <v>0</v>
      </c>
      <c r="M31" s="478">
        <f>J31*(1-Recovery_OX!E31)*(1-Recovery_OX!F31)</f>
        <v>0</v>
      </c>
      <c r="N31" s="476">
        <f>K31*(1-Recovery_OX!E31)*(1-Recovery_OX!F31)</f>
        <v>0.40261017222241557</v>
      </c>
      <c r="O31" s="477">
        <f>L31*(1-Recovery_OX!E31)*(1-Recovery_OX!F31)</f>
        <v>0</v>
      </c>
    </row>
    <row r="32" spans="2:15">
      <c r="B32" s="470">
        <f t="shared" si="0"/>
        <v>1970</v>
      </c>
      <c r="C32" s="471">
        <f>Stored_C!E38</f>
        <v>0</v>
      </c>
      <c r="D32" s="472">
        <f>Stored_C!F38+Stored_C!L38</f>
        <v>1.4631692850852003</v>
      </c>
      <c r="E32" s="473">
        <f>Stored_C!G38+Stored_C!M38</f>
        <v>1.20711466019529</v>
      </c>
      <c r="F32" s="474">
        <f>F31+HWP!C32</f>
        <v>0</v>
      </c>
      <c r="G32" s="472">
        <f>G31+HWP!D32</f>
        <v>22.922026774231202</v>
      </c>
      <c r="H32" s="473">
        <f>H31+HWP!E32</f>
        <v>18.910672088740743</v>
      </c>
      <c r="I32" s="456"/>
      <c r="J32" s="475">
        <f>Garden!J39</f>
        <v>0</v>
      </c>
      <c r="K32" s="476">
        <f>Paper!J39</f>
        <v>0.42205208961918467</v>
      </c>
      <c r="L32" s="477">
        <f>Wood!J39</f>
        <v>0</v>
      </c>
      <c r="M32" s="478">
        <f>J32*(1-Recovery_OX!E32)*(1-Recovery_OX!F32)</f>
        <v>0</v>
      </c>
      <c r="N32" s="476">
        <f>K32*(1-Recovery_OX!E32)*(1-Recovery_OX!F32)</f>
        <v>0.42205208961918467</v>
      </c>
      <c r="O32" s="477">
        <f>L32*(1-Recovery_OX!E32)*(1-Recovery_OX!F32)</f>
        <v>0</v>
      </c>
    </row>
    <row r="33" spans="2:15">
      <c r="B33" s="470">
        <f t="shared" si="0"/>
        <v>1971</v>
      </c>
      <c r="C33" s="471">
        <f>Stored_C!E39</f>
        <v>0</v>
      </c>
      <c r="D33" s="472">
        <f>Stored_C!F39+Stored_C!L39</f>
        <v>1.5003340041755999</v>
      </c>
      <c r="E33" s="473">
        <f>Stored_C!G39+Stored_C!M39</f>
        <v>1.23777555344487</v>
      </c>
      <c r="F33" s="474">
        <f>F32+HWP!C33</f>
        <v>0</v>
      </c>
      <c r="G33" s="472">
        <f>G32+HWP!D33</f>
        <v>24.422360778406802</v>
      </c>
      <c r="H33" s="473">
        <f>H32+HWP!E33</f>
        <v>20.148447642185612</v>
      </c>
      <c r="I33" s="456"/>
      <c r="J33" s="475">
        <f>Garden!J40</f>
        <v>0</v>
      </c>
      <c r="K33" s="476">
        <f>Paper!J40</f>
        <v>0.44139569455796779</v>
      </c>
      <c r="L33" s="477">
        <f>Wood!J40</f>
        <v>0</v>
      </c>
      <c r="M33" s="478">
        <f>J33*(1-Recovery_OX!E33)*(1-Recovery_OX!F33)</f>
        <v>0</v>
      </c>
      <c r="N33" s="476">
        <f>K33*(1-Recovery_OX!E33)*(1-Recovery_OX!F33)</f>
        <v>0.44139569455796779</v>
      </c>
      <c r="O33" s="477">
        <f>L33*(1-Recovery_OX!E33)*(1-Recovery_OX!F33)</f>
        <v>0</v>
      </c>
    </row>
    <row r="34" spans="2:15">
      <c r="B34" s="470">
        <f t="shared" si="0"/>
        <v>1972</v>
      </c>
      <c r="C34" s="471">
        <f>Stored_C!E40</f>
        <v>0</v>
      </c>
      <c r="D34" s="472">
        <f>Stored_C!F40+Stored_C!L40</f>
        <v>1.5374987232660002</v>
      </c>
      <c r="E34" s="473">
        <f>Stored_C!G40+Stored_C!M40</f>
        <v>1.26843644669445</v>
      </c>
      <c r="F34" s="474">
        <f>F33+HWP!C34</f>
        <v>0</v>
      </c>
      <c r="G34" s="472">
        <f>G33+HWP!D34</f>
        <v>25.959859501672803</v>
      </c>
      <c r="H34" s="473">
        <f>H33+HWP!E34</f>
        <v>21.416884088880064</v>
      </c>
      <c r="I34" s="456"/>
      <c r="J34" s="475">
        <f>Garden!J41</f>
        <v>0</v>
      </c>
      <c r="K34" s="476">
        <f>Paper!J41</f>
        <v>0.46064763356850513</v>
      </c>
      <c r="L34" s="477">
        <f>Wood!J41</f>
        <v>0</v>
      </c>
      <c r="M34" s="478">
        <f>J34*(1-Recovery_OX!E34)*(1-Recovery_OX!F34)</f>
        <v>0</v>
      </c>
      <c r="N34" s="476">
        <f>K34*(1-Recovery_OX!E34)*(1-Recovery_OX!F34)</f>
        <v>0.46064763356850513</v>
      </c>
      <c r="O34" s="477">
        <f>L34*(1-Recovery_OX!E34)*(1-Recovery_OX!F34)</f>
        <v>0</v>
      </c>
    </row>
    <row r="35" spans="2:15">
      <c r="B35" s="470">
        <f t="shared" si="0"/>
        <v>1973</v>
      </c>
      <c r="C35" s="471">
        <f>Stored_C!E41</f>
        <v>0</v>
      </c>
      <c r="D35" s="472">
        <f>Stored_C!F41+Stored_C!L41</f>
        <v>1.5746634423564001</v>
      </c>
      <c r="E35" s="473">
        <f>Stored_C!G41+Stored_C!M41</f>
        <v>1.29909733994403</v>
      </c>
      <c r="F35" s="474">
        <f>F34+HWP!C35</f>
        <v>0</v>
      </c>
      <c r="G35" s="472">
        <f>G34+HWP!D35</f>
        <v>27.534522944029202</v>
      </c>
      <c r="H35" s="473">
        <f>H34+HWP!E35</f>
        <v>22.715981428824094</v>
      </c>
      <c r="I35" s="456"/>
      <c r="J35" s="475">
        <f>Garden!J42</f>
        <v>0</v>
      </c>
      <c r="K35" s="476">
        <f>Paper!J42</f>
        <v>0.47981410383404999</v>
      </c>
      <c r="L35" s="477">
        <f>Wood!J42</f>
        <v>0</v>
      </c>
      <c r="M35" s="478">
        <f>J35*(1-Recovery_OX!E35)*(1-Recovery_OX!F35)</f>
        <v>0</v>
      </c>
      <c r="N35" s="476">
        <f>K35*(1-Recovery_OX!E35)*(1-Recovery_OX!F35)</f>
        <v>0.47981410383404999</v>
      </c>
      <c r="O35" s="477">
        <f>L35*(1-Recovery_OX!E35)*(1-Recovery_OX!F35)</f>
        <v>0</v>
      </c>
    </row>
    <row r="36" spans="2:15">
      <c r="B36" s="470">
        <f t="shared" si="0"/>
        <v>1974</v>
      </c>
      <c r="C36" s="471">
        <f>Stored_C!E42</f>
        <v>0</v>
      </c>
      <c r="D36" s="472">
        <f>Stored_C!F42+Stored_C!L42</f>
        <v>1.6118281614468004</v>
      </c>
      <c r="E36" s="473">
        <f>Stored_C!G42+Stored_C!M42</f>
        <v>1.3297582331936102</v>
      </c>
      <c r="F36" s="474">
        <f>F35+HWP!C36</f>
        <v>0</v>
      </c>
      <c r="G36" s="472">
        <f>G35+HWP!D36</f>
        <v>29.146351105476004</v>
      </c>
      <c r="H36" s="473">
        <f>H35+HWP!E36</f>
        <v>24.045739662017702</v>
      </c>
      <c r="I36" s="456"/>
      <c r="J36" s="475">
        <f>Garden!J43</f>
        <v>0</v>
      </c>
      <c r="K36" s="476">
        <f>Paper!J43</f>
        <v>0.49890088356996881</v>
      </c>
      <c r="L36" s="477">
        <f>Wood!J43</f>
        <v>0</v>
      </c>
      <c r="M36" s="478">
        <f>J36*(1-Recovery_OX!E36)*(1-Recovery_OX!F36)</f>
        <v>0</v>
      </c>
      <c r="N36" s="476">
        <f>K36*(1-Recovery_OX!E36)*(1-Recovery_OX!F36)</f>
        <v>0.49890088356996881</v>
      </c>
      <c r="O36" s="477">
        <f>L36*(1-Recovery_OX!E36)*(1-Recovery_OX!F36)</f>
        <v>0</v>
      </c>
    </row>
    <row r="37" spans="2:15">
      <c r="B37" s="470">
        <f t="shared" si="0"/>
        <v>1975</v>
      </c>
      <c r="C37" s="471">
        <f>Stored_C!E43</f>
        <v>0</v>
      </c>
      <c r="D37" s="472">
        <f>Stored_C!F43+Stored_C!L43</f>
        <v>1.6489928805372001</v>
      </c>
      <c r="E37" s="473">
        <f>Stored_C!G43+Stored_C!M43</f>
        <v>1.36041912644319</v>
      </c>
      <c r="F37" s="474">
        <f>F36+HWP!C37</f>
        <v>0</v>
      </c>
      <c r="G37" s="472">
        <f>G36+HWP!D37</f>
        <v>30.795343986013204</v>
      </c>
      <c r="H37" s="473">
        <f>H36+HWP!E37</f>
        <v>25.406158788460893</v>
      </c>
      <c r="I37" s="456"/>
      <c r="J37" s="475">
        <f>Garden!J44</f>
        <v>0</v>
      </c>
      <c r="K37" s="476">
        <f>Paper!J44</f>
        <v>0.51791336034855928</v>
      </c>
      <c r="L37" s="477">
        <f>Wood!J44</f>
        <v>0</v>
      </c>
      <c r="M37" s="478">
        <f>J37*(1-Recovery_OX!E37)*(1-Recovery_OX!F37)</f>
        <v>0</v>
      </c>
      <c r="N37" s="476">
        <f>K37*(1-Recovery_OX!E37)*(1-Recovery_OX!F37)</f>
        <v>0.51791336034855928</v>
      </c>
      <c r="O37" s="477">
        <f>L37*(1-Recovery_OX!E37)*(1-Recovery_OX!F37)</f>
        <v>0</v>
      </c>
    </row>
    <row r="38" spans="2:15">
      <c r="B38" s="470">
        <f t="shared" si="0"/>
        <v>1976</v>
      </c>
      <c r="C38" s="471">
        <f>Stored_C!E44</f>
        <v>0</v>
      </c>
      <c r="D38" s="472">
        <f>Stored_C!F44+Stored_C!L44</f>
        <v>1.6861575996275999</v>
      </c>
      <c r="E38" s="473">
        <f>Stored_C!G44+Stored_C!M44</f>
        <v>1.39108001969277</v>
      </c>
      <c r="F38" s="474">
        <f>F37+HWP!C38</f>
        <v>0</v>
      </c>
      <c r="G38" s="472">
        <f>G37+HWP!D38</f>
        <v>32.481501585640807</v>
      </c>
      <c r="H38" s="473">
        <f>H37+HWP!E38</f>
        <v>26.797238808153661</v>
      </c>
      <c r="I38" s="456"/>
      <c r="J38" s="475">
        <f>Garden!J45</f>
        <v>0</v>
      </c>
      <c r="K38" s="476">
        <f>Paper!J45</f>
        <v>0.53685655750893613</v>
      </c>
      <c r="L38" s="477">
        <f>Wood!J45</f>
        <v>0</v>
      </c>
      <c r="M38" s="478">
        <f>J38*(1-Recovery_OX!E38)*(1-Recovery_OX!F38)</f>
        <v>0</v>
      </c>
      <c r="N38" s="476">
        <f>K38*(1-Recovery_OX!E38)*(1-Recovery_OX!F38)</f>
        <v>0.53685655750893613</v>
      </c>
      <c r="O38" s="477">
        <f>L38*(1-Recovery_OX!E38)*(1-Recovery_OX!F38)</f>
        <v>0</v>
      </c>
    </row>
    <row r="39" spans="2:15">
      <c r="B39" s="470">
        <f t="shared" si="0"/>
        <v>1977</v>
      </c>
      <c r="C39" s="471">
        <f>Stored_C!E45</f>
        <v>0</v>
      </c>
      <c r="D39" s="472">
        <f>Stored_C!F45+Stored_C!L45</f>
        <v>1.7233223187180002</v>
      </c>
      <c r="E39" s="473">
        <f>Stored_C!G45+Stored_C!M45</f>
        <v>1.4217409129423499</v>
      </c>
      <c r="F39" s="474">
        <f>F38+HWP!C39</f>
        <v>0</v>
      </c>
      <c r="G39" s="472">
        <f>G38+HWP!D39</f>
        <v>34.204823904358804</v>
      </c>
      <c r="H39" s="473">
        <f>H38+HWP!E39</f>
        <v>28.218979721096012</v>
      </c>
      <c r="I39" s="456"/>
      <c r="J39" s="475">
        <f>Garden!J46</f>
        <v>0</v>
      </c>
      <c r="K39" s="476">
        <f>Paper!J46</f>
        <v>0.55573515878144508</v>
      </c>
      <c r="L39" s="477">
        <f>Wood!J46</f>
        <v>0</v>
      </c>
      <c r="M39" s="478">
        <f>J39*(1-Recovery_OX!E39)*(1-Recovery_OX!F39)</f>
        <v>0</v>
      </c>
      <c r="N39" s="476">
        <f>K39*(1-Recovery_OX!E39)*(1-Recovery_OX!F39)</f>
        <v>0.55573515878144508</v>
      </c>
      <c r="O39" s="477">
        <f>L39*(1-Recovery_OX!E39)*(1-Recovery_OX!F39)</f>
        <v>0</v>
      </c>
    </row>
    <row r="40" spans="2:15">
      <c r="B40" s="470">
        <f t="shared" si="0"/>
        <v>1978</v>
      </c>
      <c r="C40" s="471">
        <f>Stored_C!E46</f>
        <v>0</v>
      </c>
      <c r="D40" s="472">
        <f>Stored_C!F46+Stored_C!L46</f>
        <v>1.7604870378084003</v>
      </c>
      <c r="E40" s="473">
        <f>Stored_C!G46+Stored_C!M46</f>
        <v>1.4524018061919302</v>
      </c>
      <c r="F40" s="474">
        <f>F39+HWP!C40</f>
        <v>0</v>
      </c>
      <c r="G40" s="472">
        <f>G39+HWP!D40</f>
        <v>35.965310942167207</v>
      </c>
      <c r="H40" s="473">
        <f>H39+HWP!E40</f>
        <v>29.671381527287942</v>
      </c>
      <c r="I40" s="456"/>
      <c r="J40" s="475">
        <f>Garden!J47</f>
        <v>0</v>
      </c>
      <c r="K40" s="476">
        <f>Paper!J47</f>
        <v>0.57455353124731467</v>
      </c>
      <c r="L40" s="477">
        <f>Wood!J47</f>
        <v>0</v>
      </c>
      <c r="M40" s="478">
        <f>J40*(1-Recovery_OX!E40)*(1-Recovery_OX!F40)</f>
        <v>0</v>
      </c>
      <c r="N40" s="476">
        <f>K40*(1-Recovery_OX!E40)*(1-Recovery_OX!F40)</f>
        <v>0.57455353124731467</v>
      </c>
      <c r="O40" s="477">
        <f>L40*(1-Recovery_OX!E40)*(1-Recovery_OX!F40)</f>
        <v>0</v>
      </c>
    </row>
    <row r="41" spans="2:15">
      <c r="B41" s="470">
        <f t="shared" si="0"/>
        <v>1979</v>
      </c>
      <c r="C41" s="471">
        <f>Stored_C!E47</f>
        <v>0</v>
      </c>
      <c r="D41" s="472">
        <f>Stored_C!F47+Stored_C!L47</f>
        <v>1.7976517568988002</v>
      </c>
      <c r="E41" s="473">
        <f>Stored_C!G47+Stored_C!M47</f>
        <v>1.4830626994415101</v>
      </c>
      <c r="F41" s="474">
        <f>F40+HWP!C41</f>
        <v>0</v>
      </c>
      <c r="G41" s="472">
        <f>G40+HWP!D41</f>
        <v>37.762962699066009</v>
      </c>
      <c r="H41" s="473">
        <f>H40+HWP!E41</f>
        <v>31.154444226729453</v>
      </c>
      <c r="I41" s="456"/>
      <c r="J41" s="475">
        <f>Garden!J48</f>
        <v>0</v>
      </c>
      <c r="K41" s="476">
        <f>Paper!J48</f>
        <v>0.59331574674609344</v>
      </c>
      <c r="L41" s="477">
        <f>Wood!J48</f>
        <v>0</v>
      </c>
      <c r="M41" s="478">
        <f>J41*(1-Recovery_OX!E41)*(1-Recovery_OX!F41)</f>
        <v>0</v>
      </c>
      <c r="N41" s="476">
        <f>K41*(1-Recovery_OX!E41)*(1-Recovery_OX!F41)</f>
        <v>0.59331574674609344</v>
      </c>
      <c r="O41" s="477">
        <f>L41*(1-Recovery_OX!E41)*(1-Recovery_OX!F41)</f>
        <v>0</v>
      </c>
    </row>
    <row r="42" spans="2:15">
      <c r="B42" s="470">
        <f t="shared" si="0"/>
        <v>1980</v>
      </c>
      <c r="C42" s="471">
        <f>Stored_C!E48</f>
        <v>0</v>
      </c>
      <c r="D42" s="472">
        <f>Stored_C!F48+Stored_C!L48</f>
        <v>1.8348164759891998</v>
      </c>
      <c r="E42" s="473">
        <f>Stored_C!G48+Stored_C!M48</f>
        <v>1.5137235926910899</v>
      </c>
      <c r="F42" s="474">
        <f>F41+HWP!C42</f>
        <v>0</v>
      </c>
      <c r="G42" s="472">
        <f>G41+HWP!D42</f>
        <v>39.597779175055209</v>
      </c>
      <c r="H42" s="473">
        <f>H41+HWP!E42</f>
        <v>32.668167819420546</v>
      </c>
      <c r="I42" s="456"/>
      <c r="J42" s="475">
        <f>Garden!J49</f>
        <v>0</v>
      </c>
      <c r="K42" s="476">
        <f>Paper!J49</f>
        <v>0.61202560183581212</v>
      </c>
      <c r="L42" s="477">
        <f>Wood!J49</f>
        <v>0</v>
      </c>
      <c r="M42" s="478">
        <f>J42*(1-Recovery_OX!E42)*(1-Recovery_OX!F42)</f>
        <v>0</v>
      </c>
      <c r="N42" s="476">
        <f>K42*(1-Recovery_OX!E42)*(1-Recovery_OX!F42)</f>
        <v>0.61202560183581212</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39.597779175055209</v>
      </c>
      <c r="H43" s="473">
        <f>H42+HWP!E43</f>
        <v>32.668167819420546</v>
      </c>
      <c r="I43" s="456"/>
      <c r="J43" s="475">
        <f>Garden!J50</f>
        <v>0</v>
      </c>
      <c r="K43" s="476">
        <f>Paper!J50</f>
        <v>0.63068663640371525</v>
      </c>
      <c r="L43" s="477">
        <f>Wood!J50</f>
        <v>0</v>
      </c>
      <c r="M43" s="478">
        <f>J43*(1-Recovery_OX!E43)*(1-Recovery_OX!F43)</f>
        <v>0</v>
      </c>
      <c r="N43" s="476">
        <f>K43*(1-Recovery_OX!E43)*(1-Recovery_OX!F43)</f>
        <v>0.63068663640371525</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39.597779175055209</v>
      </c>
      <c r="H44" s="473">
        <f>H43+HWP!E44</f>
        <v>32.668167819420546</v>
      </c>
      <c r="I44" s="456"/>
      <c r="J44" s="475">
        <f>Garden!J51</f>
        <v>0</v>
      </c>
      <c r="K44" s="476">
        <f>Paper!J51</f>
        <v>0.58804832208009405</v>
      </c>
      <c r="L44" s="477">
        <f>Wood!J51</f>
        <v>0</v>
      </c>
      <c r="M44" s="478">
        <f>J44*(1-Recovery_OX!E44)*(1-Recovery_OX!F44)</f>
        <v>0</v>
      </c>
      <c r="N44" s="476">
        <f>K44*(1-Recovery_OX!E44)*(1-Recovery_OX!F44)</f>
        <v>0.58804832208009405</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39.597779175055209</v>
      </c>
      <c r="H45" s="473">
        <f>H44+HWP!E45</f>
        <v>32.668167819420546</v>
      </c>
      <c r="I45" s="456"/>
      <c r="J45" s="475">
        <f>Garden!J52</f>
        <v>0</v>
      </c>
      <c r="K45" s="476">
        <f>Paper!J52</f>
        <v>0.54829262131354217</v>
      </c>
      <c r="L45" s="477">
        <f>Wood!J52</f>
        <v>0</v>
      </c>
      <c r="M45" s="478">
        <f>J45*(1-Recovery_OX!E45)*(1-Recovery_OX!F45)</f>
        <v>0</v>
      </c>
      <c r="N45" s="476">
        <f>K45*(1-Recovery_OX!E45)*(1-Recovery_OX!F45)</f>
        <v>0.54829262131354217</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39.597779175055209</v>
      </c>
      <c r="H46" s="473">
        <f>H45+HWP!E46</f>
        <v>32.668167819420546</v>
      </c>
      <c r="I46" s="456"/>
      <c r="J46" s="475">
        <f>Garden!J53</f>
        <v>0</v>
      </c>
      <c r="K46" s="476">
        <f>Paper!J53</f>
        <v>0.51122465161277919</v>
      </c>
      <c r="L46" s="477">
        <f>Wood!J53</f>
        <v>0</v>
      </c>
      <c r="M46" s="478">
        <f>J46*(1-Recovery_OX!E46)*(1-Recovery_OX!F46)</f>
        <v>0</v>
      </c>
      <c r="N46" s="476">
        <f>K46*(1-Recovery_OX!E46)*(1-Recovery_OX!F46)</f>
        <v>0.51122465161277919</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39.597779175055209</v>
      </c>
      <c r="H47" s="473">
        <f>H46+HWP!E47</f>
        <v>32.668167819420546</v>
      </c>
      <c r="I47" s="456"/>
      <c r="J47" s="475">
        <f>Garden!J54</f>
        <v>0</v>
      </c>
      <c r="K47" s="476">
        <f>Paper!J54</f>
        <v>0.47666270574732678</v>
      </c>
      <c r="L47" s="477">
        <f>Wood!J54</f>
        <v>0</v>
      </c>
      <c r="M47" s="478">
        <f>J47*(1-Recovery_OX!E47)*(1-Recovery_OX!F47)</f>
        <v>0</v>
      </c>
      <c r="N47" s="476">
        <f>K47*(1-Recovery_OX!E47)*(1-Recovery_OX!F47)</f>
        <v>0.47666270574732678</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39.597779175055209</v>
      </c>
      <c r="H48" s="473">
        <f>H47+HWP!E48</f>
        <v>32.668167819420546</v>
      </c>
      <c r="I48" s="456"/>
      <c r="J48" s="475">
        <f>Garden!J55</f>
        <v>0</v>
      </c>
      <c r="K48" s="476">
        <f>Paper!J55</f>
        <v>0.44443736101845505</v>
      </c>
      <c r="L48" s="477">
        <f>Wood!J55</f>
        <v>0</v>
      </c>
      <c r="M48" s="478">
        <f>J48*(1-Recovery_OX!E48)*(1-Recovery_OX!F48)</f>
        <v>0</v>
      </c>
      <c r="N48" s="476">
        <f>K48*(1-Recovery_OX!E48)*(1-Recovery_OX!F48)</f>
        <v>0.44443736101845505</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39.597779175055209</v>
      </c>
      <c r="H49" s="473">
        <f>H48+HWP!E49</f>
        <v>32.668167819420546</v>
      </c>
      <c r="I49" s="456"/>
      <c r="J49" s="475">
        <f>Garden!J56</f>
        <v>0</v>
      </c>
      <c r="K49" s="476">
        <f>Paper!J56</f>
        <v>0.41439064874891629</v>
      </c>
      <c r="L49" s="477">
        <f>Wood!J56</f>
        <v>0</v>
      </c>
      <c r="M49" s="478">
        <f>J49*(1-Recovery_OX!E49)*(1-Recovery_OX!F49)</f>
        <v>0</v>
      </c>
      <c r="N49" s="476">
        <f>K49*(1-Recovery_OX!E49)*(1-Recovery_OX!F49)</f>
        <v>0.41439064874891629</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39.597779175055209</v>
      </c>
      <c r="H50" s="473">
        <f>H49+HWP!E50</f>
        <v>32.668167819420546</v>
      </c>
      <c r="I50" s="456"/>
      <c r="J50" s="475">
        <f>Garden!J57</f>
        <v>0</v>
      </c>
      <c r="K50" s="476">
        <f>Paper!J57</f>
        <v>0.38637527992030613</v>
      </c>
      <c r="L50" s="477">
        <f>Wood!J57</f>
        <v>0</v>
      </c>
      <c r="M50" s="478">
        <f>J50*(1-Recovery_OX!E50)*(1-Recovery_OX!F50)</f>
        <v>0</v>
      </c>
      <c r="N50" s="476">
        <f>K50*(1-Recovery_OX!E50)*(1-Recovery_OX!F50)</f>
        <v>0.38637527992030613</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39.597779175055209</v>
      </c>
      <c r="H51" s="473">
        <f>H50+HWP!E51</f>
        <v>32.668167819420546</v>
      </c>
      <c r="I51" s="456"/>
      <c r="J51" s="475">
        <f>Garden!J58</f>
        <v>0</v>
      </c>
      <c r="K51" s="476">
        <f>Paper!J58</f>
        <v>0.36025392316212429</v>
      </c>
      <c r="L51" s="477">
        <f>Wood!J58</f>
        <v>0</v>
      </c>
      <c r="M51" s="478">
        <f>J51*(1-Recovery_OX!E51)*(1-Recovery_OX!F51)</f>
        <v>0</v>
      </c>
      <c r="N51" s="476">
        <f>K51*(1-Recovery_OX!E51)*(1-Recovery_OX!F51)</f>
        <v>0.36025392316212429</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39.597779175055209</v>
      </c>
      <c r="H52" s="473">
        <f>H51+HWP!E52</f>
        <v>32.668167819420546</v>
      </c>
      <c r="I52" s="456"/>
      <c r="J52" s="475">
        <f>Garden!J59</f>
        <v>0</v>
      </c>
      <c r="K52" s="476">
        <f>Paper!J59</f>
        <v>0.33589853155323707</v>
      </c>
      <c r="L52" s="477">
        <f>Wood!J59</f>
        <v>0</v>
      </c>
      <c r="M52" s="478">
        <f>J52*(1-Recovery_OX!E52)*(1-Recovery_OX!F52)</f>
        <v>0</v>
      </c>
      <c r="N52" s="476">
        <f>K52*(1-Recovery_OX!E52)*(1-Recovery_OX!F52)</f>
        <v>0.33589853155323707</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39.597779175055209</v>
      </c>
      <c r="H53" s="473">
        <f>H52+HWP!E53</f>
        <v>32.668167819420546</v>
      </c>
      <c r="I53" s="456"/>
      <c r="J53" s="475">
        <f>Garden!J60</f>
        <v>0</v>
      </c>
      <c r="K53" s="476">
        <f>Paper!J60</f>
        <v>0.31318971493572134</v>
      </c>
      <c r="L53" s="477">
        <f>Wood!J60</f>
        <v>0</v>
      </c>
      <c r="M53" s="478">
        <f>J53*(1-Recovery_OX!E53)*(1-Recovery_OX!F53)</f>
        <v>0</v>
      </c>
      <c r="N53" s="476">
        <f>K53*(1-Recovery_OX!E53)*(1-Recovery_OX!F53)</f>
        <v>0.31318971493572134</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39.597779175055209</v>
      </c>
      <c r="H54" s="473">
        <f>H53+HWP!E54</f>
        <v>32.668167819420546</v>
      </c>
      <c r="I54" s="456"/>
      <c r="J54" s="475">
        <f>Garden!J61</f>
        <v>0</v>
      </c>
      <c r="K54" s="476">
        <f>Paper!J61</f>
        <v>0.29201615466417224</v>
      </c>
      <c r="L54" s="477">
        <f>Wood!J61</f>
        <v>0</v>
      </c>
      <c r="M54" s="478">
        <f>J54*(1-Recovery_OX!E54)*(1-Recovery_OX!F54)</f>
        <v>0</v>
      </c>
      <c r="N54" s="476">
        <f>K54*(1-Recovery_OX!E54)*(1-Recovery_OX!F54)</f>
        <v>0.29201615466417224</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39.597779175055209</v>
      </c>
      <c r="H55" s="473">
        <f>H54+HWP!E55</f>
        <v>32.668167819420546</v>
      </c>
      <c r="I55" s="456"/>
      <c r="J55" s="475">
        <f>Garden!J62</f>
        <v>0</v>
      </c>
      <c r="K55" s="476">
        <f>Paper!J62</f>
        <v>0.27227405792157372</v>
      </c>
      <c r="L55" s="477">
        <f>Wood!J62</f>
        <v>0</v>
      </c>
      <c r="M55" s="478">
        <f>J55*(1-Recovery_OX!E55)*(1-Recovery_OX!F55)</f>
        <v>0</v>
      </c>
      <c r="N55" s="476">
        <f>K55*(1-Recovery_OX!E55)*(1-Recovery_OX!F55)</f>
        <v>0.27227405792157372</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39.597779175055209</v>
      </c>
      <c r="H56" s="473">
        <f>H55+HWP!E56</f>
        <v>32.668167819420546</v>
      </c>
      <c r="I56" s="456"/>
      <c r="J56" s="475">
        <f>Garden!J63</f>
        <v>0</v>
      </c>
      <c r="K56" s="476">
        <f>Paper!J63</f>
        <v>0.25386664892678956</v>
      </c>
      <c r="L56" s="477">
        <f>Wood!J63</f>
        <v>0</v>
      </c>
      <c r="M56" s="478">
        <f>J56*(1-Recovery_OX!E56)*(1-Recovery_OX!F56)</f>
        <v>0</v>
      </c>
      <c r="N56" s="476">
        <f>K56*(1-Recovery_OX!E56)*(1-Recovery_OX!F56)</f>
        <v>0.25386664892678956</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39.597779175055209</v>
      </c>
      <c r="H57" s="473">
        <f>H56+HWP!E57</f>
        <v>32.668167819420546</v>
      </c>
      <c r="I57" s="456"/>
      <c r="J57" s="475">
        <f>Garden!J64</f>
        <v>0</v>
      </c>
      <c r="K57" s="476">
        <f>Paper!J64</f>
        <v>0.23670369453957163</v>
      </c>
      <c r="L57" s="477">
        <f>Wood!J64</f>
        <v>0</v>
      </c>
      <c r="M57" s="478">
        <f>J57*(1-Recovery_OX!E57)*(1-Recovery_OX!F57)</f>
        <v>0</v>
      </c>
      <c r="N57" s="476">
        <f>K57*(1-Recovery_OX!E57)*(1-Recovery_OX!F57)</f>
        <v>0.23670369453957163</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39.597779175055209</v>
      </c>
      <c r="H58" s="473">
        <f>H57+HWP!E58</f>
        <v>32.668167819420546</v>
      </c>
      <c r="I58" s="456"/>
      <c r="J58" s="475">
        <f>Garden!J65</f>
        <v>0</v>
      </c>
      <c r="K58" s="476">
        <f>Paper!J65</f>
        <v>0.22070106193760194</v>
      </c>
      <c r="L58" s="477">
        <f>Wood!J65</f>
        <v>0</v>
      </c>
      <c r="M58" s="478">
        <f>J58*(1-Recovery_OX!E58)*(1-Recovery_OX!F58)</f>
        <v>0</v>
      </c>
      <c r="N58" s="476">
        <f>K58*(1-Recovery_OX!E58)*(1-Recovery_OX!F58)</f>
        <v>0.22070106193760194</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39.597779175055209</v>
      </c>
      <c r="H59" s="473">
        <f>H58+HWP!E59</f>
        <v>32.668167819420546</v>
      </c>
      <c r="I59" s="456"/>
      <c r="J59" s="475">
        <f>Garden!J66</f>
        <v>0</v>
      </c>
      <c r="K59" s="476">
        <f>Paper!J66</f>
        <v>0.20578030619729998</v>
      </c>
      <c r="L59" s="477">
        <f>Wood!J66</f>
        <v>0</v>
      </c>
      <c r="M59" s="478">
        <f>J59*(1-Recovery_OX!E59)*(1-Recovery_OX!F59)</f>
        <v>0</v>
      </c>
      <c r="N59" s="476">
        <f>K59*(1-Recovery_OX!E59)*(1-Recovery_OX!F59)</f>
        <v>0.20578030619729998</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39.597779175055209</v>
      </c>
      <c r="H60" s="473">
        <f>H59+HWP!E60</f>
        <v>32.668167819420546</v>
      </c>
      <c r="I60" s="456"/>
      <c r="J60" s="475">
        <f>Garden!J67</f>
        <v>0</v>
      </c>
      <c r="K60" s="476">
        <f>Paper!J67</f>
        <v>0.19186828575671622</v>
      </c>
      <c r="L60" s="477">
        <f>Wood!J67</f>
        <v>0</v>
      </c>
      <c r="M60" s="478">
        <f>J60*(1-Recovery_OX!E60)*(1-Recovery_OX!F60)</f>
        <v>0</v>
      </c>
      <c r="N60" s="476">
        <f>K60*(1-Recovery_OX!E60)*(1-Recovery_OX!F60)</f>
        <v>0.19186828575671622</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39.597779175055209</v>
      </c>
      <c r="H61" s="473">
        <f>H60+HWP!E61</f>
        <v>32.668167819420546</v>
      </c>
      <c r="I61" s="456"/>
      <c r="J61" s="475">
        <f>Garden!J68</f>
        <v>0</v>
      </c>
      <c r="K61" s="476">
        <f>Paper!J68</f>
        <v>0.17889680387551068</v>
      </c>
      <c r="L61" s="477">
        <f>Wood!J68</f>
        <v>0</v>
      </c>
      <c r="M61" s="478">
        <f>J61*(1-Recovery_OX!E61)*(1-Recovery_OX!F61)</f>
        <v>0</v>
      </c>
      <c r="N61" s="476">
        <f>K61*(1-Recovery_OX!E61)*(1-Recovery_OX!F61)</f>
        <v>0.17889680387551068</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39.597779175055209</v>
      </c>
      <c r="H62" s="473">
        <f>H61+HWP!E62</f>
        <v>32.668167819420546</v>
      </c>
      <c r="I62" s="456"/>
      <c r="J62" s="475">
        <f>Garden!J69</f>
        <v>0</v>
      </c>
      <c r="K62" s="476">
        <f>Paper!J69</f>
        <v>0.16680227433445269</v>
      </c>
      <c r="L62" s="477">
        <f>Wood!J69</f>
        <v>0</v>
      </c>
      <c r="M62" s="478">
        <f>J62*(1-Recovery_OX!E62)*(1-Recovery_OX!F62)</f>
        <v>0</v>
      </c>
      <c r="N62" s="476">
        <f>K62*(1-Recovery_OX!E62)*(1-Recovery_OX!F62)</f>
        <v>0.16680227433445269</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39.597779175055209</v>
      </c>
      <c r="H63" s="473">
        <f>H62+HWP!E63</f>
        <v>32.668167819420546</v>
      </c>
      <c r="I63" s="456"/>
      <c r="J63" s="475">
        <f>Garden!J70</f>
        <v>0</v>
      </c>
      <c r="K63" s="476">
        <f>Paper!J70</f>
        <v>0.15552540973570025</v>
      </c>
      <c r="L63" s="477">
        <f>Wood!J70</f>
        <v>0</v>
      </c>
      <c r="M63" s="478">
        <f>J63*(1-Recovery_OX!E63)*(1-Recovery_OX!F63)</f>
        <v>0</v>
      </c>
      <c r="N63" s="476">
        <f>K63*(1-Recovery_OX!E63)*(1-Recovery_OX!F63)</f>
        <v>0.15552540973570025</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39.597779175055209</v>
      </c>
      <c r="H64" s="473">
        <f>H63+HWP!E64</f>
        <v>32.668167819420546</v>
      </c>
      <c r="I64" s="456"/>
      <c r="J64" s="475">
        <f>Garden!J71</f>
        <v>0</v>
      </c>
      <c r="K64" s="476">
        <f>Paper!J71</f>
        <v>0.1450109308759073</v>
      </c>
      <c r="L64" s="477">
        <f>Wood!J71</f>
        <v>0</v>
      </c>
      <c r="M64" s="478">
        <f>J64*(1-Recovery_OX!E64)*(1-Recovery_OX!F64)</f>
        <v>0</v>
      </c>
      <c r="N64" s="476">
        <f>K64*(1-Recovery_OX!E64)*(1-Recovery_OX!F64)</f>
        <v>0.1450109308759073</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39.597779175055209</v>
      </c>
      <c r="H65" s="473">
        <f>H64+HWP!E65</f>
        <v>32.668167819420546</v>
      </c>
      <c r="I65" s="456"/>
      <c r="J65" s="475">
        <f>Garden!J72</f>
        <v>0</v>
      </c>
      <c r="K65" s="476">
        <f>Paper!J72</f>
        <v>0.13520729576750462</v>
      </c>
      <c r="L65" s="477">
        <f>Wood!J72</f>
        <v>0</v>
      </c>
      <c r="M65" s="478">
        <f>J65*(1-Recovery_OX!E65)*(1-Recovery_OX!F65)</f>
        <v>0</v>
      </c>
      <c r="N65" s="476">
        <f>K65*(1-Recovery_OX!E65)*(1-Recovery_OX!F65)</f>
        <v>0.13520729576750462</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39.597779175055209</v>
      </c>
      <c r="H66" s="473">
        <f>H65+HWP!E66</f>
        <v>32.668167819420546</v>
      </c>
      <c r="I66" s="456"/>
      <c r="J66" s="475">
        <f>Garden!J73</f>
        <v>0</v>
      </c>
      <c r="K66" s="476">
        <f>Paper!J73</f>
        <v>0.126066446979817</v>
      </c>
      <c r="L66" s="477">
        <f>Wood!J73</f>
        <v>0</v>
      </c>
      <c r="M66" s="478">
        <f>J66*(1-Recovery_OX!E66)*(1-Recovery_OX!F66)</f>
        <v>0</v>
      </c>
      <c r="N66" s="476">
        <f>K66*(1-Recovery_OX!E66)*(1-Recovery_OX!F66)</f>
        <v>0.126066446979817</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39.597779175055209</v>
      </c>
      <c r="H67" s="473">
        <f>H66+HWP!E67</f>
        <v>32.668167819420546</v>
      </c>
      <c r="I67" s="456"/>
      <c r="J67" s="475">
        <f>Garden!J74</f>
        <v>0</v>
      </c>
      <c r="K67" s="476">
        <f>Paper!J74</f>
        <v>0.11754357606148227</v>
      </c>
      <c r="L67" s="477">
        <f>Wood!J74</f>
        <v>0</v>
      </c>
      <c r="M67" s="478">
        <f>J67*(1-Recovery_OX!E67)*(1-Recovery_OX!F67)</f>
        <v>0</v>
      </c>
      <c r="N67" s="476">
        <f>K67*(1-Recovery_OX!E67)*(1-Recovery_OX!F67)</f>
        <v>0.11754357606148227</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39.597779175055209</v>
      </c>
      <c r="H68" s="473">
        <f>H67+HWP!E68</f>
        <v>32.668167819420546</v>
      </c>
      <c r="I68" s="456"/>
      <c r="J68" s="475">
        <f>Garden!J75</f>
        <v>0</v>
      </c>
      <c r="K68" s="476">
        <f>Paper!J75</f>
        <v>0.10959690388937084</v>
      </c>
      <c r="L68" s="477">
        <f>Wood!J75</f>
        <v>0</v>
      </c>
      <c r="M68" s="478">
        <f>J68*(1-Recovery_OX!E68)*(1-Recovery_OX!F68)</f>
        <v>0</v>
      </c>
      <c r="N68" s="476">
        <f>K68*(1-Recovery_OX!E68)*(1-Recovery_OX!F68)</f>
        <v>0.10959690388937084</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39.597779175055209</v>
      </c>
      <c r="H69" s="473">
        <f>H68+HWP!E69</f>
        <v>32.668167819420546</v>
      </c>
      <c r="I69" s="456"/>
      <c r="J69" s="475">
        <f>Garden!J76</f>
        <v>0</v>
      </c>
      <c r="K69" s="476">
        <f>Paper!J76</f>
        <v>0.10218747586727554</v>
      </c>
      <c r="L69" s="477">
        <f>Wood!J76</f>
        <v>0</v>
      </c>
      <c r="M69" s="478">
        <f>J69*(1-Recovery_OX!E69)*(1-Recovery_OX!F69)</f>
        <v>0</v>
      </c>
      <c r="N69" s="476">
        <f>K69*(1-Recovery_OX!E69)*(1-Recovery_OX!F69)</f>
        <v>0.10218747586727554</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39.597779175055209</v>
      </c>
      <c r="H70" s="473">
        <f>H69+HWP!E70</f>
        <v>32.668167819420546</v>
      </c>
      <c r="I70" s="456"/>
      <c r="J70" s="475">
        <f>Garden!J77</f>
        <v>0</v>
      </c>
      <c r="K70" s="476">
        <f>Paper!J77</f>
        <v>9.5278970970435944E-2</v>
      </c>
      <c r="L70" s="477">
        <f>Wood!J77</f>
        <v>0</v>
      </c>
      <c r="M70" s="478">
        <f>J70*(1-Recovery_OX!E70)*(1-Recovery_OX!F70)</f>
        <v>0</v>
      </c>
      <c r="N70" s="476">
        <f>K70*(1-Recovery_OX!E70)*(1-Recovery_OX!F70)</f>
        <v>9.5278970970435944E-2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39.597779175055209</v>
      </c>
      <c r="H71" s="473">
        <f>H70+HWP!E71</f>
        <v>32.668167819420546</v>
      </c>
      <c r="I71" s="456"/>
      <c r="J71" s="475">
        <f>Garden!J78</f>
        <v>0</v>
      </c>
      <c r="K71" s="476">
        <f>Paper!J78</f>
        <v>8.8837523699832721E-2</v>
      </c>
      <c r="L71" s="477">
        <f>Wood!J78</f>
        <v>0</v>
      </c>
      <c r="M71" s="478">
        <f>J71*(1-Recovery_OX!E71)*(1-Recovery_OX!F71)</f>
        <v>0</v>
      </c>
      <c r="N71" s="476">
        <f>K71*(1-Recovery_OX!E71)*(1-Recovery_OX!F71)</f>
        <v>8.8837523699832721E-2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39.597779175055209</v>
      </c>
      <c r="H72" s="473">
        <f>H71+HWP!E72</f>
        <v>32.668167819420546</v>
      </c>
      <c r="I72" s="456"/>
      <c r="J72" s="475">
        <f>Garden!J79</f>
        <v>0</v>
      </c>
      <c r="K72" s="476">
        <f>Paper!J79</f>
        <v>8.2831558073472242E-2</v>
      </c>
      <c r="L72" s="477">
        <f>Wood!J79</f>
        <v>0</v>
      </c>
      <c r="M72" s="478">
        <f>J72*(1-Recovery_OX!E72)*(1-Recovery_OX!F72)</f>
        <v>0</v>
      </c>
      <c r="N72" s="476">
        <f>K72*(1-Recovery_OX!E72)*(1-Recovery_OX!F72)</f>
        <v>8.2831558073472242E-2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39.597779175055209</v>
      </c>
      <c r="H73" s="473">
        <f>H72+HWP!E73</f>
        <v>32.668167819420546</v>
      </c>
      <c r="I73" s="456"/>
      <c r="J73" s="475">
        <f>Garden!J80</f>
        <v>0</v>
      </c>
      <c r="K73" s="476">
        <f>Paper!J80</f>
        <v>7.7231632840886175E-2</v>
      </c>
      <c r="L73" s="477">
        <f>Wood!J80</f>
        <v>0</v>
      </c>
      <c r="M73" s="478">
        <f>J73*(1-Recovery_OX!E73)*(1-Recovery_OX!F73)</f>
        <v>0</v>
      </c>
      <c r="N73" s="476">
        <f>K73*(1-Recovery_OX!E73)*(1-Recovery_OX!F73)</f>
        <v>7.7231632840886175E-2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39.597779175055209</v>
      </c>
      <c r="H74" s="473">
        <f>H73+HWP!E74</f>
        <v>32.668167819420546</v>
      </c>
      <c r="I74" s="456"/>
      <c r="J74" s="475">
        <f>Garden!J81</f>
        <v>0</v>
      </c>
      <c r="K74" s="476">
        <f>Paper!J81</f>
        <v>7.2010297162087553E-2</v>
      </c>
      <c r="L74" s="477">
        <f>Wood!J81</f>
        <v>0</v>
      </c>
      <c r="M74" s="478">
        <f>J74*(1-Recovery_OX!E74)*(1-Recovery_OX!F74)</f>
        <v>0</v>
      </c>
      <c r="N74" s="476">
        <f>K74*(1-Recovery_OX!E74)*(1-Recovery_OX!F74)</f>
        <v>7.2010297162087553E-2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39.597779175055209</v>
      </c>
      <c r="H75" s="473">
        <f>H74+HWP!E75</f>
        <v>32.668167819420546</v>
      </c>
      <c r="I75" s="456"/>
      <c r="J75" s="475">
        <f>Garden!J82</f>
        <v>0</v>
      </c>
      <c r="K75" s="476">
        <f>Paper!J82</f>
        <v>6.7141956043521273E-2</v>
      </c>
      <c r="L75" s="477">
        <f>Wood!J82</f>
        <v>0</v>
      </c>
      <c r="M75" s="478">
        <f>J75*(1-Recovery_OX!E75)*(1-Recovery_OX!F75)</f>
        <v>0</v>
      </c>
      <c r="N75" s="476">
        <f>K75*(1-Recovery_OX!E75)*(1-Recovery_OX!F75)</f>
        <v>6.7141956043521273E-2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39.597779175055209</v>
      </c>
      <c r="H76" s="473">
        <f>H75+HWP!E76</f>
        <v>32.668167819420546</v>
      </c>
      <c r="I76" s="456"/>
      <c r="J76" s="475">
        <f>Garden!J83</f>
        <v>0</v>
      </c>
      <c r="K76" s="476">
        <f>Paper!J83</f>
        <v>6.260274487137607E-2</v>
      </c>
      <c r="L76" s="477">
        <f>Wood!J83</f>
        <v>0</v>
      </c>
      <c r="M76" s="478">
        <f>J76*(1-Recovery_OX!E76)*(1-Recovery_OX!F76)</f>
        <v>0</v>
      </c>
      <c r="N76" s="476">
        <f>K76*(1-Recovery_OX!E76)*(1-Recovery_OX!F76)</f>
        <v>6.260274487137607E-2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39.597779175055209</v>
      </c>
      <c r="H77" s="473">
        <f>H76+HWP!E77</f>
        <v>32.668167819420546</v>
      </c>
      <c r="I77" s="456"/>
      <c r="J77" s="475">
        <f>Garden!J84</f>
        <v>0</v>
      </c>
      <c r="K77" s="476">
        <f>Paper!J84</f>
        <v>5.8370412427219853E-2</v>
      </c>
      <c r="L77" s="477">
        <f>Wood!J84</f>
        <v>0</v>
      </c>
      <c r="M77" s="478">
        <f>J77*(1-Recovery_OX!E77)*(1-Recovery_OX!F77)</f>
        <v>0</v>
      </c>
      <c r="N77" s="476">
        <f>K77*(1-Recovery_OX!E77)*(1-Recovery_OX!F77)</f>
        <v>5.8370412427219853E-2</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39.597779175055209</v>
      </c>
      <c r="H78" s="473">
        <f>H77+HWP!E78</f>
        <v>32.668167819420546</v>
      </c>
      <c r="I78" s="456"/>
      <c r="J78" s="475">
        <f>Garden!J85</f>
        <v>0</v>
      </c>
      <c r="K78" s="476">
        <f>Paper!J85</f>
        <v>5.442421181250115E-2</v>
      </c>
      <c r="L78" s="477">
        <f>Wood!J85</f>
        <v>0</v>
      </c>
      <c r="M78" s="478">
        <f>J78*(1-Recovery_OX!E78)*(1-Recovery_OX!F78)</f>
        <v>0</v>
      </c>
      <c r="N78" s="476">
        <f>K78*(1-Recovery_OX!E78)*(1-Recovery_OX!F78)</f>
        <v>5.442421181250115E-2</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39.597779175055209</v>
      </c>
      <c r="H79" s="473">
        <f>H78+HWP!E79</f>
        <v>32.668167819420546</v>
      </c>
      <c r="I79" s="456"/>
      <c r="J79" s="475">
        <f>Garden!J86</f>
        <v>0</v>
      </c>
      <c r="K79" s="476">
        <f>Paper!J86</f>
        <v>5.0744798747228384E-2</v>
      </c>
      <c r="L79" s="477">
        <f>Wood!J86</f>
        <v>0</v>
      </c>
      <c r="M79" s="478">
        <f>J79*(1-Recovery_OX!E79)*(1-Recovery_OX!F79)</f>
        <v>0</v>
      </c>
      <c r="N79" s="476">
        <f>K79*(1-Recovery_OX!E79)*(1-Recovery_OX!F79)</f>
        <v>5.0744798747228384E-2</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39.597779175055209</v>
      </c>
      <c r="H80" s="473">
        <f>H79+HWP!E80</f>
        <v>32.668167819420546</v>
      </c>
      <c r="I80" s="456"/>
      <c r="J80" s="475">
        <f>Garden!J87</f>
        <v>0</v>
      </c>
      <c r="K80" s="476">
        <f>Paper!J87</f>
        <v>4.7314136744286854E-2</v>
      </c>
      <c r="L80" s="477">
        <f>Wood!J87</f>
        <v>0</v>
      </c>
      <c r="M80" s="478">
        <f>J80*(1-Recovery_OX!E80)*(1-Recovery_OX!F80)</f>
        <v>0</v>
      </c>
      <c r="N80" s="476">
        <f>K80*(1-Recovery_OX!E80)*(1-Recovery_OX!F80)</f>
        <v>4.7314136744286854E-2</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39.597779175055209</v>
      </c>
      <c r="H81" s="473">
        <f>H80+HWP!E81</f>
        <v>32.668167819420546</v>
      </c>
      <c r="I81" s="456"/>
      <c r="J81" s="475">
        <f>Garden!J88</f>
        <v>0</v>
      </c>
      <c r="K81" s="476">
        <f>Paper!J88</f>
        <v>4.4115408694558003E-2</v>
      </c>
      <c r="L81" s="477">
        <f>Wood!J88</f>
        <v>0</v>
      </c>
      <c r="M81" s="478">
        <f>J81*(1-Recovery_OX!E81)*(1-Recovery_OX!F81)</f>
        <v>0</v>
      </c>
      <c r="N81" s="476">
        <f>K81*(1-Recovery_OX!E81)*(1-Recovery_OX!F81)</f>
        <v>4.4115408694558003E-2</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39.597779175055209</v>
      </c>
      <c r="H82" s="473">
        <f>H81+HWP!E82</f>
        <v>32.668167819420546</v>
      </c>
      <c r="I82" s="456"/>
      <c r="J82" s="475">
        <f>Garden!J89</f>
        <v>0</v>
      </c>
      <c r="K82" s="476">
        <f>Paper!J89</f>
        <v>4.1132934429431021E-2</v>
      </c>
      <c r="L82" s="477">
        <f>Wood!J89</f>
        <v>0</v>
      </c>
      <c r="M82" s="478">
        <f>J82*(1-Recovery_OX!E82)*(1-Recovery_OX!F82)</f>
        <v>0</v>
      </c>
      <c r="N82" s="476">
        <f>K82*(1-Recovery_OX!E82)*(1-Recovery_OX!F82)</f>
        <v>4.1132934429431021E-2</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39.597779175055209</v>
      </c>
      <c r="H83" s="473">
        <f>H82+HWP!E83</f>
        <v>32.668167819420546</v>
      </c>
      <c r="I83" s="456"/>
      <c r="J83" s="475">
        <f>Garden!J90</f>
        <v>0</v>
      </c>
      <c r="K83" s="476">
        <f>Paper!J90</f>
        <v>3.8352093856598088E-2</v>
      </c>
      <c r="L83" s="477">
        <f>Wood!J90</f>
        <v>0</v>
      </c>
      <c r="M83" s="478">
        <f>J83*(1-Recovery_OX!E83)*(1-Recovery_OX!F83)</f>
        <v>0</v>
      </c>
      <c r="N83" s="476">
        <f>K83*(1-Recovery_OX!E83)*(1-Recovery_OX!F83)</f>
        <v>3.8352093856598088E-2</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39.597779175055209</v>
      </c>
      <c r="H84" s="473">
        <f>H83+HWP!E84</f>
        <v>32.668167819420546</v>
      </c>
      <c r="I84" s="456"/>
      <c r="J84" s="475">
        <f>Garden!J91</f>
        <v>0</v>
      </c>
      <c r="K84" s="476">
        <f>Paper!J91</f>
        <v>3.5759255292344944E-2</v>
      </c>
      <c r="L84" s="477">
        <f>Wood!J91</f>
        <v>0</v>
      </c>
      <c r="M84" s="478">
        <f>J84*(1-Recovery_OX!E84)*(1-Recovery_OX!F84)</f>
        <v>0</v>
      </c>
      <c r="N84" s="476">
        <f>K84*(1-Recovery_OX!E84)*(1-Recovery_OX!F84)</f>
        <v>3.5759255292344944E-2</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39.597779175055209</v>
      </c>
      <c r="H85" s="473">
        <f>H84+HWP!E85</f>
        <v>32.668167819420546</v>
      </c>
      <c r="I85" s="456"/>
      <c r="J85" s="475">
        <f>Garden!J92</f>
        <v>0</v>
      </c>
      <c r="K85" s="476">
        <f>Paper!J92</f>
        <v>3.33417086390215E-2</v>
      </c>
      <c r="L85" s="477">
        <f>Wood!J92</f>
        <v>0</v>
      </c>
      <c r="M85" s="478">
        <f>J85*(1-Recovery_OX!E85)*(1-Recovery_OX!F85)</f>
        <v>0</v>
      </c>
      <c r="N85" s="476">
        <f>K85*(1-Recovery_OX!E85)*(1-Recovery_OX!F85)</f>
        <v>3.33417086390215E-2</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39.597779175055209</v>
      </c>
      <c r="H86" s="473">
        <f>H85+HWP!E86</f>
        <v>32.668167819420546</v>
      </c>
      <c r="I86" s="456"/>
      <c r="J86" s="475">
        <f>Garden!J93</f>
        <v>0</v>
      </c>
      <c r="K86" s="476">
        <f>Paper!J93</f>
        <v>3.1087603080128413E-2</v>
      </c>
      <c r="L86" s="477">
        <f>Wood!J93</f>
        <v>0</v>
      </c>
      <c r="M86" s="478">
        <f>J86*(1-Recovery_OX!E86)*(1-Recovery_OX!F86)</f>
        <v>0</v>
      </c>
      <c r="N86" s="476">
        <f>K86*(1-Recovery_OX!E86)*(1-Recovery_OX!F86)</f>
        <v>3.1087603080128413E-2</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39.597779175055209</v>
      </c>
      <c r="H87" s="473">
        <f>H86+HWP!E87</f>
        <v>32.668167819420546</v>
      </c>
      <c r="I87" s="456"/>
      <c r="J87" s="475">
        <f>Garden!J94</f>
        <v>0</v>
      </c>
      <c r="K87" s="476">
        <f>Paper!J94</f>
        <v>2.8985888987600853E-2</v>
      </c>
      <c r="L87" s="477">
        <f>Wood!J94</f>
        <v>0</v>
      </c>
      <c r="M87" s="478">
        <f>J87*(1-Recovery_OX!E87)*(1-Recovery_OX!F87)</f>
        <v>0</v>
      </c>
      <c r="N87" s="476">
        <f>K87*(1-Recovery_OX!E87)*(1-Recovery_OX!F87)</f>
        <v>2.8985888987600853E-2</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39.597779175055209</v>
      </c>
      <c r="H88" s="473">
        <f>H87+HWP!E88</f>
        <v>32.668167819420546</v>
      </c>
      <c r="I88" s="456"/>
      <c r="J88" s="475">
        <f>Garden!J95</f>
        <v>0</v>
      </c>
      <c r="K88" s="476">
        <f>Paper!J95</f>
        <v>2.7026263756518919E-2</v>
      </c>
      <c r="L88" s="477">
        <f>Wood!J95</f>
        <v>0</v>
      </c>
      <c r="M88" s="478">
        <f>J88*(1-Recovery_OX!E88)*(1-Recovery_OX!F88)</f>
        <v>0</v>
      </c>
      <c r="N88" s="476">
        <f>K88*(1-Recovery_OX!E88)*(1-Recovery_OX!F88)</f>
        <v>2.7026263756518919E-2</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39.597779175055209</v>
      </c>
      <c r="H89" s="473">
        <f>H88+HWP!E89</f>
        <v>32.668167819420546</v>
      </c>
      <c r="I89" s="456"/>
      <c r="J89" s="475">
        <f>Garden!J96</f>
        <v>0</v>
      </c>
      <c r="K89" s="476">
        <f>Paper!J96</f>
        <v>2.5199121301726361E-2</v>
      </c>
      <c r="L89" s="477">
        <f>Wood!J96</f>
        <v>0</v>
      </c>
      <c r="M89" s="478">
        <f>J89*(1-Recovery_OX!E89)*(1-Recovery_OX!F89)</f>
        <v>0</v>
      </c>
      <c r="N89" s="476">
        <f>K89*(1-Recovery_OX!E89)*(1-Recovery_OX!F89)</f>
        <v>2.5199121301726361E-2</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39.597779175055209</v>
      </c>
      <c r="H90" s="473">
        <f>H89+HWP!E90</f>
        <v>32.668167819420546</v>
      </c>
      <c r="I90" s="456"/>
      <c r="J90" s="475">
        <f>Garden!J97</f>
        <v>0</v>
      </c>
      <c r="K90" s="476">
        <f>Paper!J97</f>
        <v>2.3495504968789993E-2</v>
      </c>
      <c r="L90" s="477">
        <f>Wood!J97</f>
        <v>0</v>
      </c>
      <c r="M90" s="478">
        <f>J90*(1-Recovery_OX!E90)*(1-Recovery_OX!F90)</f>
        <v>0</v>
      </c>
      <c r="N90" s="476">
        <f>K90*(1-Recovery_OX!E90)*(1-Recovery_OX!F90)</f>
        <v>2.3495504968789993E-2</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39.597779175055209</v>
      </c>
      <c r="H91" s="473">
        <f>H90+HWP!E91</f>
        <v>32.668167819420546</v>
      </c>
      <c r="I91" s="456"/>
      <c r="J91" s="475">
        <f>Garden!J98</f>
        <v>0</v>
      </c>
      <c r="K91" s="476">
        <f>Paper!J98</f>
        <v>2.1907063628469288E-2</v>
      </c>
      <c r="L91" s="477">
        <f>Wood!J98</f>
        <v>0</v>
      </c>
      <c r="M91" s="478">
        <f>J91*(1-Recovery_OX!E91)*(1-Recovery_OX!F91)</f>
        <v>0</v>
      </c>
      <c r="N91" s="476">
        <f>K91*(1-Recovery_OX!E91)*(1-Recovery_OX!F91)</f>
        <v>2.1907063628469288E-2</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39.597779175055209</v>
      </c>
      <c r="H92" s="482">
        <f>H91+HWP!E92</f>
        <v>32.668167819420546</v>
      </c>
      <c r="I92" s="456"/>
      <c r="J92" s="484">
        <f>Garden!J99</f>
        <v>0</v>
      </c>
      <c r="K92" s="485">
        <f>Paper!J99</f>
        <v>2.0426010739471145E-2</v>
      </c>
      <c r="L92" s="486">
        <f>Wood!J99</f>
        <v>0</v>
      </c>
      <c r="M92" s="487">
        <f>J92*(1-Recovery_OX!E92)*(1-Recovery_OX!F92)</f>
        <v>0</v>
      </c>
      <c r="N92" s="485">
        <f>K92*(1-Recovery_OX!E92)*(1-Recovery_OX!F92)</f>
        <v>2.0426010739471145E-2</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2017-09-14T06:31:22Z</dcterms:modified>
</cp:coreProperties>
</file>