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Kuk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43" i="6" l="1"/>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G33" i="7" s="1"/>
  <c r="P38" i="34" s="1"/>
  <c r="I31" i="6"/>
  <c r="I30" i="6"/>
  <c r="I29" i="6"/>
  <c r="I28" i="6"/>
  <c r="I27" i="6"/>
  <c r="G28" i="7" s="1"/>
  <c r="P33" i="34" s="1"/>
  <c r="I26" i="6"/>
  <c r="I25" i="6"/>
  <c r="I24" i="6"/>
  <c r="I23" i="6"/>
  <c r="I22" i="6"/>
  <c r="I21" i="6"/>
  <c r="I20" i="6"/>
  <c r="I19" i="6"/>
  <c r="I18" i="6"/>
  <c r="I17" i="6"/>
  <c r="I16" i="6"/>
  <c r="I15" i="6"/>
  <c r="G16" i="7" s="1"/>
  <c r="P21" i="34" s="1"/>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K44" i="7" s="1"/>
  <c r="N43" i="6"/>
  <c r="M44" i="6"/>
  <c r="N44" i="6"/>
  <c r="M45" i="6"/>
  <c r="N45" i="6"/>
  <c r="M46" i="6"/>
  <c r="N46" i="6"/>
  <c r="M47" i="6"/>
  <c r="N47" i="6"/>
  <c r="M48" i="6"/>
  <c r="N48" i="6"/>
  <c r="M49" i="6"/>
  <c r="N49" i="6"/>
  <c r="M50" i="6"/>
  <c r="N50" i="6"/>
  <c r="M51" i="6"/>
  <c r="N51" i="6"/>
  <c r="M52" i="6"/>
  <c r="N52" i="6"/>
  <c r="M53" i="6"/>
  <c r="N53" i="6"/>
  <c r="M54" i="6"/>
  <c r="N54" i="6"/>
  <c r="M55" i="6"/>
  <c r="K56" i="7" s="1"/>
  <c r="N55" i="6"/>
  <c r="M56" i="6"/>
  <c r="N56" i="6"/>
  <c r="M57" i="6"/>
  <c r="N57" i="6"/>
  <c r="M58" i="6"/>
  <c r="N58" i="6"/>
  <c r="M59" i="6"/>
  <c r="N59" i="6"/>
  <c r="M60" i="6"/>
  <c r="N60" i="6"/>
  <c r="M61" i="6"/>
  <c r="N61" i="6"/>
  <c r="M62" i="6"/>
  <c r="K63" i="7" s="1"/>
  <c r="N62" i="6"/>
  <c r="M63" i="6"/>
  <c r="N63" i="6"/>
  <c r="L64" i="7" s="1"/>
  <c r="M64" i="6"/>
  <c r="N64" i="6"/>
  <c r="M65" i="6"/>
  <c r="N65" i="6"/>
  <c r="M66" i="6"/>
  <c r="N66" i="6"/>
  <c r="M67" i="6"/>
  <c r="N67" i="6"/>
  <c r="M68" i="6"/>
  <c r="N68" i="6"/>
  <c r="M69" i="6"/>
  <c r="N69" i="6"/>
  <c r="M70" i="6"/>
  <c r="N70" i="6"/>
  <c r="M71" i="6"/>
  <c r="N71" i="6"/>
  <c r="M72" i="6"/>
  <c r="N72" i="6"/>
  <c r="M73" i="6"/>
  <c r="N73" i="6"/>
  <c r="M74" i="6"/>
  <c r="K75" i="7" s="1"/>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J55" i="7" s="1"/>
  <c r="K23" i="6"/>
  <c r="K88" i="6"/>
  <c r="I89" i="7" s="1"/>
  <c r="L40" i="6"/>
  <c r="L24" i="6"/>
  <c r="L42" i="6"/>
  <c r="K65" i="6"/>
  <c r="F18" i="6"/>
  <c r="K26" i="6"/>
  <c r="L34" i="6"/>
  <c r="F41" i="6"/>
  <c r="F93" i="6"/>
  <c r="O23" i="7"/>
  <c r="F20" i="6"/>
  <c r="L71" i="6"/>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D73" i="7" s="1"/>
  <c r="C78" i="35" s="1"/>
  <c r="H72" i="6"/>
  <c r="J72" i="6"/>
  <c r="K46" i="6"/>
  <c r="F53" i="6"/>
  <c r="L86" i="6"/>
  <c r="K92" i="6"/>
  <c r="F59" i="6"/>
  <c r="K48" i="6"/>
  <c r="I49" i="7" s="1"/>
  <c r="L46" i="6"/>
  <c r="O68" i="7"/>
  <c r="F19" i="6"/>
  <c r="L68" i="6"/>
  <c r="L39" i="6"/>
  <c r="L29" i="6"/>
  <c r="J30" i="7" s="1"/>
  <c r="K77" i="6"/>
  <c r="K55" i="6"/>
  <c r="K81" i="6"/>
  <c r="K59" i="6"/>
  <c r="K74" i="6"/>
  <c r="E71" i="7"/>
  <c r="P76" i="35" s="1"/>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F81" i="7" s="1"/>
  <c r="H71" i="6"/>
  <c r="H53" i="6"/>
  <c r="K36" i="6"/>
  <c r="K70" i="6"/>
  <c r="L87" i="6"/>
  <c r="H36" i="6"/>
  <c r="F37" i="7" s="1"/>
  <c r="P42" i="32" s="1"/>
  <c r="H48" i="6"/>
  <c r="L26" i="6"/>
  <c r="L27" i="6"/>
  <c r="L20" i="6"/>
  <c r="L49" i="6"/>
  <c r="L16" i="6"/>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D26" i="7" s="1"/>
  <c r="C31" i="31" s="1"/>
  <c r="F76" i="6"/>
  <c r="E19" i="6"/>
  <c r="E56" i="6"/>
  <c r="C57" i="7" s="1"/>
  <c r="E24" i="6"/>
  <c r="E40" i="6"/>
  <c r="E49" i="6"/>
  <c r="E32" i="6"/>
  <c r="C33" i="7" s="1"/>
  <c r="E31" i="6"/>
  <c r="E71" i="6"/>
  <c r="E92" i="6"/>
  <c r="H69" i="6"/>
  <c r="J89" i="6"/>
  <c r="J48" i="6"/>
  <c r="J23" i="6"/>
  <c r="J81" i="6"/>
  <c r="J69" i="6"/>
  <c r="J36" i="6"/>
  <c r="O81" i="7"/>
  <c r="C86" i="37" s="1"/>
  <c r="O56" i="7"/>
  <c r="C61" i="37" s="1"/>
  <c r="L89" i="7"/>
  <c r="L45"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H73" i="7"/>
  <c r="C78" i="33" s="1"/>
  <c r="L17" i="7"/>
  <c r="K48" i="7"/>
  <c r="J48" i="7"/>
  <c r="O24" i="7"/>
  <c r="P29" i="37" s="1"/>
  <c r="D24" i="7"/>
  <c r="O52" i="7"/>
  <c r="C57" i="37" s="1"/>
  <c r="G22" i="7"/>
  <c r="P27" i="34" s="1"/>
  <c r="G26" i="7"/>
  <c r="P31" i="34" s="1"/>
  <c r="O26" i="7"/>
  <c r="C31" i="37" s="1"/>
  <c r="L93" i="7"/>
  <c r="L77" i="7"/>
  <c r="H50" i="7"/>
  <c r="L43" i="7"/>
  <c r="L30" i="7"/>
  <c r="K89" i="7"/>
  <c r="O89" i="7"/>
  <c r="P94" i="37" s="1"/>
  <c r="D79" i="7"/>
  <c r="C84" i="31" s="1"/>
  <c r="O79" i="7"/>
  <c r="C84" i="37" s="1"/>
  <c r="L37" i="7"/>
  <c r="J16" i="7"/>
  <c r="D16" i="7"/>
  <c r="C21" i="35" s="1"/>
  <c r="J17" i="7"/>
  <c r="O46" i="7"/>
  <c r="C51" i="37" s="1"/>
  <c r="O21" i="7"/>
  <c r="C26" i="37" s="1"/>
  <c r="F57" i="7"/>
  <c r="C62" i="32" s="1"/>
  <c r="G30" i="7"/>
  <c r="P35" i="34" s="1"/>
  <c r="F35" i="7"/>
  <c r="C40" i="32" s="1"/>
  <c r="H35" i="7"/>
  <c r="P40" i="33" s="1"/>
  <c r="O28" i="7"/>
  <c r="P33" i="37" s="1"/>
  <c r="F28" i="7"/>
  <c r="F65" i="7"/>
  <c r="P70" i="32" s="1"/>
  <c r="O74" i="7"/>
  <c r="O45" i="7"/>
  <c r="G92" i="7"/>
  <c r="P97" i="34" s="1"/>
  <c r="J92" i="7"/>
  <c r="C92" i="7"/>
  <c r="P97" i="18" s="1"/>
  <c r="O92" i="7"/>
  <c r="P97" i="37" s="1"/>
  <c r="L49" i="7"/>
  <c r="G54" i="7"/>
  <c r="P59" i="34" s="1"/>
  <c r="C54"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P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C83" i="34"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P83" i="32"/>
  <c r="C67" i="32"/>
  <c r="P67" i="32"/>
  <c r="C67" i="34"/>
  <c r="C62" i="34"/>
  <c r="P62" i="32"/>
  <c r="C42" i="34"/>
  <c r="F46" i="7"/>
  <c r="E16" i="7"/>
  <c r="P21" i="35" s="1"/>
  <c r="E56" i="7"/>
  <c r="P61" i="35" s="1"/>
  <c r="O62" i="6"/>
  <c r="M63" i="7" s="1"/>
  <c r="O74" i="6"/>
  <c r="M75" i="7" s="1"/>
  <c r="O23" i="6"/>
  <c r="M24" i="7" s="1"/>
  <c r="J26" i="7"/>
  <c r="P82" i="33"/>
  <c r="C82" i="33"/>
  <c r="F82" i="33" s="1"/>
  <c r="O89" i="6"/>
  <c r="M90" i="7" s="1"/>
  <c r="O76" i="6"/>
  <c r="M77" i="7" s="1"/>
  <c r="P78" i="33"/>
  <c r="O82" i="6"/>
  <c r="M83" i="7" s="1"/>
  <c r="O30" i="6"/>
  <c r="M31" i="7" s="1"/>
  <c r="O24" i="6"/>
  <c r="M25" i="7" s="1"/>
  <c r="H15" i="7"/>
  <c r="C20" i="33" s="1"/>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P38" i="18"/>
  <c r="C62" i="18"/>
  <c r="P62" i="18"/>
  <c r="C78"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26" i="37"/>
  <c r="C22" i="33"/>
  <c r="P22" i="18"/>
  <c r="C59" i="18"/>
  <c r="P59" i="18"/>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P50"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C86" i="35"/>
  <c r="C97" i="18"/>
  <c r="C64" i="33"/>
  <c r="C38" i="18"/>
  <c r="C33" i="31"/>
  <c r="C93" i="34"/>
  <c r="C68" i="18"/>
  <c r="P31" i="31"/>
  <c r="C94" i="31"/>
  <c r="P78" i="31"/>
  <c r="P94" i="31"/>
  <c r="P41" i="31"/>
  <c r="C41" i="35"/>
  <c r="C63" i="33" l="1"/>
  <c r="C79" i="33"/>
  <c r="P88" i="33"/>
  <c r="M37" i="7"/>
  <c r="P72" i="6"/>
  <c r="C88" i="18"/>
  <c r="C82" i="31"/>
  <c r="F82" i="31" s="1"/>
  <c r="G82" i="31" s="1"/>
  <c r="C82" i="35"/>
  <c r="F82" i="35" s="1"/>
  <c r="H82" i="35" s="1"/>
  <c r="D75" i="39"/>
  <c r="P80" i="32"/>
  <c r="C80" i="34"/>
  <c r="P51" i="33"/>
  <c r="P77" i="33"/>
  <c r="C83" i="31"/>
  <c r="D81" i="39"/>
  <c r="P90" i="32"/>
  <c r="P82" i="18"/>
  <c r="P83" i="31"/>
  <c r="M76" i="7"/>
  <c r="C76" i="18"/>
  <c r="F76" i="18" s="1"/>
  <c r="C63" i="32"/>
  <c r="C90" i="34"/>
  <c r="M69" i="7"/>
  <c r="C59" i="33"/>
  <c r="P23" i="6"/>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H34" i="39"/>
  <c r="C45" i="34"/>
  <c r="P63" i="32"/>
  <c r="P54" i="18"/>
  <c r="C52" i="18"/>
  <c r="P54" i="37"/>
  <c r="C61" i="33"/>
  <c r="F61" i="33" s="1"/>
  <c r="H61" i="33" s="1"/>
  <c r="P41" i="33"/>
  <c r="P34" i="18"/>
  <c r="C68" i="37"/>
  <c r="P48" i="18"/>
  <c r="P53" i="37"/>
  <c r="C35" i="33"/>
  <c r="F35" i="33" s="1"/>
  <c r="H35" i="33" s="1"/>
  <c r="C50" i="32"/>
  <c r="C50" i="34"/>
  <c r="C89" i="33"/>
  <c r="C39" i="35"/>
  <c r="P47" i="33"/>
  <c r="C45" i="33"/>
  <c r="P52" i="32"/>
  <c r="F88" i="3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F52" i="34" s="1"/>
  <c r="H52" i="34" s="1"/>
  <c r="C52" i="37"/>
  <c r="P52" i="37"/>
  <c r="R52" i="37" s="1"/>
  <c r="C69" i="18"/>
  <c r="C68" i="31"/>
  <c r="F68" i="31" s="1"/>
  <c r="G68" i="31" s="1"/>
  <c r="P44" i="31"/>
  <c r="P96" i="32"/>
  <c r="P34" i="31"/>
  <c r="C61" i="34"/>
  <c r="C43" i="32"/>
  <c r="C61" i="31"/>
  <c r="C92" i="33"/>
  <c r="C56" i="34"/>
  <c r="C90" i="37"/>
  <c r="C56" i="32"/>
  <c r="P52" i="33"/>
  <c r="R52" i="33" s="1"/>
  <c r="T52" i="33" s="1"/>
  <c r="P42" i="33"/>
  <c r="C68" i="34"/>
  <c r="F68"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Q26" i="32"/>
  <c r="Q26" i="31"/>
  <c r="E26" i="18"/>
  <c r="D25" i="39" s="1"/>
  <c r="Q80" i="35"/>
  <c r="Q80" i="18"/>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Q77" i="32"/>
  <c r="Q77" i="31"/>
  <c r="R77" i="31" s="1"/>
  <c r="E77" i="36"/>
  <c r="E77" i="34"/>
  <c r="G76" i="39" s="1"/>
  <c r="E77" i="32"/>
  <c r="Q77" i="18"/>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R61" i="35"/>
  <c r="T61" i="35" s="1"/>
  <c r="F36" i="36"/>
  <c r="H36" i="36" s="1"/>
  <c r="F52" i="18"/>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R78" i="35"/>
  <c r="S78" i="35" s="1"/>
  <c r="R80" i="35"/>
  <c r="S80" i="35" s="1"/>
  <c r="R58" i="35"/>
  <c r="S58" i="35" s="1"/>
  <c r="F82" i="37"/>
  <c r="G82" i="37" s="1"/>
  <c r="F99" i="37"/>
  <c r="H99" i="37" s="1"/>
  <c r="F68" i="37"/>
  <c r="F84" i="31"/>
  <c r="G84" i="31" s="1"/>
  <c r="T69" i="36"/>
  <c r="S69" i="36"/>
  <c r="T64" i="35"/>
  <c r="H82" i="33"/>
  <c r="G82" i="33"/>
  <c r="T62" i="18"/>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H88" i="31"/>
  <c r="G88" i="31"/>
  <c r="T99" i="35"/>
  <c r="R76" i="34"/>
  <c r="R58" i="34"/>
  <c r="R98" i="34"/>
  <c r="R32" i="34"/>
  <c r="R52" i="34"/>
  <c r="R38" i="34"/>
  <c r="R36" i="34"/>
  <c r="R26" i="34"/>
  <c r="R96" i="34"/>
  <c r="R82" i="34"/>
  <c r="R35" i="34"/>
  <c r="R34" i="34"/>
  <c r="R61" i="34"/>
  <c r="R83" i="34"/>
  <c r="R92" i="34"/>
  <c r="S96" i="18"/>
  <c r="S41" i="36"/>
  <c r="G82" i="34" l="1"/>
  <c r="R38" i="31"/>
  <c r="F42" i="31"/>
  <c r="H42" i="31" s="1"/>
  <c r="R73" i="33"/>
  <c r="S73" i="33" s="1"/>
  <c r="R77" i="33"/>
  <c r="S77" i="33" s="1"/>
  <c r="R80" i="18"/>
  <c r="R94" i="33"/>
  <c r="S94" i="33" s="1"/>
  <c r="R77" i="18"/>
  <c r="S77" i="18" s="1"/>
  <c r="R59" i="31"/>
  <c r="F97" i="32"/>
  <c r="F90" i="34"/>
  <c r="H90" i="34" s="1"/>
  <c r="F98" i="34"/>
  <c r="F57" i="35"/>
  <c r="H57" i="35" s="1"/>
  <c r="R51" i="33"/>
  <c r="S51" i="33" s="1"/>
  <c r="R48" i="18"/>
  <c r="T48" i="18" s="1"/>
  <c r="F39" i="32"/>
  <c r="F43" i="32"/>
  <c r="R22" i="37"/>
  <c r="S22" i="37" s="1"/>
  <c r="F48" i="35"/>
  <c r="G48" i="35" s="1"/>
  <c r="F41" i="32"/>
  <c r="R28" i="18"/>
  <c r="S28" i="18" s="1"/>
  <c r="R47" i="33"/>
  <c r="S47" i="33" s="1"/>
  <c r="R44" i="31"/>
  <c r="S44" i="31" s="1"/>
  <c r="R44" i="37"/>
  <c r="S44" i="37" s="1"/>
  <c r="F45" i="34"/>
  <c r="H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T51" i="18" s="1"/>
  <c r="R41" i="33"/>
  <c r="S41" i="33" s="1"/>
  <c r="R47" i="37"/>
  <c r="S47" i="37" s="1"/>
  <c r="G52" i="34"/>
  <c r="F50" i="34"/>
  <c r="H50" i="34" s="1"/>
  <c r="R55" i="18"/>
  <c r="T55" i="18" s="1"/>
  <c r="R54" i="18"/>
  <c r="R32" i="37"/>
  <c r="T32" i="37" s="1"/>
  <c r="R63" i="31"/>
  <c r="T63" i="31" s="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H51" i="39"/>
  <c r="F96" i="33"/>
  <c r="H96" i="33" s="1"/>
  <c r="F53" i="31"/>
  <c r="H53" i="31" s="1"/>
  <c r="F87" i="36"/>
  <c r="G87" i="36" s="1"/>
  <c r="F80" i="31"/>
  <c r="H80" i="31" s="1"/>
  <c r="R69" i="31"/>
  <c r="S69" i="31" s="1"/>
  <c r="H35" i="34"/>
  <c r="G35" i="34"/>
  <c r="G68" i="34"/>
  <c r="H68" i="34"/>
  <c r="H76" i="18"/>
  <c r="T86" i="31"/>
  <c r="R90" i="31"/>
  <c r="T94" i="36"/>
  <c r="S88" i="18"/>
  <c r="T38" i="18"/>
  <c r="S69" i="18"/>
  <c r="T40" i="18"/>
  <c r="S83" i="18"/>
  <c r="S44" i="18"/>
  <c r="T97" i="36"/>
  <c r="T29" i="18"/>
  <c r="S31" i="18"/>
  <c r="G76" i="36"/>
  <c r="T54" i="31"/>
  <c r="T74" i="31"/>
  <c r="S78" i="31"/>
  <c r="S88" i="31"/>
  <c r="S62" i="18"/>
  <c r="T96" i="31"/>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S61" i="18" s="1"/>
  <c r="T22" i="18"/>
  <c r="R81" i="31"/>
  <c r="S81" i="31" s="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94" i="31"/>
  <c r="S45" i="37"/>
  <c r="S51" i="37"/>
  <c r="R25" i="32"/>
  <c r="F81" i="32"/>
  <c r="R21" i="33"/>
  <c r="S21" i="33" s="1"/>
  <c r="F37" i="32"/>
  <c r="F71" i="34"/>
  <c r="H71" i="34" s="1"/>
  <c r="G22" i="36"/>
  <c r="H26" i="33"/>
  <c r="H38" i="34"/>
  <c r="H82" i="31"/>
  <c r="G52" i="37"/>
  <c r="H98" i="34"/>
  <c r="G98" i="34"/>
  <c r="H50" i="18"/>
  <c r="G50" i="18"/>
  <c r="T88" i="31"/>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42" i="31"/>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T59" i="31"/>
  <c r="S59" i="31"/>
  <c r="T81" i="31"/>
  <c r="G57" i="35"/>
  <c r="T44" i="33"/>
  <c r="S44" i="33"/>
  <c r="H85" i="34"/>
  <c r="G85" i="34"/>
  <c r="T49" i="33"/>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H73" i="34"/>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H87" i="36"/>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86" i="18"/>
  <c r="S97" i="18"/>
  <c r="G48" i="36"/>
  <c r="G59" i="36"/>
  <c r="G86" i="36"/>
  <c r="H86" i="36"/>
  <c r="S43" i="35"/>
  <c r="T43" i="35"/>
  <c r="T97" i="35"/>
  <c r="S97" i="35"/>
  <c r="T40" i="35"/>
  <c r="S40" i="35"/>
  <c r="G52" i="18"/>
  <c r="H52" i="18"/>
  <c r="G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H52" i="31"/>
  <c r="G76" i="31"/>
  <c r="E90" i="38"/>
  <c r="E45" i="38"/>
  <c r="T49" i="35"/>
  <c r="S50" i="35"/>
  <c r="S36" i="18"/>
  <c r="S51" i="18"/>
  <c r="S56" i="36"/>
  <c r="T78" i="36"/>
  <c r="T64" i="36"/>
  <c r="T34" i="36"/>
  <c r="T74" i="36"/>
  <c r="T33" i="36"/>
  <c r="D20" i="38"/>
  <c r="D25" i="38"/>
  <c r="D28" i="38"/>
  <c r="D13" i="38"/>
  <c r="D30" i="38"/>
  <c r="D70" i="38"/>
  <c r="S38" i="36"/>
  <c r="S50" i="36"/>
  <c r="T89" i="36"/>
  <c r="T74" i="35"/>
  <c r="S74" i="35"/>
  <c r="T35" i="31"/>
  <c r="S35" i="31"/>
  <c r="T21" i="31"/>
  <c r="S21" i="31"/>
  <c r="T69" i="31"/>
  <c r="G96" i="36"/>
  <c r="H96" i="36"/>
  <c r="H94"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G84" i="36"/>
  <c r="T31" i="35"/>
  <c r="S31" i="35"/>
  <c r="S26" i="35"/>
  <c r="T26" i="35"/>
  <c r="S55" i="35"/>
  <c r="T55" i="35"/>
  <c r="S98" i="40"/>
  <c r="S93" i="40"/>
  <c r="T95" i="40"/>
  <c r="T99" i="40"/>
  <c r="G58"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9" i="18"/>
  <c r="G99" i="18"/>
  <c r="K9" i="40"/>
  <c r="K12" i="40"/>
  <c r="K10" i="40"/>
  <c r="G72" i="31"/>
  <c r="D87" i="38"/>
  <c r="S89" i="18"/>
  <c r="T79" i="18"/>
  <c r="S67" i="18"/>
  <c r="S73" i="18"/>
  <c r="S87" i="18"/>
  <c r="T76" i="18"/>
  <c r="S53" i="18"/>
  <c r="T54" i="18"/>
  <c r="S52" i="18"/>
  <c r="T35" i="18"/>
  <c r="S80" i="18"/>
  <c r="T42" i="18"/>
  <c r="T31" i="18"/>
  <c r="H75" i="31"/>
  <c r="E71" i="38"/>
  <c r="T36"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50" i="34" l="1"/>
  <c r="H81" i="34"/>
  <c r="H99" i="34"/>
  <c r="G90" i="34"/>
  <c r="H83" i="34"/>
  <c r="H51" i="36"/>
  <c r="H81" i="36"/>
  <c r="H19" i="36"/>
  <c r="J19" i="36" s="1"/>
  <c r="K19" i="36" s="1"/>
  <c r="I17" i="17" s="1"/>
  <c r="G78" i="36"/>
  <c r="G53" i="36"/>
  <c r="G60" i="18"/>
  <c r="G60" i="37"/>
  <c r="G84" i="37"/>
  <c r="H62" i="37"/>
  <c r="S48" i="18"/>
  <c r="S55" i="18"/>
  <c r="T77" i="18"/>
  <c r="S62" i="33"/>
  <c r="D59" i="38"/>
  <c r="S98" i="18"/>
  <c r="G86" i="18"/>
  <c r="T94" i="33"/>
  <c r="S26" i="18"/>
  <c r="G98" i="18"/>
  <c r="H69" i="18"/>
  <c r="G96" i="33"/>
  <c r="G55" i="18"/>
  <c r="T61" i="18"/>
  <c r="T79" i="31"/>
  <c r="H63" i="18"/>
  <c r="G45" i="34"/>
  <c r="G64" i="35"/>
  <c r="G66" i="35"/>
  <c r="T51" i="33"/>
  <c r="H65" i="18"/>
  <c r="S63" i="31"/>
  <c r="S57" i="33"/>
  <c r="H67" i="31"/>
  <c r="G70" i="18"/>
  <c r="G83" i="18"/>
  <c r="T22" i="37"/>
  <c r="T28" i="18"/>
  <c r="T34" i="31"/>
  <c r="G43" i="34"/>
  <c r="H48" i="35"/>
  <c r="H21" i="34"/>
  <c r="G48" i="31"/>
  <c r="T44" i="31"/>
  <c r="T33" i="33"/>
  <c r="T44" i="37"/>
  <c r="S46" i="31"/>
  <c r="S40" i="37"/>
  <c r="T45" i="18"/>
  <c r="G31" i="34"/>
  <c r="T47" i="33"/>
  <c r="T41" i="33"/>
  <c r="T47" i="37"/>
  <c r="T34" i="18"/>
  <c r="S42" i="33"/>
  <c r="G44" i="35"/>
  <c r="J20" i="31"/>
  <c r="K20" i="31" s="1"/>
  <c r="D18" i="17"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K13" i="38"/>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K22" i="34"/>
  <c r="G20" i="17" s="1"/>
  <c r="J21" i="34"/>
  <c r="L14" i="38" s="1"/>
  <c r="L17" i="17"/>
  <c r="E12" i="28" s="1"/>
  <c r="M12" i="38" s="1"/>
  <c r="K22" i="31"/>
  <c r="D20" i="17" s="1"/>
  <c r="K20" i="34"/>
  <c r="G18" i="17" s="1"/>
  <c r="L16" i="38"/>
  <c r="I23" i="34"/>
  <c r="J24" i="34" s="1"/>
  <c r="K24" i="34" s="1"/>
  <c r="G22"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K21" i="34" l="1"/>
  <c r="G19" i="17" s="1"/>
  <c r="L19" i="17" s="1"/>
  <c r="O19" i="17" s="1"/>
  <c r="O17" i="17"/>
  <c r="L17" i="38"/>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c r="K29" i="36" s="1"/>
  <c r="I27" i="17" s="1"/>
  <c r="I29" i="34" l="1"/>
  <c r="I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J30" i="34" l="1"/>
  <c r="K30" i="34" s="1"/>
  <c r="G28" i="17"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L23" i="38" l="1"/>
  <c r="AC25" i="17"/>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<sst xmlns="http://schemas.openxmlformats.org/spreadsheetml/2006/main" count="1446" uniqueCount="343">
  <si>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</si>
  <si>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</si>
  <si>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</si>
  <si>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</si>
  <si>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</si>
  <si>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</si>
  <si>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</si>
  <si>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</si>
  <si>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</si>
  <si>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</si>
  <si>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</si>
  <si>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</si>
  <si>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</si>
  <si>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</si>
  <si>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</si>
  <si>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</si>
  <si>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</si>
  <si>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</si>
  <si>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</si>
  <si>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</si>
  <si>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</si>
  <si>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</si>
  <si>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</si>
  <si>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</si>
  <si>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</si>
  <si>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</si>
  <si>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</si>
  <si>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</si>
  <si>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</si>
  <si>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</si>
  <si>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</si>
  <si>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</si>
  <si>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</si>
  <si>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</si>
  <si>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</si>
  <si>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</si>
  <si>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</si>
  <si>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</si>
  <si>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</si>
  <si>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</si>
  <si>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</si>
  <si>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</si>
  <si>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</si>
  <si>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</si>
  <si>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</si>
  <si>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</si>
  <si>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</si>
  <si>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</si>
  <si>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</si>
  <si>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</si>
  <si>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</si>
  <si>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</si>
  <si>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</si>
  <si>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</si>
  <si>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</si>
  <si>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</si>
  <si>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</si>
  <si>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</si>
  <si>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</si>
  <si>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</si>
  <si>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</si>
  <si>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</si>
  <si>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</si>
  <si>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</si>
  <si>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</si>
  <si>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</si>
  <si>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</si>
  <si>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</si>
  <si>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</si>
  <si>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</si>
  <si>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</si>
  <si>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</si>
  <si>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</si>
  <si>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</si>
  <si>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</si>
  <si>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</si>
  <si>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</si>
  <si>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</si>
  <si>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</si>
  <si>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</si>
  <si>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</si>
  <si>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</si>
  <si>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</si>
  <si>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</si>
  <si>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</si>
  <si>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</si>
  <si>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</si>
  <si>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</si>
  <si>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</si>
  <si>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</si>
  <si>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</si>
  <si>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</si>
  <si>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</si>
  <si>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</si>
  <si>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</si>
  <si>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</si>
  <si>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</si>
  <si>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</si>
  <si>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</si>
  <si>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</si>
  <si>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</si>
  <si>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</si>
  <si>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</si>
  <si>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</si>
  <si>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</si>
  <si>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</si>
  <si>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</si>
  <si>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</si>
  <si>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</si>
  <si>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</si>
  <si>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</si>
  <si>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</si>
  <si>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</si>
  <si>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</si>
  <si>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</si>
  <si>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</si>
  <si>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</si>
  <si>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</si>
  <si>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</si>
  <si>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</si>
  <si>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</si>
  <si>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</si>
  <si>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</si>
  <si>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</si>
  <si>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</si>
  <si>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</si>
  <si>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</si>
  <si>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</si>
  <si>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</si>
  <si>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</si>
  <si>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</si>
  <si>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</si>
  <si>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</si>
  <si>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</si>
  <si>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</si>
  <si>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</si>
  <si>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</si>
  <si>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</si>
  <si>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</si>
  <si>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</si>
  <si>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</si>
  <si>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</si>
  <si>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</si>
  <si>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</si>
  <si>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</si>
  <si>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</si>
  <si>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</si>
  <si>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</si>
  <si>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</si>
  <si>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</si>
  <si>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</si>
  <si>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</si>
  <si>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</si>
  <si>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</si>
  <si>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</si>
  <si>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</si>
  <si>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</si>
  <si>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</si>
  <si>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</si>
  <si>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</si>
  <si>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</si>
  <si>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</si>
  <si>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</si>
  <si>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</si>
  <si>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</si>
  <si>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</si>
  <si>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</si>
  <si>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</si>
  <si>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</si>
  <si>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</si>
  <si>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</si>
  <si>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</si>
  <si>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</si>
  <si>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</si>
  <si>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</si>
  <si>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</si>
  <si>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</si>
  <si>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</si>
  <si>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</si>
  <si>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</si>
  <si>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</si>
  <si>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</si>
  <si>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</si>
  <si>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</si>
  <si>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</si>
  <si>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</si>
  <si>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</si>
  <si>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</si>
  <si>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</si>
  <si>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</si>
  <si>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</si>
  <si>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</si>
  <si>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</si>
  <si>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</si>
  <si>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</si>
  <si>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</si>
  <si>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</si>
  <si>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</si>
  <si>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</si>
  <si>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</si>
  <si>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</si>
  <si>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</si>
  <si>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</si>
  <si>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</si>
  <si>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</si>
  <si>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</si>
  <si>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</si>
  <si>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</si>
  <si>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</si>
  <si>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</si>
  <si>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</si>
  <si>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</si>
  <si>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</si>
  <si>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</si>
  <si>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</si>
  <si>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</si>
  <si>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</si>
  <si>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</si>
  <si>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</si>
  <si>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</si>
  <si>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</si>
  <si>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</si>
  <si>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</si>
  <si>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</si>
  <si>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</si>
  <si>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</si>
  <si>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</si>
  <si>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</si>
  <si>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</si>
  <si>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</si>
  <si>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</si>
  <si>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</si>
  <si>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</si>
  <si>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</si>
  <si>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</si>
  <si>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</si>
  <si>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</si>
  <si>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</si>
  <si>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</si>
  <si>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</si>
  <si>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</si>
  <si>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</si>
  <si>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</si>
  <si>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</si>
  <si>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</si>
  <si>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</si>
  <si>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</si>
  <si>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</si>
  <si>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</si>
  <si>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</si>
  <si>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</si>
  <si>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</si>
  <si>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</si>
  <si>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</si>
  <si>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</si>
  <si>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</si>
  <si>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</si>
  <si>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</si>
  <si>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</si>
  <si>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</si>
  <si>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</si>
  <si>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</si>
  <si>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</si>
  <si>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</si>
  <si>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</si>
  <si>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</si>
  <si>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</si>
  <si>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</si>
  <si>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</si>
  <si>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</si>
  <si>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</si>
  <si>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</si>
  <si>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</si>
  <si>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</si>
  <si>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</si>
  <si>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</si>
  <si>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</si>
  <si>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</si>
  <si>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</si>
  <si>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</si>
  <si>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</si>
  <si>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</si>
  <si>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</si>
  <si>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</si>
  <si>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</si>
  <si>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</si>
  <si>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</si>
  <si>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</si>
  <si>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</si>
  <si>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</si>
  <si>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</si>
  <si>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</si>
  <si>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</si>
  <si>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</si>
  <si>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</si>
  <si>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</si>
  <si>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</si>
  <si>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</si>
  <si>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</si>
  <si>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</si>
  <si>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</si>
  <si>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</si>
  <si>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</si>
  <si>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</si>
  <si>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</si>
  <si>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</si>
  <si>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</si>
  <si>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</si>
  <si>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</si>
  <si>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</si>
  <si>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</si>
  <si>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</si>
  <si>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</si>
  <si>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</si>
  <si>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</si>
  <si>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</si>
  <si>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</si>
  <si>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</si>
  <si>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</si>
  <si>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</si>
  <si>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</si>
  <si>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</si>
  <si>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</si>
  <si>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</si>
  <si>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</si>
  <si>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</si>
  <si>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</si>
  <si>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</si>
  <si>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</si>
  <si>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</si>
  <si>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</si>
  <si>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</si>
  <si>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</si>
  <si>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</si>
  <si>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</si>
  <si>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</si>
  <si>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</si>
  <si>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</si>
  <si>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</si>
  <si>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</si>
  <si>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</si>
  <si>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</si>
  <si>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Kutai Kertanegara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</si>
</sst>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6">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5"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kar/KUKA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KAR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26.164919088000001</v>
          </cell>
        </row>
        <row r="31">
          <cell r="C31">
            <v>26.651413536000003</v>
          </cell>
        </row>
        <row r="32">
          <cell r="C32">
            <v>27.453895128000003</v>
          </cell>
        </row>
        <row r="33">
          <cell r="C33">
            <v>29.619880355999999</v>
          </cell>
        </row>
        <row r="34">
          <cell r="C34">
            <v>29.9204565</v>
          </cell>
        </row>
        <row r="35">
          <cell r="C35">
            <v>30.735081960000002</v>
          </cell>
        </row>
        <row r="36">
          <cell r="C36">
            <v>31.356083616000003</v>
          </cell>
        </row>
        <row r="37">
          <cell r="C37">
            <v>31.976098967999999</v>
          </cell>
        </row>
        <row r="38">
          <cell r="C38">
            <v>32.591306088000003</v>
          </cell>
        </row>
        <row r="39">
          <cell r="C39">
            <v>33.197081676000003</v>
          </cell>
        </row>
        <row r="40">
          <cell r="C40">
            <v>38.631061920000008</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C29">
            <v>39.958565459999996</v>
          </cell>
        </row>
        <row r="30">
          <cell r="C30">
            <v>41.023403915999999</v>
          </cell>
        </row>
        <row r="31">
          <cell r="C31">
            <v>42.110927364000005</v>
          </cell>
        </row>
        <row r="32">
          <cell r="C32">
            <v>43.177861715999995</v>
          </cell>
        </row>
        <row r="33">
          <cell r="C33">
            <v>44.247385115999997</v>
          </cell>
        </row>
        <row r="34">
          <cell r="C34">
            <v>45.309326304000002</v>
          </cell>
        </row>
        <row r="35">
          <cell r="C35">
            <v>46.440432059999999</v>
          </cell>
        </row>
        <row r="36">
          <cell r="C36">
            <v>47.717325876000004</v>
          </cell>
        </row>
        <row r="37">
          <cell r="C37">
            <v>48.994219691999994</v>
          </cell>
        </row>
        <row r="38">
          <cell r="C38">
            <v>50.271113507999999</v>
          </cell>
        </row>
        <row r="39">
          <cell r="C39">
            <v>51.548007323999997</v>
          </cell>
        </row>
        <row r="40">
          <cell r="C40">
            <v>52.824901140000001</v>
          </cell>
        </row>
        <row r="41">
          <cell r="C41">
            <v>54.101794955999999</v>
          </cell>
        </row>
        <row r="42">
          <cell r="C42">
            <v>55.378688772000011</v>
          </cell>
        </row>
        <row r="43">
          <cell r="C43">
            <v>56.655582588000001</v>
          </cell>
        </row>
        <row r="44">
          <cell r="C44">
            <v>57.932476403999999</v>
          </cell>
        </row>
        <row r="45">
          <cell r="C45">
            <v>59.209370220000004</v>
          </cell>
        </row>
        <row r="46">
          <cell r="C46">
            <v>60.486264036000001</v>
          </cell>
        </row>
        <row r="47">
          <cell r="C47">
            <v>61.763157852000006</v>
          </cell>
        </row>
        <row r="48">
          <cell r="C48">
            <v>63.040051667999997</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8" t="s">
        <v>212</v>
      </c>
      <c r="C7" s="758"/>
      <c r="D7" s="758"/>
      <c r="E7" s="758"/>
      <c r="F7" s="758"/>
      <c r="G7" s="758"/>
      <c r="H7" s="758"/>
      <c r="I7" s="758"/>
      <c r="J7" s="395"/>
      <c r="K7" s="395"/>
    </row>
    <row r="8" spans="2:11" s="9" customFormat="1">
      <c r="B8" s="10"/>
      <c r="C8" s="10"/>
      <c r="D8" s="10"/>
      <c r="E8" s="10"/>
      <c r="F8" s="10"/>
      <c r="G8" s="10"/>
      <c r="H8" s="10"/>
      <c r="I8" s="10"/>
      <c r="J8" s="10"/>
      <c r="K8" s="10"/>
    </row>
    <row r="9" spans="2:11" ht="44.1" customHeight="1">
      <c r="B9" s="759" t="s">
        <v>227</v>
      </c>
      <c r="C9" s="759"/>
      <c r="D9" s="759"/>
      <c r="E9" s="759"/>
      <c r="F9" s="759"/>
      <c r="G9" s="759"/>
      <c r="H9" s="759"/>
      <c r="I9" s="759"/>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2" t="str">
        <f>city</f>
        <v>Kutai Kertanegara</v>
      </c>
      <c r="E2" s="823"/>
      <c r="F2" s="824"/>
    </row>
    <row r="3" spans="2:15" ht="13.5" thickBot="1">
      <c r="C3" s="527" t="s">
        <v>276</v>
      </c>
      <c r="D3" s="822" t="str">
        <f>province</f>
        <v>Kalimantan Timur</v>
      </c>
      <c r="E3" s="823"/>
      <c r="F3" s="824"/>
    </row>
    <row r="4" spans="2:15" ht="13.5" thickBot="1">
      <c r="B4" s="526"/>
      <c r="C4" s="527" t="s">
        <v>30</v>
      </c>
      <c r="D4" s="822">
        <f>country</f>
        <v>0</v>
      </c>
      <c r="E4" s="823"/>
      <c r="F4" s="824"/>
      <c r="H4" s="825"/>
      <c r="I4" s="825"/>
      <c r="J4" s="825"/>
      <c r="K4" s="825"/>
    </row>
    <row r="5" spans="2:15">
      <c r="B5" s="526"/>
      <c r="H5" s="826"/>
      <c r="I5" s="826"/>
      <c r="J5" s="826"/>
      <c r="K5" s="826"/>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0.68290438819680011</v>
      </c>
      <c r="E18" s="572">
        <f>Amnt_Deposited!F14*$F$11*(1-DOCF)*Garden!E19</f>
        <v>0</v>
      </c>
      <c r="F18" s="572">
        <f>Amnt_Deposited!D14*$D$11*(1-DOCF)*Paper!E19</f>
        <v>0.54004392997632011</v>
      </c>
      <c r="G18" s="572">
        <f>Amnt_Deposited!G14*$D$12*(1-DOCF)*Wood!E19</f>
        <v>0.44553624223046406</v>
      </c>
      <c r="H18" s="572">
        <f>Amnt_Deposited!H14*$F$12*(1-DOCF)*Textiles!E19</f>
        <v>6.7819470276096E-2</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1.7363040306796802</v>
      </c>
      <c r="O18" s="510">
        <f t="shared" ref="O18:O81" si="1">O17+N18</f>
        <v>1.7363040306796802</v>
      </c>
    </row>
    <row r="19" spans="2:15">
      <c r="B19" s="507">
        <f>B18+1</f>
        <v>1951</v>
      </c>
      <c r="C19" s="570">
        <f>Amnt_Deposited!O15*$D$10*(1-DOCF)*MSW!E20</f>
        <v>0</v>
      </c>
      <c r="D19" s="571">
        <f>Amnt_Deposited!C15*$F$10*(1-DOCF)*Food!E20</f>
        <v>0.69560189328960009</v>
      </c>
      <c r="E19" s="572">
        <f>Amnt_Deposited!F15*$F$11*(1-DOCF)*Garden!E20</f>
        <v>0</v>
      </c>
      <c r="F19" s="572">
        <f>Amnt_Deposited!D15*$D$11*(1-DOCF)*Paper!E20</f>
        <v>0.55008517538304014</v>
      </c>
      <c r="G19" s="572">
        <f>Amnt_Deposited!G15*$D$12*(1-DOCF)*Wood!E20</f>
        <v>0.45382026969100808</v>
      </c>
      <c r="H19" s="572">
        <f>Amnt_Deposited!H15*$F$12*(1-DOCF)*Textiles!E20</f>
        <v>6.9080463885312013E-2</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1.7685878022489603</v>
      </c>
      <c r="O19" s="510">
        <f t="shared" si="1"/>
        <v>3.5048918329286405</v>
      </c>
    </row>
    <row r="20" spans="2:15">
      <c r="B20" s="507">
        <f t="shared" ref="B20:B83" si="2">B19+1</f>
        <v>1952</v>
      </c>
      <c r="C20" s="570">
        <f>Amnt_Deposited!O16*$D$10*(1-DOCF)*MSW!E21</f>
        <v>0</v>
      </c>
      <c r="D20" s="571">
        <f>Amnt_Deposited!C16*$F$10*(1-DOCF)*Food!E21</f>
        <v>0.71654666284080015</v>
      </c>
      <c r="E20" s="572">
        <f>Amnt_Deposited!F16*$F$11*(1-DOCF)*Garden!E21</f>
        <v>0</v>
      </c>
      <c r="F20" s="572">
        <f>Amnt_Deposited!D16*$D$11*(1-DOCF)*Paper!E21</f>
        <v>0.56664839544192014</v>
      </c>
      <c r="G20" s="572">
        <f>Amnt_Deposited!G16*$D$12*(1-DOCF)*Wood!E21</f>
        <v>0.46748492623958415</v>
      </c>
      <c r="H20" s="572">
        <f>Amnt_Deposited!H16*$F$12*(1-DOCF)*Textiles!E21</f>
        <v>7.1160496171776E-2</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1.8218404806940804</v>
      </c>
      <c r="O20" s="510">
        <f t="shared" si="1"/>
        <v>5.3267323136227205</v>
      </c>
    </row>
    <row r="21" spans="2:15">
      <c r="B21" s="507">
        <f t="shared" si="2"/>
        <v>1953</v>
      </c>
      <c r="C21" s="570">
        <f>Amnt_Deposited!O17*$D$10*(1-DOCF)*MSW!E22</f>
        <v>0</v>
      </c>
      <c r="D21" s="571">
        <f>Amnt_Deposited!C17*$F$10*(1-DOCF)*Food!E22</f>
        <v>0.77307887729160008</v>
      </c>
      <c r="E21" s="572">
        <f>Amnt_Deposited!F17*$F$11*(1-DOCF)*Garden!E22</f>
        <v>0</v>
      </c>
      <c r="F21" s="572">
        <f>Amnt_Deposited!D17*$D$11*(1-DOCF)*Paper!E22</f>
        <v>0.61135433054784016</v>
      </c>
      <c r="G21" s="572">
        <f>Amnt_Deposited!G17*$D$12*(1-DOCF)*Wood!E22</f>
        <v>0.50436732270196805</v>
      </c>
      <c r="H21" s="572">
        <f>Amnt_Deposited!H17*$F$12*(1-DOCF)*Textiles!E22</f>
        <v>7.677472988275201E-2</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1.9655752604241603</v>
      </c>
      <c r="O21" s="510">
        <f t="shared" si="1"/>
        <v>7.2923075740468803</v>
      </c>
    </row>
    <row r="22" spans="2:15">
      <c r="B22" s="507">
        <f t="shared" si="2"/>
        <v>1954</v>
      </c>
      <c r="C22" s="570">
        <f>Amnt_Deposited!O18*$D$10*(1-DOCF)*MSW!E23</f>
        <v>0</v>
      </c>
      <c r="D22" s="571">
        <f>Amnt_Deposited!C18*$F$10*(1-DOCF)*Food!E23</f>
        <v>0.78092391465</v>
      </c>
      <c r="E22" s="572">
        <f>Amnt_Deposited!F18*$F$11*(1-DOCF)*Garden!E23</f>
        <v>0</v>
      </c>
      <c r="F22" s="572">
        <f>Amnt_Deposited!D18*$D$11*(1-DOCF)*Paper!E23</f>
        <v>0.61755822216000011</v>
      </c>
      <c r="G22" s="572">
        <f>Amnt_Deposited!G18*$D$12*(1-DOCF)*Wood!E23</f>
        <v>0.50948553328200008</v>
      </c>
      <c r="H22" s="572">
        <f>Amnt_Deposited!H18*$F$12*(1-DOCF)*Textiles!E23</f>
        <v>7.7553823248000003E-2</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1.9855214933400003</v>
      </c>
      <c r="O22" s="510">
        <f t="shared" si="1"/>
        <v>9.2778290673868806</v>
      </c>
    </row>
    <row r="23" spans="2:15">
      <c r="B23" s="507">
        <f t="shared" si="2"/>
        <v>1955</v>
      </c>
      <c r="C23" s="570">
        <f>Amnt_Deposited!O19*$D$10*(1-DOCF)*MSW!E24</f>
        <v>0</v>
      </c>
      <c r="D23" s="571">
        <f>Amnt_Deposited!C19*$F$10*(1-DOCF)*Food!E24</f>
        <v>0.80218563915600005</v>
      </c>
      <c r="E23" s="572">
        <f>Amnt_Deposited!F19*$F$11*(1-DOCF)*Garden!E24</f>
        <v>0</v>
      </c>
      <c r="F23" s="572">
        <f>Amnt_Deposited!D19*$D$11*(1-DOCF)*Paper!E24</f>
        <v>0.63437209165440012</v>
      </c>
      <c r="G23" s="572">
        <f>Amnt_Deposited!G19*$D$12*(1-DOCF)*Wood!E24</f>
        <v>0.52335697561488004</v>
      </c>
      <c r="H23" s="572">
        <f>Amnt_Deposited!H19*$F$12*(1-DOCF)*Textiles!E24</f>
        <v>7.9665332440320008E-2</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2.0395800388656005</v>
      </c>
      <c r="O23" s="510">
        <f t="shared" si="1"/>
        <v>11.31740910625248</v>
      </c>
    </row>
    <row r="24" spans="2:15">
      <c r="B24" s="507">
        <f t="shared" si="2"/>
        <v>1956</v>
      </c>
      <c r="C24" s="570">
        <f>Amnt_Deposited!O20*$D$10*(1-DOCF)*MSW!E25</f>
        <v>0</v>
      </c>
      <c r="D24" s="571">
        <f>Amnt_Deposited!C20*$F$10*(1-DOCF)*Food!E25</f>
        <v>0.81839378237760008</v>
      </c>
      <c r="E24" s="572">
        <f>Amnt_Deposited!F20*$F$11*(1-DOCF)*Garden!E25</f>
        <v>0</v>
      </c>
      <c r="F24" s="572">
        <f>Amnt_Deposited!D20*$D$11*(1-DOCF)*Paper!E25</f>
        <v>0.64718956583424014</v>
      </c>
      <c r="G24" s="572">
        <f>Amnt_Deposited!G20*$D$12*(1-DOCF)*Wood!E25</f>
        <v>0.53393139181324811</v>
      </c>
      <c r="H24" s="572">
        <f>Amnt_Deposited!H20*$F$12*(1-DOCF)*Textiles!E25</f>
        <v>8.1274968732672009E-2</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2.0807897087577603</v>
      </c>
      <c r="O24" s="510">
        <f t="shared" si="1"/>
        <v>13.39819881501024</v>
      </c>
    </row>
    <row r="25" spans="2:15">
      <c r="B25" s="507">
        <f t="shared" si="2"/>
        <v>1957</v>
      </c>
      <c r="C25" s="570">
        <f>Amnt_Deposited!O21*$D$10*(1-DOCF)*MSW!E26</f>
        <v>0</v>
      </c>
      <c r="D25" s="571">
        <f>Amnt_Deposited!C21*$F$10*(1-DOCF)*Food!E26</f>
        <v>0.83457618306479997</v>
      </c>
      <c r="E25" s="572">
        <f>Amnt_Deposited!F21*$F$11*(1-DOCF)*Garden!E26</f>
        <v>0</v>
      </c>
      <c r="F25" s="572">
        <f>Amnt_Deposited!D21*$D$11*(1-DOCF)*Paper!E26</f>
        <v>0.6599866826995201</v>
      </c>
      <c r="G25" s="572">
        <f>Amnt_Deposited!G21*$D$12*(1-DOCF)*Wood!E26</f>
        <v>0.54448901322710408</v>
      </c>
      <c r="H25" s="572">
        <f>Amnt_Deposited!H21*$F$12*(1-DOCF)*Textiles!E26</f>
        <v>8.2882048525055985E-2</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2.1219339275164804</v>
      </c>
      <c r="O25" s="510">
        <f t="shared" si="1"/>
        <v>15.520132742526719</v>
      </c>
    </row>
    <row r="26" spans="2:15">
      <c r="B26" s="507">
        <f t="shared" si="2"/>
        <v>1958</v>
      </c>
      <c r="C26" s="570">
        <f>Amnt_Deposited!O22*$D$10*(1-DOCF)*MSW!E27</f>
        <v>0</v>
      </c>
      <c r="D26" s="571">
        <f>Amnt_Deposited!C22*$F$10*(1-DOCF)*Food!E27</f>
        <v>0.8506330888968</v>
      </c>
      <c r="E26" s="572">
        <f>Amnt_Deposited!F22*$F$11*(1-DOCF)*Garden!E27</f>
        <v>0</v>
      </c>
      <c r="F26" s="572">
        <f>Amnt_Deposited!D22*$D$11*(1-DOCF)*Paper!E27</f>
        <v>0.67268455765632018</v>
      </c>
      <c r="G26" s="572">
        <f>Amnt_Deposited!G22*$D$12*(1-DOCF)*Wood!E27</f>
        <v>0.55496476006646411</v>
      </c>
      <c r="H26" s="572">
        <f>Amnt_Deposited!H22*$F$12*(1-DOCF)*Textiles!E27</f>
        <v>8.4476665380096017E-2</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2.1627590719996803</v>
      </c>
      <c r="O26" s="510">
        <f t="shared" si="1"/>
        <v>17.6828918145264</v>
      </c>
    </row>
    <row r="27" spans="2:15">
      <c r="B27" s="507">
        <f t="shared" si="2"/>
        <v>1959</v>
      </c>
      <c r="C27" s="570">
        <f>Amnt_Deposited!O23*$D$10*(1-DOCF)*MSW!E28</f>
        <v>0</v>
      </c>
      <c r="D27" s="571">
        <f>Amnt_Deposited!C23*$F$10*(1-DOCF)*Food!E28</f>
        <v>0.86644383174360007</v>
      </c>
      <c r="E27" s="572">
        <f>Amnt_Deposited!F23*$F$11*(1-DOCF)*Garden!E28</f>
        <v>0</v>
      </c>
      <c r="F27" s="572">
        <f>Amnt_Deposited!D23*$D$11*(1-DOCF)*Paper!E28</f>
        <v>0.68518776579264018</v>
      </c>
      <c r="G27" s="572">
        <f>Amnt_Deposited!G23*$D$12*(1-DOCF)*Wood!E28</f>
        <v>0.56527990677892814</v>
      </c>
      <c r="H27" s="572">
        <f>Amnt_Deposited!H23*$F$12*(1-DOCF)*Textiles!E28</f>
        <v>8.6046835704192012E-2</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2.2029583400193604</v>
      </c>
      <c r="O27" s="510">
        <f t="shared" si="1"/>
        <v>19.885850154545761</v>
      </c>
    </row>
    <row r="28" spans="2:15">
      <c r="B28" s="507">
        <f t="shared" si="2"/>
        <v>1960</v>
      </c>
      <c r="C28" s="570">
        <f>Amnt_Deposited!O24*$D$10*(1-DOCF)*MSW!E29</f>
        <v>0</v>
      </c>
      <c r="D28" s="571">
        <f>Amnt_Deposited!C24*$F$10*(1-DOCF)*Food!E29</f>
        <v>1.0082707161120001</v>
      </c>
      <c r="E28" s="572">
        <f>Amnt_Deposited!F24*$F$11*(1-DOCF)*Garden!E29</f>
        <v>0</v>
      </c>
      <c r="F28" s="572">
        <f>Amnt_Deposited!D24*$D$11*(1-DOCF)*Paper!E29</f>
        <v>0.79734511802880026</v>
      </c>
      <c r="G28" s="572">
        <f>Amnt_Deposited!G24*$D$12*(1-DOCF)*Wood!E29</f>
        <v>0.65780972237376023</v>
      </c>
      <c r="H28" s="572">
        <f>Amnt_Deposited!H24*$F$12*(1-DOCF)*Textiles!E29</f>
        <v>0.10013171249664002</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2.5635572690112007</v>
      </c>
      <c r="O28" s="510">
        <f t="shared" si="1"/>
        <v>22.449407423556963</v>
      </c>
    </row>
    <row r="29" spans="2:15">
      <c r="B29" s="507">
        <f t="shared" si="2"/>
        <v>1961</v>
      </c>
      <c r="C29" s="570">
        <f>Amnt_Deposited!O25*$D$10*(1-DOCF)*MSW!E30</f>
        <v>0</v>
      </c>
      <c r="D29" s="571">
        <f>Amnt_Deposited!C25*$F$10*(1-DOCF)*Food!E30</f>
        <v>1.0429185585059999</v>
      </c>
      <c r="E29" s="572">
        <f>Amnt_Deposited!F25*$F$11*(1-DOCF)*Garden!E30</f>
        <v>0</v>
      </c>
      <c r="F29" s="572">
        <f>Amnt_Deposited!D25*$D$11*(1-DOCF)*Paper!E30</f>
        <v>0.82474479109440013</v>
      </c>
      <c r="G29" s="572">
        <f>Amnt_Deposited!G25*$D$12*(1-DOCF)*Wood!E30</f>
        <v>0.68041445265287992</v>
      </c>
      <c r="H29" s="572">
        <f>Amnt_Deposited!H25*$F$12*(1-DOCF)*Textiles!E30</f>
        <v>0.10357260167231999</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2.6516504039256001</v>
      </c>
      <c r="O29" s="510">
        <f t="shared" si="1"/>
        <v>25.101057827482563</v>
      </c>
    </row>
    <row r="30" spans="2:15">
      <c r="B30" s="507">
        <f t="shared" si="2"/>
        <v>1962</v>
      </c>
      <c r="C30" s="570">
        <f>Amnt_Deposited!O26*$D$10*(1-DOCF)*MSW!E31</f>
        <v>0</v>
      </c>
      <c r="D30" s="571">
        <f>Amnt_Deposited!C26*$F$10*(1-DOCF)*Food!E31</f>
        <v>1.0707108422075999</v>
      </c>
      <c r="E30" s="572">
        <f>Amnt_Deposited!F26*$F$11*(1-DOCF)*Garden!E31</f>
        <v>0</v>
      </c>
      <c r="F30" s="572">
        <f>Amnt_Deposited!D26*$D$11*(1-DOCF)*Paper!E31</f>
        <v>0.84672305682624005</v>
      </c>
      <c r="G30" s="572">
        <f>Amnt_Deposited!G26*$D$12*(1-DOCF)*Wood!E31</f>
        <v>0.69854652188164801</v>
      </c>
      <c r="H30" s="572">
        <f>Amnt_Deposited!H26*$F$12*(1-DOCF)*Textiles!E31</f>
        <v>0.10633266295027199</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2.7223130838657599</v>
      </c>
      <c r="O30" s="510">
        <f t="shared" si="1"/>
        <v>27.823370911348324</v>
      </c>
    </row>
    <row r="31" spans="2:15">
      <c r="B31" s="507">
        <f t="shared" si="2"/>
        <v>1963</v>
      </c>
      <c r="C31" s="570">
        <f>Amnt_Deposited!O27*$D$10*(1-DOCF)*MSW!E32</f>
        <v>0</v>
      </c>
      <c r="D31" s="571">
        <f>Amnt_Deposited!C27*$F$10*(1-DOCF)*Food!E32</f>
        <v>1.0990952042004001</v>
      </c>
      <c r="E31" s="572">
        <f>Amnt_Deposited!F27*$F$11*(1-DOCF)*Garden!E32</f>
        <v>0</v>
      </c>
      <c r="F31" s="572">
        <f>Amnt_Deposited!D27*$D$11*(1-DOCF)*Paper!E32</f>
        <v>0.86916954079296027</v>
      </c>
      <c r="G31" s="572">
        <f>Amnt_Deposited!G27*$D$12*(1-DOCF)*Wood!E32</f>
        <v>0.71706487115419204</v>
      </c>
      <c r="H31" s="572">
        <f>Amnt_Deposited!H27*$F$12*(1-DOCF)*Textiles!E32</f>
        <v>0.109151523727488</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2.7944811398750402</v>
      </c>
      <c r="O31" s="510">
        <f t="shared" si="1"/>
        <v>30.617852051223363</v>
      </c>
    </row>
    <row r="32" spans="2:15">
      <c r="B32" s="507">
        <f t="shared" si="2"/>
        <v>1964</v>
      </c>
      <c r="C32" s="570">
        <f>Amnt_Deposited!O28*$D$10*(1-DOCF)*MSW!E33</f>
        <v>0</v>
      </c>
      <c r="D32" s="571">
        <f>Amnt_Deposited!C28*$F$10*(1-DOCF)*Food!E33</f>
        <v>1.1269421907875998</v>
      </c>
      <c r="E32" s="572">
        <f>Amnt_Deposited!F28*$F$11*(1-DOCF)*Garden!E33</f>
        <v>0</v>
      </c>
      <c r="F32" s="572">
        <f>Amnt_Deposited!D28*$D$11*(1-DOCF)*Paper!E33</f>
        <v>0.89119106581824004</v>
      </c>
      <c r="G32" s="572">
        <f>Amnt_Deposited!G28*$D$12*(1-DOCF)*Wood!E33</f>
        <v>0.73523262930004796</v>
      </c>
      <c r="H32" s="572">
        <f>Amnt_Deposited!H28*$F$12*(1-DOCF)*Textiles!E33</f>
        <v>0.11191701756787198</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2.8652829034737599</v>
      </c>
      <c r="O32" s="510">
        <f t="shared" si="1"/>
        <v>33.483134954697121</v>
      </c>
    </row>
    <row r="33" spans="2:15">
      <c r="B33" s="507">
        <f t="shared" si="2"/>
        <v>1965</v>
      </c>
      <c r="C33" s="570">
        <f>Amnt_Deposited!O29*$D$10*(1-DOCF)*MSW!E34</f>
        <v>0</v>
      </c>
      <c r="D33" s="571">
        <f>Amnt_Deposited!C29*$F$10*(1-DOCF)*Food!E34</f>
        <v>1.1548567515276</v>
      </c>
      <c r="E33" s="572">
        <f>Amnt_Deposited!F29*$F$11*(1-DOCF)*Garden!E34</f>
        <v>0</v>
      </c>
      <c r="F33" s="572">
        <f>Amnt_Deposited!D29*$D$11*(1-DOCF)*Paper!E34</f>
        <v>0.91326602879424001</v>
      </c>
      <c r="G33" s="572">
        <f>Amnt_Deposited!G29*$D$12*(1-DOCF)*Wood!E34</f>
        <v>0.75344447375524803</v>
      </c>
      <c r="H33" s="572">
        <f>Amnt_Deposited!H29*$F$12*(1-DOCF)*Textiles!E34</f>
        <v>0.11468922222067197</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2.9362564762977597</v>
      </c>
      <c r="O33" s="510">
        <f t="shared" si="1"/>
        <v>36.419391430994878</v>
      </c>
    </row>
    <row r="34" spans="2:15">
      <c r="B34" s="507">
        <f t="shared" si="2"/>
        <v>1966</v>
      </c>
      <c r="C34" s="570">
        <f>Amnt_Deposited!O30*$D$10*(1-DOCF)*MSW!E35</f>
        <v>0</v>
      </c>
      <c r="D34" s="571">
        <f>Amnt_Deposited!C30*$F$10*(1-DOCF)*Food!E35</f>
        <v>1.1825734165344002</v>
      </c>
      <c r="E34" s="572">
        <f>Amnt_Deposited!F30*$F$11*(1-DOCF)*Garden!E35</f>
        <v>0</v>
      </c>
      <c r="F34" s="572">
        <f>Amnt_Deposited!D30*$D$11*(1-DOCF)*Paper!E35</f>
        <v>0.93518449491456013</v>
      </c>
      <c r="G34" s="572">
        <f>Amnt_Deposited!G30*$D$12*(1-DOCF)*Wood!E35</f>
        <v>0.77152720830451216</v>
      </c>
      <c r="H34" s="572">
        <f>Amnt_Deposited!H30*$F$12*(1-DOCF)*Textiles!E35</f>
        <v>0.11744177377996801</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3.0067268935334406</v>
      </c>
      <c r="O34" s="510">
        <f t="shared" si="1"/>
        <v>39.426118324528318</v>
      </c>
    </row>
    <row r="35" spans="2:15">
      <c r="B35" s="507">
        <f t="shared" si="2"/>
        <v>1967</v>
      </c>
      <c r="C35" s="570">
        <f>Amnt_Deposited!O31*$D$10*(1-DOCF)*MSW!E36</f>
        <v>0</v>
      </c>
      <c r="D35" s="571">
        <f>Amnt_Deposited!C31*$F$10*(1-DOCF)*Food!E36</f>
        <v>1.212095276766</v>
      </c>
      <c r="E35" s="572">
        <f>Amnt_Deposited!F31*$F$11*(1-DOCF)*Garden!E36</f>
        <v>0</v>
      </c>
      <c r="F35" s="572">
        <f>Amnt_Deposited!D31*$D$11*(1-DOCF)*Paper!E36</f>
        <v>0.95853051771840014</v>
      </c>
      <c r="G35" s="572">
        <f>Amnt_Deposited!G31*$D$12*(1-DOCF)*Wood!E36</f>
        <v>0.79078767711768005</v>
      </c>
      <c r="H35" s="572">
        <f>Amnt_Deposited!H31*$F$12*(1-DOCF)*Textiles!E36</f>
        <v>0.12037359989952</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3.0817870715016005</v>
      </c>
      <c r="O35" s="510">
        <f t="shared" si="1"/>
        <v>42.507905396029919</v>
      </c>
    </row>
    <row r="36" spans="2:15">
      <c r="B36" s="507">
        <f t="shared" si="2"/>
        <v>1968</v>
      </c>
      <c r="C36" s="570">
        <f>Amnt_Deposited!O32*$D$10*(1-DOCF)*MSW!E37</f>
        <v>0</v>
      </c>
      <c r="D36" s="571">
        <f>Amnt_Deposited!C32*$F$10*(1-DOCF)*Food!E37</f>
        <v>1.2454222053636004</v>
      </c>
      <c r="E36" s="572">
        <f>Amnt_Deposited!F32*$F$11*(1-DOCF)*Garden!E37</f>
        <v>0</v>
      </c>
      <c r="F36" s="572">
        <f>Amnt_Deposited!D32*$D$11*(1-DOCF)*Paper!E37</f>
        <v>0.98488560608064013</v>
      </c>
      <c r="G36" s="572">
        <f>Amnt_Deposited!G32*$D$12*(1-DOCF)*Wood!E37</f>
        <v>0.81253062501652806</v>
      </c>
      <c r="H36" s="572">
        <f>Amnt_Deposited!H32*$F$12*(1-DOCF)*Textiles!E37</f>
        <v>0.12368330867059202</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3.1665217451313605</v>
      </c>
      <c r="O36" s="510">
        <f t="shared" si="1"/>
        <v>45.674427141161281</v>
      </c>
    </row>
    <row r="37" spans="2:15">
      <c r="B37" s="507">
        <f t="shared" si="2"/>
        <v>1969</v>
      </c>
      <c r="C37" s="570">
        <f>Amnt_Deposited!O33*$D$10*(1-DOCF)*MSW!E38</f>
        <v>0</v>
      </c>
      <c r="D37" s="571">
        <f>Amnt_Deposited!C33*$F$10*(1-DOCF)*Food!E38</f>
        <v>1.2787491339611998</v>
      </c>
      <c r="E37" s="572">
        <f>Amnt_Deposited!F33*$F$11*(1-DOCF)*Garden!E38</f>
        <v>0</v>
      </c>
      <c r="F37" s="572">
        <f>Amnt_Deposited!D33*$D$11*(1-DOCF)*Paper!E38</f>
        <v>1.01124069444288</v>
      </c>
      <c r="G37" s="572">
        <f>Amnt_Deposited!G33*$D$12*(1-DOCF)*Wood!E38</f>
        <v>0.83427357291537596</v>
      </c>
      <c r="H37" s="572">
        <f>Amnt_Deposited!H33*$F$12*(1-DOCF)*Textiles!E38</f>
        <v>0.126993017441664</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3.2512564187611197</v>
      </c>
      <c r="O37" s="510">
        <f t="shared" si="1"/>
        <v>48.925683559922405</v>
      </c>
    </row>
    <row r="38" spans="2:15">
      <c r="B38" s="507">
        <f t="shared" si="2"/>
        <v>1970</v>
      </c>
      <c r="C38" s="570">
        <f>Amnt_Deposited!O34*$D$10*(1-DOCF)*MSW!E39</f>
        <v>0</v>
      </c>
      <c r="D38" s="571">
        <f>Amnt_Deposited!C34*$F$10*(1-DOCF)*Food!E39</f>
        <v>1.3120760625588002</v>
      </c>
      <c r="E38" s="572">
        <f>Amnt_Deposited!F34*$F$11*(1-DOCF)*Garden!E39</f>
        <v>0</v>
      </c>
      <c r="F38" s="572">
        <f>Amnt_Deposited!D34*$D$11*(1-DOCF)*Paper!E39</f>
        <v>1.0375957828051201</v>
      </c>
      <c r="G38" s="572">
        <f>Amnt_Deposited!G34*$D$12*(1-DOCF)*Wood!E39</f>
        <v>0.85601652081422408</v>
      </c>
      <c r="H38" s="572">
        <f>Amnt_Deposited!H34*$F$12*(1-DOCF)*Textiles!E39</f>
        <v>0.130302726212736</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3.3359910923908802</v>
      </c>
      <c r="O38" s="510">
        <f t="shared" si="1"/>
        <v>52.261674652313282</v>
      </c>
    </row>
    <row r="39" spans="2:15">
      <c r="B39" s="507">
        <f t="shared" si="2"/>
        <v>1971</v>
      </c>
      <c r="C39" s="570">
        <f>Amnt_Deposited!O35*$D$10*(1-DOCF)*MSW!E40</f>
        <v>0</v>
      </c>
      <c r="D39" s="571">
        <f>Amnt_Deposited!C35*$F$10*(1-DOCF)*Food!E40</f>
        <v>1.3454029911563998</v>
      </c>
      <c r="E39" s="572">
        <f>Amnt_Deposited!F35*$F$11*(1-DOCF)*Garden!E40</f>
        <v>0</v>
      </c>
      <c r="F39" s="572">
        <f>Amnt_Deposited!D35*$D$11*(1-DOCF)*Paper!E40</f>
        <v>1.06395087116736</v>
      </c>
      <c r="G39" s="572">
        <f>Amnt_Deposited!G35*$D$12*(1-DOCF)*Wood!E40</f>
        <v>0.87775946871307198</v>
      </c>
      <c r="H39" s="572">
        <f>Amnt_Deposited!H35*$F$12*(1-DOCF)*Textiles!E40</f>
        <v>0.13361243498380798</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3.4207257660206398</v>
      </c>
      <c r="O39" s="510">
        <f t="shared" si="1"/>
        <v>55.68240041833392</v>
      </c>
    </row>
    <row r="40" spans="2:15">
      <c r="B40" s="507">
        <f t="shared" si="2"/>
        <v>1972</v>
      </c>
      <c r="C40" s="570">
        <f>Amnt_Deposited!O36*$D$10*(1-DOCF)*MSW!E41</f>
        <v>0</v>
      </c>
      <c r="D40" s="571">
        <f>Amnt_Deposited!C36*$F$10*(1-DOCF)*Food!E41</f>
        <v>1.3787299197540002</v>
      </c>
      <c r="E40" s="572">
        <f>Amnt_Deposited!F36*$F$11*(1-DOCF)*Garden!E41</f>
        <v>0</v>
      </c>
      <c r="F40" s="572">
        <f>Amnt_Deposited!D36*$D$11*(1-DOCF)*Paper!E41</f>
        <v>1.0903059595296003</v>
      </c>
      <c r="G40" s="572">
        <f>Amnt_Deposited!G36*$D$12*(1-DOCF)*Wood!E41</f>
        <v>0.8995024166119201</v>
      </c>
      <c r="H40" s="572">
        <f>Amnt_Deposited!H36*$F$12*(1-DOCF)*Textiles!E41</f>
        <v>0.13692214375487999</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3.5054604396504008</v>
      </c>
      <c r="O40" s="510">
        <f t="shared" si="1"/>
        <v>59.187860857984319</v>
      </c>
    </row>
    <row r="41" spans="2:15">
      <c r="B41" s="507">
        <f t="shared" si="2"/>
        <v>1973</v>
      </c>
      <c r="C41" s="570">
        <f>Amnt_Deposited!O37*$D$10*(1-DOCF)*MSW!E42</f>
        <v>0</v>
      </c>
      <c r="D41" s="571">
        <f>Amnt_Deposited!C37*$F$10*(1-DOCF)*Food!E42</f>
        <v>1.4120568483516001</v>
      </c>
      <c r="E41" s="572">
        <f>Amnt_Deposited!F37*$F$11*(1-DOCF)*Garden!E42</f>
        <v>0</v>
      </c>
      <c r="F41" s="572">
        <f>Amnt_Deposited!D37*$D$11*(1-DOCF)*Paper!E42</f>
        <v>1.1166610478918402</v>
      </c>
      <c r="G41" s="572">
        <f>Amnt_Deposited!G37*$D$12*(1-DOCF)*Wood!E42</f>
        <v>0.92124536451076811</v>
      </c>
      <c r="H41" s="572">
        <f>Amnt_Deposited!H37*$F$12*(1-DOCF)*Textiles!E42</f>
        <v>0.14023185252595199</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3.5901951132801604</v>
      </c>
      <c r="O41" s="510">
        <f t="shared" si="1"/>
        <v>62.778055971264479</v>
      </c>
    </row>
    <row r="42" spans="2:15">
      <c r="B42" s="507">
        <f t="shared" si="2"/>
        <v>1974</v>
      </c>
      <c r="C42" s="570">
        <f>Amnt_Deposited!O38*$D$10*(1-DOCF)*MSW!E43</f>
        <v>0</v>
      </c>
      <c r="D42" s="571">
        <f>Amnt_Deposited!C38*$F$10*(1-DOCF)*Food!E43</f>
        <v>1.4453837769492004</v>
      </c>
      <c r="E42" s="572">
        <f>Amnt_Deposited!F38*$F$11*(1-DOCF)*Garden!E43</f>
        <v>0</v>
      </c>
      <c r="F42" s="572">
        <f>Amnt_Deposited!D38*$D$11*(1-DOCF)*Paper!E43</f>
        <v>1.1430161362540803</v>
      </c>
      <c r="G42" s="572">
        <f>Amnt_Deposited!G38*$D$12*(1-DOCF)*Wood!E43</f>
        <v>0.94298831240961634</v>
      </c>
      <c r="H42" s="572">
        <f>Amnt_Deposited!H38*$F$12*(1-DOCF)*Textiles!E43</f>
        <v>0.14354156129702403</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3.6749297869099209</v>
      </c>
      <c r="O42" s="510">
        <f t="shared" si="1"/>
        <v>66.452985758174407</v>
      </c>
    </row>
    <row r="43" spans="2:15">
      <c r="B43" s="507">
        <f t="shared" si="2"/>
        <v>1975</v>
      </c>
      <c r="C43" s="570">
        <f>Amnt_Deposited!O39*$D$10*(1-DOCF)*MSW!E44</f>
        <v>0</v>
      </c>
      <c r="D43" s="571">
        <f>Amnt_Deposited!C39*$F$10*(1-DOCF)*Food!E44</f>
        <v>1.4787107055468001</v>
      </c>
      <c r="E43" s="572">
        <f>Amnt_Deposited!F39*$F$11*(1-DOCF)*Garden!E44</f>
        <v>0</v>
      </c>
      <c r="F43" s="572">
        <f>Amnt_Deposited!D39*$D$11*(1-DOCF)*Paper!E44</f>
        <v>1.1693712246163201</v>
      </c>
      <c r="G43" s="572">
        <f>Amnt_Deposited!G39*$D$12*(1-DOCF)*Wood!E44</f>
        <v>0.96473126030846412</v>
      </c>
      <c r="H43" s="572">
        <f>Amnt_Deposited!H39*$F$12*(1-DOCF)*Textiles!E44</f>
        <v>0.14685127006809601</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3.7596644605396805</v>
      </c>
      <c r="O43" s="510">
        <f t="shared" si="1"/>
        <v>70.212650218714089</v>
      </c>
    </row>
    <row r="44" spans="2:15">
      <c r="B44" s="507">
        <f t="shared" si="2"/>
        <v>1976</v>
      </c>
      <c r="C44" s="570">
        <f>Amnt_Deposited!O40*$D$10*(1-DOCF)*MSW!E45</f>
        <v>0</v>
      </c>
      <c r="D44" s="571">
        <f>Amnt_Deposited!C40*$F$10*(1-DOCF)*Food!E45</f>
        <v>1.5120376341444002</v>
      </c>
      <c r="E44" s="572">
        <f>Amnt_Deposited!F40*$F$11*(1-DOCF)*Garden!E45</f>
        <v>0</v>
      </c>
      <c r="F44" s="572">
        <f>Amnt_Deposited!D40*$D$11*(1-DOCF)*Paper!E45</f>
        <v>1.1957263129785602</v>
      </c>
      <c r="G44" s="572">
        <f>Amnt_Deposited!G40*$D$12*(1-DOCF)*Wood!E45</f>
        <v>0.98647420820731202</v>
      </c>
      <c r="H44" s="572">
        <f>Amnt_Deposited!H40*$F$12*(1-DOCF)*Textiles!E45</f>
        <v>0.15016097883916801</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3.8443991341694406</v>
      </c>
      <c r="O44" s="510">
        <f t="shared" si="1"/>
        <v>74.057049352883524</v>
      </c>
    </row>
    <row r="45" spans="2:15">
      <c r="B45" s="507">
        <f t="shared" si="2"/>
        <v>1977</v>
      </c>
      <c r="C45" s="570">
        <f>Amnt_Deposited!O41*$D$10*(1-DOCF)*MSW!E46</f>
        <v>0</v>
      </c>
      <c r="D45" s="571">
        <f>Amnt_Deposited!C41*$F$10*(1-DOCF)*Food!E46</f>
        <v>1.5453645627420001</v>
      </c>
      <c r="E45" s="572">
        <f>Amnt_Deposited!F41*$F$11*(1-DOCF)*Garden!E46</f>
        <v>0</v>
      </c>
      <c r="F45" s="572">
        <f>Amnt_Deposited!D41*$D$11*(1-DOCF)*Paper!E46</f>
        <v>1.2220814013408003</v>
      </c>
      <c r="G45" s="572">
        <f>Amnt_Deposited!G41*$D$12*(1-DOCF)*Wood!E46</f>
        <v>1.0082171561061601</v>
      </c>
      <c r="H45" s="572">
        <f>Amnt_Deposited!H41*$F$12*(1-DOCF)*Textiles!E46</f>
        <v>0.15347068761023999</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3.9291338077992006</v>
      </c>
      <c r="O45" s="510">
        <f t="shared" si="1"/>
        <v>77.986183160682728</v>
      </c>
    </row>
    <row r="46" spans="2:15">
      <c r="B46" s="507">
        <f t="shared" si="2"/>
        <v>1978</v>
      </c>
      <c r="C46" s="570">
        <f>Amnt_Deposited!O42*$D$10*(1-DOCF)*MSW!E47</f>
        <v>0</v>
      </c>
      <c r="D46" s="571">
        <f>Amnt_Deposited!C42*$F$10*(1-DOCF)*Food!E47</f>
        <v>1.5786914913396002</v>
      </c>
      <c r="E46" s="572">
        <f>Amnt_Deposited!F42*$F$11*(1-DOCF)*Garden!E47</f>
        <v>0</v>
      </c>
      <c r="F46" s="572">
        <f>Amnt_Deposited!D42*$D$11*(1-DOCF)*Paper!E47</f>
        <v>1.2484364897030402</v>
      </c>
      <c r="G46" s="572">
        <f>Amnt_Deposited!G42*$D$12*(1-DOCF)*Wood!E47</f>
        <v>1.0299601040050081</v>
      </c>
      <c r="H46" s="572">
        <f>Amnt_Deposited!H42*$F$12*(1-DOCF)*Textiles!E47</f>
        <v>0.15678039638131203</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4.0138684814289602</v>
      </c>
      <c r="O46" s="510">
        <f t="shared" si="1"/>
        <v>82.000051642111686</v>
      </c>
    </row>
    <row r="47" spans="2:15">
      <c r="B47" s="507">
        <f t="shared" si="2"/>
        <v>1979</v>
      </c>
      <c r="C47" s="570">
        <f>Amnt_Deposited!O43*$D$10*(1-DOCF)*MSW!E48</f>
        <v>0</v>
      </c>
      <c r="D47" s="571">
        <f>Amnt_Deposited!C43*$F$10*(1-DOCF)*Food!E48</f>
        <v>1.6120184199372003</v>
      </c>
      <c r="E47" s="572">
        <f>Amnt_Deposited!F43*$F$11*(1-DOCF)*Garden!E48</f>
        <v>0</v>
      </c>
      <c r="F47" s="572">
        <f>Amnt_Deposited!D43*$D$11*(1-DOCF)*Paper!E48</f>
        <v>1.2747915780652805</v>
      </c>
      <c r="G47" s="572">
        <f>Amnt_Deposited!G43*$D$12*(1-DOCF)*Wood!E48</f>
        <v>1.0517030519038562</v>
      </c>
      <c r="H47" s="572">
        <f>Amnt_Deposited!H43*$F$12*(1-DOCF)*Textiles!E48</f>
        <v>0.160090105152384</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4.0986031550587212</v>
      </c>
      <c r="O47" s="510">
        <f t="shared" si="1"/>
        <v>86.098654797170411</v>
      </c>
    </row>
    <row r="48" spans="2:15">
      <c r="B48" s="507">
        <f t="shared" si="2"/>
        <v>1980</v>
      </c>
      <c r="C48" s="570">
        <f>Amnt_Deposited!O44*$D$10*(1-DOCF)*MSW!E49</f>
        <v>0</v>
      </c>
      <c r="D48" s="571">
        <f>Amnt_Deposited!C44*$F$10*(1-DOCF)*Food!E49</f>
        <v>1.6453453485348</v>
      </c>
      <c r="E48" s="572">
        <f>Amnt_Deposited!F44*$F$11*(1-DOCF)*Garden!E49</f>
        <v>0</v>
      </c>
      <c r="F48" s="572">
        <f>Amnt_Deposited!D44*$D$11*(1-DOCF)*Paper!E49</f>
        <v>1.30114666642752</v>
      </c>
      <c r="G48" s="572">
        <f>Amnt_Deposited!G44*$D$12*(1-DOCF)*Wood!E49</f>
        <v>1.0734459998027039</v>
      </c>
      <c r="H48" s="572">
        <f>Amnt_Deposited!H44*$F$12*(1-DOCF)*Textiles!E49</f>
        <v>0.16339981392345598</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4.1833378286884795</v>
      </c>
      <c r="O48" s="510">
        <f t="shared" si="1"/>
        <v>90.281992625858891</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90.281992625858891</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90.281992625858891</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90.281992625858891</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90.281992625858891</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90.281992625858891</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90.281992625858891</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90.281992625858891</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90.281992625858891</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90.281992625858891</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90.281992625858891</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90.281992625858891</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90.281992625858891</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90.281992625858891</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90.281992625858891</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90.281992625858891</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90.281992625858891</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90.281992625858891</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90.281992625858891</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90.281992625858891</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90.281992625858891</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90.281992625858891</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90.281992625858891</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90.281992625858891</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90.281992625858891</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90.281992625858891</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90.281992625858891</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90.281992625858891</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90.281992625858891</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90.281992625858891</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90.281992625858891</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90.281992625858891</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90.281992625858891</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90.281992625858891</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90.281992625858891</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90.281992625858891</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90.281992625858891</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90.281992625858891</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90.281992625858891</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90.281992625858891</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90.281992625858891</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90.281992625858891</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90.281992625858891</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90.281992625858891</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90.281992625858891</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90.281992625858891</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90.281992625858891</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90.281992625858891</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90.281992625858891</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90.281992625858891</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90.281992625858891</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44" t="s">
        <v>52</v>
      </c>
      <c r="C2" s="844"/>
      <c r="D2" s="844"/>
      <c r="E2" s="844"/>
      <c r="F2" s="844"/>
      <c r="G2" s="844"/>
      <c r="H2" s="844"/>
    </row>
    <row r="3" spans="1:35" ht="13.5" thickBot="1">
      <c r="B3" s="844"/>
      <c r="C3" s="844"/>
      <c r="D3" s="844"/>
      <c r="E3" s="844"/>
      <c r="F3" s="844"/>
      <c r="G3" s="844"/>
      <c r="H3" s="844"/>
    </row>
    <row r="4" spans="1:35" ht="13.5" thickBot="1">
      <c r="P4" s="827" t="s">
        <v>242</v>
      </c>
      <c r="Q4" s="828"/>
      <c r="R4" s="829" t="s">
        <v>243</v>
      </c>
      <c r="S4" s="830"/>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46" t="s">
        <v>47</v>
      </c>
      <c r="E5" s="847"/>
      <c r="F5" s="847"/>
      <c r="G5" s="836"/>
      <c r="H5" s="847" t="s">
        <v>57</v>
      </c>
      <c r="I5" s="847"/>
      <c r="J5" s="847"/>
      <c r="K5" s="836"/>
      <c r="L5" s="155"/>
      <c r="M5" s="155"/>
      <c r="N5" s="155"/>
      <c r="O5" s="190"/>
      <c r="P5" s="234" t="s">
        <v>116</v>
      </c>
      <c r="Q5" s="235" t="s">
        <v>113</v>
      </c>
      <c r="R5" s="234" t="s">
        <v>116</v>
      </c>
      <c r="S5" s="235" t="s">
        <v>113</v>
      </c>
      <c r="V5" s="340" t="s">
        <v>118</v>
      </c>
      <c r="W5" s="341">
        <v>3</v>
      </c>
      <c r="AF5" s="848" t="s">
        <v>126</v>
      </c>
      <c r="AG5" s="848" t="s">
        <v>129</v>
      </c>
      <c r="AH5" s="848" t="s">
        <v>154</v>
      </c>
      <c r="AI5"/>
    </row>
    <row r="6" spans="1:35" ht="13.5" thickBot="1">
      <c r="B6" s="193"/>
      <c r="C6" s="179"/>
      <c r="D6" s="845" t="s">
        <v>45</v>
      </c>
      <c r="E6" s="845"/>
      <c r="F6" s="845" t="s">
        <v>46</v>
      </c>
      <c r="G6" s="845"/>
      <c r="H6" s="845" t="s">
        <v>45</v>
      </c>
      <c r="I6" s="845"/>
      <c r="J6" s="845" t="s">
        <v>99</v>
      </c>
      <c r="K6" s="845"/>
      <c r="L6" s="155"/>
      <c r="M6" s="155"/>
      <c r="N6" s="155"/>
      <c r="O6" s="230" t="s">
        <v>6</v>
      </c>
      <c r="P6" s="189">
        <v>0.38</v>
      </c>
      <c r="Q6" s="191" t="s">
        <v>234</v>
      </c>
      <c r="R6" s="189">
        <v>0.15</v>
      </c>
      <c r="S6" s="191" t="s">
        <v>244</v>
      </c>
      <c r="W6" s="853" t="s">
        <v>125</v>
      </c>
      <c r="X6" s="855"/>
      <c r="Y6" s="855"/>
      <c r="Z6" s="855"/>
      <c r="AA6" s="855"/>
      <c r="AB6" s="855"/>
      <c r="AC6" s="855"/>
      <c r="AD6" s="855"/>
      <c r="AE6" s="855"/>
      <c r="AF6" s="849"/>
      <c r="AG6" s="849"/>
      <c r="AH6" s="849"/>
      <c r="AI6"/>
    </row>
    <row r="7" spans="1:35" ht="26.25" thickBot="1">
      <c r="B7" s="853" t="s">
        <v>133</v>
      </c>
      <c r="C7" s="854"/>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50"/>
      <c r="AG7" s="850"/>
      <c r="AH7" s="850"/>
      <c r="AI7"/>
    </row>
    <row r="8" spans="1:35" ht="25.5" customHeight="1">
      <c r="B8" s="851"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52"/>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41" t="s">
        <v>264</v>
      </c>
      <c r="P13" s="842"/>
      <c r="Q13" s="842"/>
      <c r="R13" s="842"/>
      <c r="S13" s="843"/>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33" t="s">
        <v>70</v>
      </c>
      <c r="C26" s="833"/>
      <c r="D26" s="833"/>
      <c r="E26" s="833"/>
      <c r="F26" s="833"/>
      <c r="G26" s="833"/>
      <c r="H26" s="833"/>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34"/>
      <c r="C27" s="834"/>
      <c r="D27" s="834"/>
      <c r="E27" s="834"/>
      <c r="F27" s="834"/>
      <c r="G27" s="834"/>
      <c r="H27" s="834"/>
      <c r="O27" s="104"/>
      <c r="P27" s="437"/>
      <c r="Q27" s="104"/>
      <c r="R27" s="104"/>
      <c r="S27" s="104"/>
      <c r="U27" s="198"/>
      <c r="V27" s="200"/>
    </row>
    <row r="28" spans="1:35">
      <c r="B28" s="834"/>
      <c r="C28" s="834"/>
      <c r="D28" s="834"/>
      <c r="E28" s="834"/>
      <c r="F28" s="834"/>
      <c r="G28" s="834"/>
      <c r="H28" s="834"/>
      <c r="O28" s="104"/>
      <c r="P28" s="437"/>
      <c r="Q28" s="104"/>
      <c r="R28" s="104"/>
      <c r="S28" s="104"/>
      <c r="V28" s="200"/>
    </row>
    <row r="29" spans="1:35">
      <c r="B29" s="834"/>
      <c r="C29" s="834"/>
      <c r="D29" s="834"/>
      <c r="E29" s="834"/>
      <c r="F29" s="834"/>
      <c r="G29" s="834"/>
      <c r="H29" s="834"/>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34"/>
      <c r="C30" s="834"/>
      <c r="D30" s="834"/>
      <c r="E30" s="834"/>
      <c r="F30" s="834"/>
      <c r="G30" s="834"/>
      <c r="H30" s="834"/>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35" t="s">
        <v>75</v>
      </c>
      <c r="D38" s="836"/>
      <c r="O38" s="429"/>
      <c r="P38" s="430"/>
      <c r="Q38" s="431"/>
      <c r="R38" s="104"/>
    </row>
    <row r="39" spans="2:18">
      <c r="B39" s="162">
        <v>35</v>
      </c>
      <c r="C39" s="839">
        <f>LN(2)/B39</f>
        <v>1.980420515885558E-2</v>
      </c>
      <c r="D39" s="840"/>
    </row>
    <row r="40" spans="2:18" ht="27">
      <c r="B40" s="399" t="s">
        <v>76</v>
      </c>
      <c r="C40" s="837" t="s">
        <v>77</v>
      </c>
      <c r="D40" s="838"/>
    </row>
    <row r="41" spans="2:18" ht="13.5" thickBot="1">
      <c r="B41" s="163">
        <v>0.05</v>
      </c>
      <c r="C41" s="831">
        <f>LN(2)/B41</f>
        <v>13.862943611198904</v>
      </c>
      <c r="D41" s="832"/>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11.38173980328</v>
      </c>
      <c r="D19" s="451">
        <f>Dry_Matter_Content!C6</f>
        <v>0.59</v>
      </c>
      <c r="E19" s="318">
        <f>MCF!R18</f>
        <v>0.8</v>
      </c>
      <c r="F19" s="150">
        <f>C19*D19*$K$6*DOCF*E19</f>
        <v>1.0207144255581504</v>
      </c>
      <c r="G19" s="85">
        <f t="shared" ref="G19:G50" si="0">F19*$K$12</f>
        <v>1.0207144255581504</v>
      </c>
      <c r="H19" s="85">
        <f t="shared" ref="H19:H50" si="1">F19*(1-$K$12)</f>
        <v>0</v>
      </c>
      <c r="I19" s="85">
        <f t="shared" ref="I19:I50" si="2">G19+I18*$K$10</f>
        <v>1.0207144255581504</v>
      </c>
      <c r="J19" s="85">
        <f t="shared" ref="J19:J50" si="3">I18*(1-$K$10)+H19</f>
        <v>0</v>
      </c>
      <c r="K19" s="86">
        <f>J19*CH4_fraction*conv</f>
        <v>0</v>
      </c>
      <c r="O19" s="115">
        <f>Amnt_Deposited!B14</f>
        <v>2000</v>
      </c>
      <c r="P19" s="118">
        <f>Amnt_Deposited!C14</f>
        <v>11.38173980328</v>
      </c>
      <c r="Q19" s="318">
        <f>MCF!R18</f>
        <v>0.8</v>
      </c>
      <c r="R19" s="150">
        <f t="shared" ref="R19:R50" si="4">P19*$W$6*DOCF*Q19</f>
        <v>0.68290438819680011</v>
      </c>
      <c r="S19" s="85">
        <f>R19*$W$12</f>
        <v>0.68290438819680011</v>
      </c>
      <c r="T19" s="85">
        <f>R19*(1-$W$12)</f>
        <v>0</v>
      </c>
      <c r="U19" s="85">
        <f>S19+U18*$W$10</f>
        <v>0.68290438819680011</v>
      </c>
      <c r="V19" s="85">
        <f>U18*(1-$W$10)+T19</f>
        <v>0</v>
      </c>
      <c r="W19" s="86">
        <f>V19*CH4_fraction*conv</f>
        <v>0</v>
      </c>
    </row>
    <row r="20" spans="2:23">
      <c r="B20" s="116">
        <f>Amnt_Deposited!B15</f>
        <v>2001</v>
      </c>
      <c r="C20" s="119">
        <f>Amnt_Deposited!C15</f>
        <v>11.593364888160002</v>
      </c>
      <c r="D20" s="453">
        <f>Dry_Matter_Content!C7</f>
        <v>0.59</v>
      </c>
      <c r="E20" s="319">
        <f>MCF!R19</f>
        <v>0.8</v>
      </c>
      <c r="F20" s="87">
        <f t="shared" ref="F20:F50" si="5">C20*D20*$K$6*DOCF*E20</f>
        <v>1.039692963170189</v>
      </c>
      <c r="G20" s="87">
        <f t="shared" si="0"/>
        <v>1.039692963170189</v>
      </c>
      <c r="H20" s="87">
        <f t="shared" si="1"/>
        <v>0</v>
      </c>
      <c r="I20" s="87">
        <f t="shared" si="2"/>
        <v>1.7238983038995697</v>
      </c>
      <c r="J20" s="87">
        <f t="shared" si="3"/>
        <v>0.33650908482876984</v>
      </c>
      <c r="K20" s="120">
        <f>J20*CH4_fraction*conv</f>
        <v>0.22433938988584656</v>
      </c>
      <c r="M20" s="428"/>
      <c r="O20" s="116">
        <f>Amnt_Deposited!B15</f>
        <v>2001</v>
      </c>
      <c r="P20" s="119">
        <f>Amnt_Deposited!C15</f>
        <v>11.593364888160002</v>
      </c>
      <c r="Q20" s="319">
        <f>MCF!R19</f>
        <v>0.8</v>
      </c>
      <c r="R20" s="87">
        <f t="shared" si="4"/>
        <v>0.69560189328960009</v>
      </c>
      <c r="S20" s="87">
        <f>R20*$W$12</f>
        <v>0.69560189328960009</v>
      </c>
      <c r="T20" s="87">
        <f>R20*(1-$W$12)</f>
        <v>0</v>
      </c>
      <c r="U20" s="87">
        <f>S20+U19*$W$10</f>
        <v>1.1533663942236192</v>
      </c>
      <c r="V20" s="87">
        <f>U19*(1-$W$10)+T20</f>
        <v>0.22513988726278095</v>
      </c>
      <c r="W20" s="120">
        <f>V20*CH4_fraction*conv</f>
        <v>0.15009325817518729</v>
      </c>
    </row>
    <row r="21" spans="2:23">
      <c r="B21" s="116">
        <f>Amnt_Deposited!B16</f>
        <v>2002</v>
      </c>
      <c r="C21" s="119">
        <f>Amnt_Deposited!C16</f>
        <v>11.942444380680001</v>
      </c>
      <c r="D21" s="453">
        <f>Dry_Matter_Content!C8</f>
        <v>0.59</v>
      </c>
      <c r="E21" s="319">
        <f>MCF!R20</f>
        <v>0.8</v>
      </c>
      <c r="F21" s="87">
        <f t="shared" si="5"/>
        <v>1.0709984120593823</v>
      </c>
      <c r="G21" s="87">
        <f t="shared" si="0"/>
        <v>1.0709984120593823</v>
      </c>
      <c r="H21" s="87">
        <f t="shared" si="1"/>
        <v>0</v>
      </c>
      <c r="I21" s="87">
        <f t="shared" si="2"/>
        <v>2.2265620024901023</v>
      </c>
      <c r="J21" s="87">
        <f t="shared" si="3"/>
        <v>0.56833471346884956</v>
      </c>
      <c r="K21" s="120">
        <f t="shared" ref="K21:K84" si="6">J21*CH4_fraction*conv</f>
        <v>0.37888980897923302</v>
      </c>
      <c r="O21" s="116">
        <f>Amnt_Deposited!B16</f>
        <v>2002</v>
      </c>
      <c r="P21" s="119">
        <f>Amnt_Deposited!C16</f>
        <v>11.942444380680001</v>
      </c>
      <c r="Q21" s="319">
        <f>MCF!R20</f>
        <v>0.8</v>
      </c>
      <c r="R21" s="87">
        <f t="shared" si="4"/>
        <v>0.71654666284080015</v>
      </c>
      <c r="S21" s="87">
        <f t="shared" ref="S21:S84" si="7">R21*$W$12</f>
        <v>0.71654666284080015</v>
      </c>
      <c r="T21" s="87">
        <f t="shared" ref="T21:T84" si="8">R21*(1-$W$12)</f>
        <v>0</v>
      </c>
      <c r="U21" s="87">
        <f t="shared" ref="U21:U84" si="9">S21+U20*$W$10</f>
        <v>1.4896712773127359</v>
      </c>
      <c r="V21" s="87">
        <f t="shared" ref="V21:V84" si="10">U20*(1-$W$10)+T21</f>
        <v>0.38024177975168344</v>
      </c>
      <c r="W21" s="120">
        <f t="shared" ref="W21:W84" si="11">V21*CH4_fraction*conv</f>
        <v>0.25349451983445559</v>
      </c>
    </row>
    <row r="22" spans="2:23">
      <c r="B22" s="116">
        <f>Amnt_Deposited!B17</f>
        <v>2003</v>
      </c>
      <c r="C22" s="119">
        <f>Amnt_Deposited!C17</f>
        <v>12.88464795486</v>
      </c>
      <c r="D22" s="453">
        <f>Dry_Matter_Content!C9</f>
        <v>0.59</v>
      </c>
      <c r="E22" s="319">
        <f>MCF!R21</f>
        <v>0.8</v>
      </c>
      <c r="F22" s="87">
        <f t="shared" si="5"/>
        <v>1.1554952285918449</v>
      </c>
      <c r="G22" s="87">
        <f t="shared" si="0"/>
        <v>1.1554952285918449</v>
      </c>
      <c r="H22" s="87">
        <f t="shared" si="1"/>
        <v>0</v>
      </c>
      <c r="I22" s="87">
        <f t="shared" si="2"/>
        <v>2.6480043726022156</v>
      </c>
      <c r="J22" s="87">
        <f t="shared" si="3"/>
        <v>0.73405285847973167</v>
      </c>
      <c r="K22" s="120">
        <f t="shared" si="6"/>
        <v>0.48936857231982112</v>
      </c>
      <c r="N22" s="290"/>
      <c r="O22" s="116">
        <f>Amnt_Deposited!B17</f>
        <v>2003</v>
      </c>
      <c r="P22" s="119">
        <f>Amnt_Deposited!C17</f>
        <v>12.88464795486</v>
      </c>
      <c r="Q22" s="319">
        <f>MCF!R21</f>
        <v>0.8</v>
      </c>
      <c r="R22" s="87">
        <f t="shared" si="4"/>
        <v>0.77307887729160008</v>
      </c>
      <c r="S22" s="87">
        <f t="shared" si="7"/>
        <v>0.77307887729160008</v>
      </c>
      <c r="T22" s="87">
        <f t="shared" si="8"/>
        <v>0</v>
      </c>
      <c r="U22" s="87">
        <f t="shared" si="9"/>
        <v>1.7716353964778428</v>
      </c>
      <c r="V22" s="87">
        <f t="shared" si="10"/>
        <v>0.49111475812649313</v>
      </c>
      <c r="W22" s="120">
        <f t="shared" si="11"/>
        <v>0.32740983875099539</v>
      </c>
    </row>
    <row r="23" spans="2:23">
      <c r="B23" s="116">
        <f>Amnt_Deposited!B18</f>
        <v>2004</v>
      </c>
      <c r="C23" s="119">
        <f>Amnt_Deposited!C18</f>
        <v>13.015398577499999</v>
      </c>
      <c r="D23" s="453">
        <f>Dry_Matter_Content!C10</f>
        <v>0.59</v>
      </c>
      <c r="E23" s="319">
        <f>MCF!R22</f>
        <v>0.8</v>
      </c>
      <c r="F23" s="87">
        <f t="shared" si="5"/>
        <v>1.1672209444302</v>
      </c>
      <c r="G23" s="87">
        <f t="shared" si="0"/>
        <v>1.1672209444302</v>
      </c>
      <c r="H23" s="87">
        <f t="shared" si="1"/>
        <v>0</v>
      </c>
      <c r="I23" s="87">
        <f t="shared" si="2"/>
        <v>2.9422313573754915</v>
      </c>
      <c r="J23" s="87">
        <f t="shared" si="3"/>
        <v>0.87299395965692417</v>
      </c>
      <c r="K23" s="120">
        <f t="shared" si="6"/>
        <v>0.58199597310461604</v>
      </c>
      <c r="N23" s="290"/>
      <c r="O23" s="116">
        <f>Amnt_Deposited!B18</f>
        <v>2004</v>
      </c>
      <c r="P23" s="119">
        <f>Amnt_Deposited!C18</f>
        <v>13.015398577499999</v>
      </c>
      <c r="Q23" s="319">
        <f>MCF!R22</f>
        <v>0.8</v>
      </c>
      <c r="R23" s="87">
        <f t="shared" si="4"/>
        <v>0.78092391465</v>
      </c>
      <c r="S23" s="87">
        <f t="shared" si="7"/>
        <v>0.78092391465</v>
      </c>
      <c r="T23" s="87">
        <f t="shared" si="8"/>
        <v>0</v>
      </c>
      <c r="U23" s="87">
        <f t="shared" si="9"/>
        <v>1.9684866351753958</v>
      </c>
      <c r="V23" s="87">
        <f t="shared" si="10"/>
        <v>0.58407267595244705</v>
      </c>
      <c r="W23" s="120">
        <f t="shared" si="11"/>
        <v>0.38938178396829803</v>
      </c>
    </row>
    <row r="24" spans="2:23">
      <c r="B24" s="116">
        <f>Amnt_Deposited!B19</f>
        <v>2005</v>
      </c>
      <c r="C24" s="119">
        <f>Amnt_Deposited!C19</f>
        <v>13.3697606526</v>
      </c>
      <c r="D24" s="453">
        <f>Dry_Matter_Content!C11</f>
        <v>0.59</v>
      </c>
      <c r="E24" s="319">
        <f>MCF!R23</f>
        <v>0.8</v>
      </c>
      <c r="F24" s="87">
        <f t="shared" si="5"/>
        <v>1.199000135325168</v>
      </c>
      <c r="G24" s="87">
        <f t="shared" si="0"/>
        <v>1.199000135325168</v>
      </c>
      <c r="H24" s="87">
        <f t="shared" si="1"/>
        <v>0</v>
      </c>
      <c r="I24" s="87">
        <f t="shared" si="2"/>
        <v>3.171236794248609</v>
      </c>
      <c r="J24" s="87">
        <f t="shared" si="3"/>
        <v>0.96999469845205044</v>
      </c>
      <c r="K24" s="120">
        <f t="shared" si="6"/>
        <v>0.64666313230136696</v>
      </c>
      <c r="N24" s="290"/>
      <c r="O24" s="116">
        <f>Amnt_Deposited!B19</f>
        <v>2005</v>
      </c>
      <c r="P24" s="119">
        <f>Amnt_Deposited!C19</f>
        <v>13.3697606526</v>
      </c>
      <c r="Q24" s="319">
        <f>MCF!R23</f>
        <v>0.8</v>
      </c>
      <c r="R24" s="87">
        <f t="shared" si="4"/>
        <v>0.80218563915600005</v>
      </c>
      <c r="S24" s="87">
        <f t="shared" si="7"/>
        <v>0.80218563915600005</v>
      </c>
      <c r="T24" s="87">
        <f t="shared" si="8"/>
        <v>0</v>
      </c>
      <c r="U24" s="87">
        <f t="shared" si="9"/>
        <v>2.1217016910673121</v>
      </c>
      <c r="V24" s="87">
        <f t="shared" si="10"/>
        <v>0.64897058326408374</v>
      </c>
      <c r="W24" s="120">
        <f t="shared" si="11"/>
        <v>0.43264705550938914</v>
      </c>
    </row>
    <row r="25" spans="2:23">
      <c r="B25" s="116">
        <f>Amnt_Deposited!B20</f>
        <v>2006</v>
      </c>
      <c r="C25" s="119">
        <f>Amnt_Deposited!C20</f>
        <v>13.639896372960001</v>
      </c>
      <c r="D25" s="453">
        <f>Dry_Matter_Content!C12</f>
        <v>0.59</v>
      </c>
      <c r="E25" s="319">
        <f>MCF!R24</f>
        <v>0.8</v>
      </c>
      <c r="F25" s="87">
        <f t="shared" si="5"/>
        <v>1.2232259067270528</v>
      </c>
      <c r="G25" s="87">
        <f t="shared" si="0"/>
        <v>1.2232259067270528</v>
      </c>
      <c r="H25" s="87">
        <f t="shared" si="1"/>
        <v>0</v>
      </c>
      <c r="I25" s="87">
        <f t="shared" si="2"/>
        <v>3.3489695006376938</v>
      </c>
      <c r="J25" s="87">
        <f t="shared" si="3"/>
        <v>1.0454932003379682</v>
      </c>
      <c r="K25" s="120">
        <f t="shared" si="6"/>
        <v>0.69699546689197878</v>
      </c>
      <c r="N25" s="290"/>
      <c r="O25" s="116">
        <f>Amnt_Deposited!B20</f>
        <v>2006</v>
      </c>
      <c r="P25" s="119">
        <f>Amnt_Deposited!C20</f>
        <v>13.639896372960001</v>
      </c>
      <c r="Q25" s="319">
        <f>MCF!R24</f>
        <v>0.8</v>
      </c>
      <c r="R25" s="87">
        <f t="shared" si="4"/>
        <v>0.81839378237760008</v>
      </c>
      <c r="S25" s="87">
        <f t="shared" si="7"/>
        <v>0.81839378237760008</v>
      </c>
      <c r="T25" s="87">
        <f t="shared" si="8"/>
        <v>0</v>
      </c>
      <c r="U25" s="87">
        <f t="shared" si="9"/>
        <v>2.2406129576077345</v>
      </c>
      <c r="V25" s="87">
        <f t="shared" si="10"/>
        <v>0.69948251583717769</v>
      </c>
      <c r="W25" s="120">
        <f t="shared" si="11"/>
        <v>0.46632167722478512</v>
      </c>
    </row>
    <row r="26" spans="2:23">
      <c r="B26" s="116">
        <f>Amnt_Deposited!B21</f>
        <v>2007</v>
      </c>
      <c r="C26" s="119">
        <f>Amnt_Deposited!C21</f>
        <v>13.90960305108</v>
      </c>
      <c r="D26" s="453">
        <f>Dry_Matter_Content!C13</f>
        <v>0.59</v>
      </c>
      <c r="E26" s="319">
        <f>MCF!R25</f>
        <v>0.8</v>
      </c>
      <c r="F26" s="87">
        <f t="shared" si="5"/>
        <v>1.2474132016208546</v>
      </c>
      <c r="G26" s="87">
        <f t="shared" si="0"/>
        <v>1.2474132016208546</v>
      </c>
      <c r="H26" s="87">
        <f t="shared" si="1"/>
        <v>0</v>
      </c>
      <c r="I26" s="87">
        <f t="shared" si="2"/>
        <v>3.4922945914602654</v>
      </c>
      <c r="J26" s="87">
        <f t="shared" si="3"/>
        <v>1.104088110798283</v>
      </c>
      <c r="K26" s="120">
        <f t="shared" si="6"/>
        <v>0.73605874053218856</v>
      </c>
      <c r="N26" s="290"/>
      <c r="O26" s="116">
        <f>Amnt_Deposited!B21</f>
        <v>2007</v>
      </c>
      <c r="P26" s="119">
        <f>Amnt_Deposited!C21</f>
        <v>13.90960305108</v>
      </c>
      <c r="Q26" s="319">
        <f>MCF!R25</f>
        <v>0.8</v>
      </c>
      <c r="R26" s="87">
        <f t="shared" si="4"/>
        <v>0.83457618306479997</v>
      </c>
      <c r="S26" s="87">
        <f t="shared" si="7"/>
        <v>0.83457618306479997</v>
      </c>
      <c r="T26" s="87">
        <f t="shared" si="8"/>
        <v>0</v>
      </c>
      <c r="U26" s="87">
        <f t="shared" si="9"/>
        <v>2.3365039639564666</v>
      </c>
      <c r="V26" s="87">
        <f t="shared" si="10"/>
        <v>0.73868517671606793</v>
      </c>
      <c r="W26" s="120">
        <f t="shared" si="11"/>
        <v>0.49245678447737862</v>
      </c>
    </row>
    <row r="27" spans="2:23">
      <c r="B27" s="116">
        <f>Amnt_Deposited!B22</f>
        <v>2008</v>
      </c>
      <c r="C27" s="119">
        <f>Amnt_Deposited!C22</f>
        <v>14.177218148280001</v>
      </c>
      <c r="D27" s="453">
        <f>Dry_Matter_Content!C14</f>
        <v>0.59</v>
      </c>
      <c r="E27" s="319">
        <f>MCF!R26</f>
        <v>0.8</v>
      </c>
      <c r="F27" s="87">
        <f t="shared" si="5"/>
        <v>1.2714129235377505</v>
      </c>
      <c r="G27" s="87">
        <f t="shared" si="0"/>
        <v>1.2714129235377505</v>
      </c>
      <c r="H27" s="87">
        <f t="shared" si="1"/>
        <v>0</v>
      </c>
      <c r="I27" s="87">
        <f t="shared" si="2"/>
        <v>3.6123679948554099</v>
      </c>
      <c r="J27" s="87">
        <f t="shared" si="3"/>
        <v>1.151339520142606</v>
      </c>
      <c r="K27" s="120">
        <f t="shared" si="6"/>
        <v>0.76755968009507058</v>
      </c>
      <c r="N27" s="290"/>
      <c r="O27" s="116">
        <f>Amnt_Deposited!B22</f>
        <v>2008</v>
      </c>
      <c r="P27" s="119">
        <f>Amnt_Deposited!C22</f>
        <v>14.177218148280001</v>
      </c>
      <c r="Q27" s="319">
        <f>MCF!R26</f>
        <v>0.8</v>
      </c>
      <c r="R27" s="87">
        <f t="shared" si="4"/>
        <v>0.8506330888968</v>
      </c>
      <c r="S27" s="87">
        <f t="shared" si="7"/>
        <v>0.8506330888968</v>
      </c>
      <c r="T27" s="87">
        <f t="shared" si="8"/>
        <v>0</v>
      </c>
      <c r="U27" s="87">
        <f t="shared" si="9"/>
        <v>2.4168385335785527</v>
      </c>
      <c r="V27" s="87">
        <f t="shared" si="10"/>
        <v>0.77029851927471416</v>
      </c>
      <c r="W27" s="120">
        <f t="shared" si="11"/>
        <v>0.5135323461831427</v>
      </c>
    </row>
    <row r="28" spans="2:23">
      <c r="B28" s="116">
        <f>Amnt_Deposited!B23</f>
        <v>2009</v>
      </c>
      <c r="C28" s="119">
        <f>Amnt_Deposited!C23</f>
        <v>14.440730529060001</v>
      </c>
      <c r="D28" s="453">
        <f>Dry_Matter_Content!C15</f>
        <v>0.59</v>
      </c>
      <c r="E28" s="319">
        <f>MCF!R27</f>
        <v>0.8</v>
      </c>
      <c r="F28" s="87">
        <f t="shared" si="5"/>
        <v>1.295044713846101</v>
      </c>
      <c r="G28" s="87">
        <f t="shared" si="0"/>
        <v>1.295044713846101</v>
      </c>
      <c r="H28" s="87">
        <f t="shared" si="1"/>
        <v>0</v>
      </c>
      <c r="I28" s="87">
        <f t="shared" si="2"/>
        <v>3.7164873944552497</v>
      </c>
      <c r="J28" s="87">
        <f t="shared" si="3"/>
        <v>1.1909253142462615</v>
      </c>
      <c r="K28" s="120">
        <f t="shared" si="6"/>
        <v>0.79395020949750761</v>
      </c>
      <c r="N28" s="290"/>
      <c r="O28" s="116">
        <f>Amnt_Deposited!B23</f>
        <v>2009</v>
      </c>
      <c r="P28" s="119">
        <f>Amnt_Deposited!C23</f>
        <v>14.440730529060001</v>
      </c>
      <c r="Q28" s="319">
        <f>MCF!R27</f>
        <v>0.8</v>
      </c>
      <c r="R28" s="87">
        <f t="shared" si="4"/>
        <v>0.86644383174360007</v>
      </c>
      <c r="S28" s="87">
        <f t="shared" si="7"/>
        <v>0.86644383174360007</v>
      </c>
      <c r="T28" s="87">
        <f t="shared" si="8"/>
        <v>0</v>
      </c>
      <c r="U28" s="87">
        <f t="shared" si="9"/>
        <v>2.4864991488326824</v>
      </c>
      <c r="V28" s="87">
        <f t="shared" si="10"/>
        <v>0.79678321648947026</v>
      </c>
      <c r="W28" s="120">
        <f t="shared" si="11"/>
        <v>0.5311888109929801</v>
      </c>
    </row>
    <row r="29" spans="2:23">
      <c r="B29" s="116">
        <f>Amnt_Deposited!B24</f>
        <v>2010</v>
      </c>
      <c r="C29" s="119">
        <f>Amnt_Deposited!C24</f>
        <v>16.804511935200004</v>
      </c>
      <c r="D29" s="453">
        <f>Dry_Matter_Content!C16</f>
        <v>0.59</v>
      </c>
      <c r="E29" s="319">
        <f>MCF!R28</f>
        <v>0.8</v>
      </c>
      <c r="F29" s="87">
        <f t="shared" si="5"/>
        <v>1.5070286303487366</v>
      </c>
      <c r="G29" s="87">
        <f t="shared" si="0"/>
        <v>1.5070286303487366</v>
      </c>
      <c r="H29" s="87">
        <f t="shared" si="1"/>
        <v>0</v>
      </c>
      <c r="I29" s="87">
        <f t="shared" si="2"/>
        <v>3.9982646316908532</v>
      </c>
      <c r="J29" s="87">
        <f t="shared" si="3"/>
        <v>1.2252513931131335</v>
      </c>
      <c r="K29" s="120">
        <f t="shared" si="6"/>
        <v>0.81683426207542231</v>
      </c>
      <c r="O29" s="116">
        <f>Amnt_Deposited!B24</f>
        <v>2010</v>
      </c>
      <c r="P29" s="119">
        <f>Amnt_Deposited!C24</f>
        <v>16.804511935200004</v>
      </c>
      <c r="Q29" s="319">
        <f>MCF!R28</f>
        <v>0.8</v>
      </c>
      <c r="R29" s="87">
        <f t="shared" si="4"/>
        <v>1.0082707161120001</v>
      </c>
      <c r="S29" s="87">
        <f t="shared" si="7"/>
        <v>1.0082707161120001</v>
      </c>
      <c r="T29" s="87">
        <f t="shared" si="8"/>
        <v>0</v>
      </c>
      <c r="U29" s="87">
        <f t="shared" si="9"/>
        <v>2.6750209400251022</v>
      </c>
      <c r="V29" s="87">
        <f t="shared" si="10"/>
        <v>0.81974892491958073</v>
      </c>
      <c r="W29" s="120">
        <f t="shared" si="11"/>
        <v>0.54649928327972042</v>
      </c>
    </row>
    <row r="30" spans="2:23">
      <c r="B30" s="116">
        <f>Amnt_Deposited!B25</f>
        <v>2011</v>
      </c>
      <c r="C30" s="119">
        <f>Amnt_Deposited!C25</f>
        <v>17.381975975099998</v>
      </c>
      <c r="D30" s="453">
        <f>Dry_Matter_Content!C17</f>
        <v>0.59</v>
      </c>
      <c r="E30" s="319">
        <f>MCF!R29</f>
        <v>0.8</v>
      </c>
      <c r="F30" s="87">
        <f t="shared" si="5"/>
        <v>1.5588156054469677</v>
      </c>
      <c r="G30" s="87">
        <f t="shared" si="0"/>
        <v>1.5588156054469677</v>
      </c>
      <c r="H30" s="87">
        <f t="shared" si="1"/>
        <v>0</v>
      </c>
      <c r="I30" s="87">
        <f t="shared" si="2"/>
        <v>4.2389325374246489</v>
      </c>
      <c r="J30" s="87">
        <f t="shared" si="3"/>
        <v>1.318147699713172</v>
      </c>
      <c r="K30" s="120">
        <f t="shared" si="6"/>
        <v>0.87876513314211468</v>
      </c>
      <c r="O30" s="116">
        <f>Amnt_Deposited!B25</f>
        <v>2011</v>
      </c>
      <c r="P30" s="119">
        <f>Amnt_Deposited!C25</f>
        <v>17.381975975099998</v>
      </c>
      <c r="Q30" s="319">
        <f>MCF!R29</f>
        <v>0.8</v>
      </c>
      <c r="R30" s="87">
        <f t="shared" si="4"/>
        <v>1.0429185585059999</v>
      </c>
      <c r="S30" s="87">
        <f t="shared" si="7"/>
        <v>1.0429185585059999</v>
      </c>
      <c r="T30" s="87">
        <f t="shared" si="8"/>
        <v>0</v>
      </c>
      <c r="U30" s="87">
        <f t="shared" si="9"/>
        <v>2.8360387181699256</v>
      </c>
      <c r="V30" s="87">
        <f t="shared" si="10"/>
        <v>0.88190078036117647</v>
      </c>
      <c r="W30" s="120">
        <f t="shared" si="11"/>
        <v>0.58793385357411765</v>
      </c>
    </row>
    <row r="31" spans="2:23">
      <c r="B31" s="116">
        <f>Amnt_Deposited!B26</f>
        <v>2012</v>
      </c>
      <c r="C31" s="119">
        <f>Amnt_Deposited!C26</f>
        <v>17.845180703459999</v>
      </c>
      <c r="D31" s="453">
        <f>Dry_Matter_Content!C18</f>
        <v>0.59</v>
      </c>
      <c r="E31" s="319">
        <f>MCF!R30</f>
        <v>0.8</v>
      </c>
      <c r="F31" s="87">
        <f t="shared" si="5"/>
        <v>1.6003558054862925</v>
      </c>
      <c r="G31" s="87">
        <f t="shared" si="0"/>
        <v>1.6003558054862925</v>
      </c>
      <c r="H31" s="87">
        <f t="shared" si="1"/>
        <v>0</v>
      </c>
      <c r="I31" s="87">
        <f t="shared" si="2"/>
        <v>4.441797259114753</v>
      </c>
      <c r="J31" s="87">
        <f t="shared" si="3"/>
        <v>1.3974910837961889</v>
      </c>
      <c r="K31" s="120">
        <f t="shared" si="6"/>
        <v>0.93166072253079257</v>
      </c>
      <c r="O31" s="116">
        <f>Amnt_Deposited!B26</f>
        <v>2012</v>
      </c>
      <c r="P31" s="119">
        <f>Amnt_Deposited!C26</f>
        <v>17.845180703459999</v>
      </c>
      <c r="Q31" s="319">
        <f>MCF!R30</f>
        <v>0.8</v>
      </c>
      <c r="R31" s="87">
        <f t="shared" si="4"/>
        <v>1.0707108422075999</v>
      </c>
      <c r="S31" s="87">
        <f t="shared" si="7"/>
        <v>1.0707108422075999</v>
      </c>
      <c r="T31" s="87">
        <f t="shared" si="8"/>
        <v>0</v>
      </c>
      <c r="U31" s="87">
        <f t="shared" si="9"/>
        <v>2.9717644463301198</v>
      </c>
      <c r="V31" s="87">
        <f t="shared" si="10"/>
        <v>0.93498511404740547</v>
      </c>
      <c r="W31" s="120">
        <f t="shared" si="11"/>
        <v>0.62332340936493691</v>
      </c>
    </row>
    <row r="32" spans="2:23">
      <c r="B32" s="116">
        <f>Amnt_Deposited!B27</f>
        <v>2013</v>
      </c>
      <c r="C32" s="119">
        <f>Amnt_Deposited!C27</f>
        <v>18.318253403340002</v>
      </c>
      <c r="D32" s="453">
        <f>Dry_Matter_Content!C19</f>
        <v>0.59</v>
      </c>
      <c r="E32" s="319">
        <f>MCF!R31</f>
        <v>0.8</v>
      </c>
      <c r="F32" s="87">
        <f t="shared" si="5"/>
        <v>1.6427809652115315</v>
      </c>
      <c r="G32" s="87">
        <f t="shared" si="0"/>
        <v>1.6427809652115315</v>
      </c>
      <c r="H32" s="87">
        <f t="shared" si="1"/>
        <v>0</v>
      </c>
      <c r="I32" s="87">
        <f t="shared" si="2"/>
        <v>4.6202067084223097</v>
      </c>
      <c r="J32" s="87">
        <f t="shared" si="3"/>
        <v>1.4643715159039752</v>
      </c>
      <c r="K32" s="120">
        <f t="shared" si="6"/>
        <v>0.97624767726931672</v>
      </c>
      <c r="O32" s="116">
        <f>Amnt_Deposited!B27</f>
        <v>2013</v>
      </c>
      <c r="P32" s="119">
        <f>Amnt_Deposited!C27</f>
        <v>18.318253403340002</v>
      </c>
      <c r="Q32" s="319">
        <f>MCF!R31</f>
        <v>0.8</v>
      </c>
      <c r="R32" s="87">
        <f t="shared" si="4"/>
        <v>1.0990952042004001</v>
      </c>
      <c r="S32" s="87">
        <f t="shared" si="7"/>
        <v>1.0990952042004001</v>
      </c>
      <c r="T32" s="87">
        <f t="shared" si="8"/>
        <v>0</v>
      </c>
      <c r="U32" s="87">
        <f t="shared" si="9"/>
        <v>3.0911284846714819</v>
      </c>
      <c r="V32" s="87">
        <f t="shared" si="10"/>
        <v>0.97973116585903763</v>
      </c>
      <c r="W32" s="120">
        <f t="shared" si="11"/>
        <v>0.65315411057269168</v>
      </c>
    </row>
    <row r="33" spans="2:23">
      <c r="B33" s="116">
        <f>Amnt_Deposited!B28</f>
        <v>2014</v>
      </c>
      <c r="C33" s="119">
        <f>Amnt_Deposited!C28</f>
        <v>18.782369846459996</v>
      </c>
      <c r="D33" s="453">
        <f>Dry_Matter_Content!C20</f>
        <v>0.59</v>
      </c>
      <c r="E33" s="319">
        <f>MCF!R32</f>
        <v>0.8</v>
      </c>
      <c r="F33" s="87">
        <f t="shared" si="5"/>
        <v>1.6844029278305326</v>
      </c>
      <c r="G33" s="87">
        <f t="shared" si="0"/>
        <v>1.6844029278305326</v>
      </c>
      <c r="H33" s="87">
        <f t="shared" si="1"/>
        <v>0</v>
      </c>
      <c r="I33" s="87">
        <f t="shared" si="2"/>
        <v>4.7814201013143451</v>
      </c>
      <c r="J33" s="87">
        <f t="shared" si="3"/>
        <v>1.5231895349384974</v>
      </c>
      <c r="K33" s="120">
        <f t="shared" si="6"/>
        <v>1.0154596899589983</v>
      </c>
      <c r="O33" s="116">
        <f>Amnt_Deposited!B28</f>
        <v>2014</v>
      </c>
      <c r="P33" s="119">
        <f>Amnt_Deposited!C28</f>
        <v>18.782369846459996</v>
      </c>
      <c r="Q33" s="319">
        <f>MCF!R32</f>
        <v>0.8</v>
      </c>
      <c r="R33" s="87">
        <f t="shared" si="4"/>
        <v>1.1269421907875998</v>
      </c>
      <c r="S33" s="87">
        <f t="shared" si="7"/>
        <v>1.1269421907875998</v>
      </c>
      <c r="T33" s="87">
        <f t="shared" si="8"/>
        <v>0</v>
      </c>
      <c r="U33" s="87">
        <f t="shared" si="9"/>
        <v>3.1989875789346636</v>
      </c>
      <c r="V33" s="87">
        <f t="shared" si="10"/>
        <v>1.0190830965244182</v>
      </c>
      <c r="W33" s="120">
        <f t="shared" si="11"/>
        <v>0.67938873101627872</v>
      </c>
    </row>
    <row r="34" spans="2:23">
      <c r="B34" s="116">
        <f>Amnt_Deposited!B29</f>
        <v>2015</v>
      </c>
      <c r="C34" s="119">
        <f>Amnt_Deposited!C29</f>
        <v>19.247612525459999</v>
      </c>
      <c r="D34" s="453">
        <f>Dry_Matter_Content!C21</f>
        <v>0.59</v>
      </c>
      <c r="E34" s="319">
        <f>MCF!R33</f>
        <v>0.8</v>
      </c>
      <c r="F34" s="87">
        <f t="shared" si="5"/>
        <v>1.7261258912832529</v>
      </c>
      <c r="G34" s="87">
        <f t="shared" si="0"/>
        <v>1.7261258912832529</v>
      </c>
      <c r="H34" s="87">
        <f t="shared" si="1"/>
        <v>0</v>
      </c>
      <c r="I34" s="87">
        <f t="shared" si="2"/>
        <v>4.9312076337120159</v>
      </c>
      <c r="J34" s="87">
        <f t="shared" si="3"/>
        <v>1.5763383588855822</v>
      </c>
      <c r="K34" s="120">
        <f t="shared" si="6"/>
        <v>1.0508922392570548</v>
      </c>
      <c r="O34" s="116">
        <f>Amnt_Deposited!B29</f>
        <v>2015</v>
      </c>
      <c r="P34" s="119">
        <f>Amnt_Deposited!C29</f>
        <v>19.247612525459999</v>
      </c>
      <c r="Q34" s="319">
        <f>MCF!R33</f>
        <v>0.8</v>
      </c>
      <c r="R34" s="87">
        <f t="shared" si="4"/>
        <v>1.1548567515276</v>
      </c>
      <c r="S34" s="87">
        <f t="shared" si="7"/>
        <v>1.1548567515276</v>
      </c>
      <c r="T34" s="87">
        <f t="shared" si="8"/>
        <v>0</v>
      </c>
      <c r="U34" s="87">
        <f t="shared" si="9"/>
        <v>3.2992022527065217</v>
      </c>
      <c r="V34" s="87">
        <f t="shared" si="10"/>
        <v>1.0546420777557415</v>
      </c>
      <c r="W34" s="120">
        <f t="shared" si="11"/>
        <v>0.70309471850382765</v>
      </c>
    </row>
    <row r="35" spans="2:23">
      <c r="B35" s="116">
        <f>Amnt_Deposited!B30</f>
        <v>2016</v>
      </c>
      <c r="C35" s="119">
        <f>Amnt_Deposited!C30</f>
        <v>19.709556942240003</v>
      </c>
      <c r="D35" s="453">
        <f>Dry_Matter_Content!C22</f>
        <v>0.59</v>
      </c>
      <c r="E35" s="319">
        <f>MCF!R34</f>
        <v>0.8</v>
      </c>
      <c r="F35" s="87">
        <f t="shared" si="5"/>
        <v>1.7675530665800832</v>
      </c>
      <c r="G35" s="87">
        <f t="shared" si="0"/>
        <v>1.7675530665800832</v>
      </c>
      <c r="H35" s="87">
        <f t="shared" si="1"/>
        <v>0</v>
      </c>
      <c r="I35" s="87">
        <f t="shared" si="2"/>
        <v>5.0730403946212181</v>
      </c>
      <c r="J35" s="87">
        <f t="shared" si="3"/>
        <v>1.6257203056708813</v>
      </c>
      <c r="K35" s="120">
        <f t="shared" si="6"/>
        <v>1.0838135371139208</v>
      </c>
      <c r="O35" s="116">
        <f>Amnt_Deposited!B30</f>
        <v>2016</v>
      </c>
      <c r="P35" s="119">
        <f>Amnt_Deposited!C30</f>
        <v>19.709556942240003</v>
      </c>
      <c r="Q35" s="319">
        <f>MCF!R34</f>
        <v>0.8</v>
      </c>
      <c r="R35" s="87">
        <f t="shared" si="4"/>
        <v>1.1825734165344002</v>
      </c>
      <c r="S35" s="87">
        <f t="shared" si="7"/>
        <v>1.1825734165344002</v>
      </c>
      <c r="T35" s="87">
        <f t="shared" si="8"/>
        <v>0</v>
      </c>
      <c r="U35" s="87">
        <f t="shared" si="9"/>
        <v>3.3940948224495209</v>
      </c>
      <c r="V35" s="87">
        <f t="shared" si="10"/>
        <v>1.0876808467914012</v>
      </c>
      <c r="W35" s="120">
        <f t="shared" si="11"/>
        <v>0.72512056452760076</v>
      </c>
    </row>
    <row r="36" spans="2:23">
      <c r="B36" s="116">
        <f>Amnt_Deposited!B31</f>
        <v>2017</v>
      </c>
      <c r="C36" s="119">
        <f>Amnt_Deposited!C31</f>
        <v>20.201587946099998</v>
      </c>
      <c r="D36" s="453">
        <f>Dry_Matter_Content!C23</f>
        <v>0.59</v>
      </c>
      <c r="E36" s="319">
        <f>MCF!R35</f>
        <v>0.8</v>
      </c>
      <c r="F36" s="87">
        <f t="shared" si="5"/>
        <v>1.8116784070062479</v>
      </c>
      <c r="G36" s="87">
        <f t="shared" si="0"/>
        <v>1.8116784070062479</v>
      </c>
      <c r="H36" s="87">
        <f t="shared" si="1"/>
        <v>0</v>
      </c>
      <c r="I36" s="87">
        <f t="shared" si="2"/>
        <v>5.212239077869401</v>
      </c>
      <c r="J36" s="87">
        <f t="shared" si="3"/>
        <v>1.6724797237580653</v>
      </c>
      <c r="K36" s="120">
        <f t="shared" si="6"/>
        <v>1.1149864825053768</v>
      </c>
      <c r="O36" s="116">
        <f>Amnt_Deposited!B31</f>
        <v>2017</v>
      </c>
      <c r="P36" s="119">
        <f>Amnt_Deposited!C31</f>
        <v>20.201587946099998</v>
      </c>
      <c r="Q36" s="319">
        <f>MCF!R35</f>
        <v>0.8</v>
      </c>
      <c r="R36" s="87">
        <f t="shared" si="4"/>
        <v>1.212095276766</v>
      </c>
      <c r="S36" s="87">
        <f t="shared" si="7"/>
        <v>1.212095276766</v>
      </c>
      <c r="T36" s="87">
        <f t="shared" si="8"/>
        <v>0</v>
      </c>
      <c r="U36" s="87">
        <f t="shared" si="9"/>
        <v>3.4872250743996878</v>
      </c>
      <c r="V36" s="87">
        <f t="shared" si="10"/>
        <v>1.1189650248158329</v>
      </c>
      <c r="W36" s="120">
        <f t="shared" si="11"/>
        <v>0.74597668321055521</v>
      </c>
    </row>
    <row r="37" spans="2:23">
      <c r="B37" s="116">
        <f>Amnt_Deposited!B32</f>
        <v>2018</v>
      </c>
      <c r="C37" s="119">
        <f>Amnt_Deposited!C32</f>
        <v>20.757036756060003</v>
      </c>
      <c r="D37" s="453">
        <f>Dry_Matter_Content!C24</f>
        <v>0.59</v>
      </c>
      <c r="E37" s="319">
        <f>MCF!R36</f>
        <v>0.8</v>
      </c>
      <c r="F37" s="87">
        <f t="shared" si="5"/>
        <v>1.861491056283461</v>
      </c>
      <c r="G37" s="87">
        <f t="shared" si="0"/>
        <v>1.861491056283461</v>
      </c>
      <c r="H37" s="87">
        <f t="shared" si="1"/>
        <v>0</v>
      </c>
      <c r="I37" s="87">
        <f t="shared" si="2"/>
        <v>5.3553593949096356</v>
      </c>
      <c r="J37" s="87">
        <f t="shared" si="3"/>
        <v>1.7183707392432259</v>
      </c>
      <c r="K37" s="120">
        <f t="shared" si="6"/>
        <v>1.1455804928288171</v>
      </c>
      <c r="O37" s="116">
        <f>Amnt_Deposited!B32</f>
        <v>2018</v>
      </c>
      <c r="P37" s="119">
        <f>Amnt_Deposited!C32</f>
        <v>20.757036756060003</v>
      </c>
      <c r="Q37" s="319">
        <f>MCF!R36</f>
        <v>0.8</v>
      </c>
      <c r="R37" s="87">
        <f t="shared" si="4"/>
        <v>1.2454222053636004</v>
      </c>
      <c r="S37" s="87">
        <f t="shared" si="7"/>
        <v>1.2454222053636004</v>
      </c>
      <c r="T37" s="87">
        <f t="shared" si="8"/>
        <v>0</v>
      </c>
      <c r="U37" s="87">
        <f t="shared" si="9"/>
        <v>3.5829790777718347</v>
      </c>
      <c r="V37" s="87">
        <f t="shared" si="10"/>
        <v>1.1496682019914533</v>
      </c>
      <c r="W37" s="120">
        <f t="shared" si="11"/>
        <v>0.76644546799430213</v>
      </c>
    </row>
    <row r="38" spans="2:23">
      <c r="B38" s="116">
        <f>Amnt_Deposited!B33</f>
        <v>2019</v>
      </c>
      <c r="C38" s="119">
        <f>Amnt_Deposited!C33</f>
        <v>21.312485566019998</v>
      </c>
      <c r="D38" s="453">
        <f>Dry_Matter_Content!C25</f>
        <v>0.59</v>
      </c>
      <c r="E38" s="319">
        <f>MCF!R37</f>
        <v>0.8</v>
      </c>
      <c r="F38" s="87">
        <f t="shared" si="5"/>
        <v>1.9113037055606732</v>
      </c>
      <c r="G38" s="87">
        <f t="shared" si="0"/>
        <v>1.9113037055606732</v>
      </c>
      <c r="H38" s="87">
        <f t="shared" si="1"/>
        <v>0</v>
      </c>
      <c r="I38" s="87">
        <f t="shared" si="2"/>
        <v>5.5011084616938941</v>
      </c>
      <c r="J38" s="87">
        <f t="shared" si="3"/>
        <v>1.7655546387764152</v>
      </c>
      <c r="K38" s="120">
        <f t="shared" si="6"/>
        <v>1.1770364258509434</v>
      </c>
      <c r="O38" s="116">
        <f>Amnt_Deposited!B33</f>
        <v>2019</v>
      </c>
      <c r="P38" s="119">
        <f>Amnt_Deposited!C33</f>
        <v>21.312485566019998</v>
      </c>
      <c r="Q38" s="319">
        <f>MCF!R37</f>
        <v>0.8</v>
      </c>
      <c r="R38" s="87">
        <f t="shared" si="4"/>
        <v>1.2787491339611998</v>
      </c>
      <c r="S38" s="87">
        <f t="shared" si="7"/>
        <v>1.2787491339611998</v>
      </c>
      <c r="T38" s="87">
        <f t="shared" si="8"/>
        <v>0</v>
      </c>
      <c r="U38" s="87">
        <f t="shared" si="9"/>
        <v>3.6804918343179485</v>
      </c>
      <c r="V38" s="87">
        <f t="shared" si="10"/>
        <v>1.1812363774150858</v>
      </c>
      <c r="W38" s="120">
        <f t="shared" si="11"/>
        <v>0.78749091827672379</v>
      </c>
    </row>
    <row r="39" spans="2:23">
      <c r="B39" s="116">
        <f>Amnt_Deposited!B34</f>
        <v>2020</v>
      </c>
      <c r="C39" s="119">
        <f>Amnt_Deposited!C34</f>
        <v>21.867934375979999</v>
      </c>
      <c r="D39" s="453">
        <f>Dry_Matter_Content!C26</f>
        <v>0.59</v>
      </c>
      <c r="E39" s="319">
        <f>MCF!R38</f>
        <v>0.8</v>
      </c>
      <c r="F39" s="87">
        <f t="shared" si="5"/>
        <v>1.9611163548378863</v>
      </c>
      <c r="G39" s="87">
        <f t="shared" si="0"/>
        <v>1.9611163548378863</v>
      </c>
      <c r="H39" s="87">
        <f t="shared" si="1"/>
        <v>0</v>
      </c>
      <c r="I39" s="87">
        <f t="shared" si="2"/>
        <v>5.6486196321275823</v>
      </c>
      <c r="J39" s="87">
        <f t="shared" si="3"/>
        <v>1.813605184404198</v>
      </c>
      <c r="K39" s="120">
        <f t="shared" si="6"/>
        <v>1.209070122936132</v>
      </c>
      <c r="O39" s="116">
        <f>Amnt_Deposited!B34</f>
        <v>2020</v>
      </c>
      <c r="P39" s="119">
        <f>Amnt_Deposited!C34</f>
        <v>21.867934375979999</v>
      </c>
      <c r="Q39" s="319">
        <f>MCF!R38</f>
        <v>0.8</v>
      </c>
      <c r="R39" s="87">
        <f t="shared" si="4"/>
        <v>1.3120760625588002</v>
      </c>
      <c r="S39" s="87">
        <f t="shared" si="7"/>
        <v>1.3120760625588002</v>
      </c>
      <c r="T39" s="87">
        <f t="shared" si="8"/>
        <v>0</v>
      </c>
      <c r="U39" s="87">
        <f t="shared" si="9"/>
        <v>3.7791835183726019</v>
      </c>
      <c r="V39" s="87">
        <f t="shared" si="10"/>
        <v>1.2133843785041467</v>
      </c>
      <c r="W39" s="120">
        <f t="shared" si="11"/>
        <v>0.80892291900276447</v>
      </c>
    </row>
    <row r="40" spans="2:23">
      <c r="B40" s="116">
        <f>Amnt_Deposited!B35</f>
        <v>2021</v>
      </c>
      <c r="C40" s="119">
        <f>Amnt_Deposited!C35</f>
        <v>22.423383185939997</v>
      </c>
      <c r="D40" s="453">
        <f>Dry_Matter_Content!C27</f>
        <v>0.59</v>
      </c>
      <c r="E40" s="319">
        <f>MCF!R39</f>
        <v>0.8</v>
      </c>
      <c r="F40" s="87">
        <f t="shared" si="5"/>
        <v>2.0109290041150989</v>
      </c>
      <c r="G40" s="87">
        <f t="shared" si="0"/>
        <v>2.0109290041150989</v>
      </c>
      <c r="H40" s="87">
        <f t="shared" si="1"/>
        <v>0</v>
      </c>
      <c r="I40" s="87">
        <f t="shared" si="2"/>
        <v>5.7973119759606764</v>
      </c>
      <c r="J40" s="87">
        <f t="shared" si="3"/>
        <v>1.8622366602820053</v>
      </c>
      <c r="K40" s="120">
        <f t="shared" si="6"/>
        <v>1.2414911068546701</v>
      </c>
      <c r="O40" s="116">
        <f>Amnt_Deposited!B35</f>
        <v>2021</v>
      </c>
      <c r="P40" s="119">
        <f>Amnt_Deposited!C35</f>
        <v>22.423383185939997</v>
      </c>
      <c r="Q40" s="319">
        <f>MCF!R39</f>
        <v>0.8</v>
      </c>
      <c r="R40" s="87">
        <f t="shared" si="4"/>
        <v>1.3454029911563998</v>
      </c>
      <c r="S40" s="87">
        <f t="shared" si="7"/>
        <v>1.3454029911563998</v>
      </c>
      <c r="T40" s="87">
        <f t="shared" si="8"/>
        <v>0</v>
      </c>
      <c r="U40" s="87">
        <f t="shared" si="9"/>
        <v>3.8786654611690521</v>
      </c>
      <c r="V40" s="87">
        <f t="shared" si="10"/>
        <v>1.2459210483599501</v>
      </c>
      <c r="W40" s="120">
        <f t="shared" si="11"/>
        <v>0.83061403223996666</v>
      </c>
    </row>
    <row r="41" spans="2:23">
      <c r="B41" s="116">
        <f>Amnt_Deposited!B36</f>
        <v>2022</v>
      </c>
      <c r="C41" s="119">
        <f>Amnt_Deposited!C36</f>
        <v>22.978831995900002</v>
      </c>
      <c r="D41" s="453">
        <f>Dry_Matter_Content!C28</f>
        <v>0.59</v>
      </c>
      <c r="E41" s="319">
        <f>MCF!R40</f>
        <v>0.8</v>
      </c>
      <c r="F41" s="87">
        <f t="shared" si="5"/>
        <v>2.0607416533923124</v>
      </c>
      <c r="G41" s="87">
        <f t="shared" si="0"/>
        <v>2.0607416533923124</v>
      </c>
      <c r="H41" s="87">
        <f t="shared" si="1"/>
        <v>0</v>
      </c>
      <c r="I41" s="87">
        <f t="shared" si="2"/>
        <v>5.9467960840012362</v>
      </c>
      <c r="J41" s="87">
        <f t="shared" si="3"/>
        <v>1.9112575453517526</v>
      </c>
      <c r="K41" s="120">
        <f t="shared" si="6"/>
        <v>1.2741716969011683</v>
      </c>
      <c r="O41" s="116">
        <f>Amnt_Deposited!B36</f>
        <v>2022</v>
      </c>
      <c r="P41" s="119">
        <f>Amnt_Deposited!C36</f>
        <v>22.978831995900002</v>
      </c>
      <c r="Q41" s="319">
        <f>MCF!R40</f>
        <v>0.8</v>
      </c>
      <c r="R41" s="87">
        <f t="shared" si="4"/>
        <v>1.3787299197540002</v>
      </c>
      <c r="S41" s="87">
        <f t="shared" si="7"/>
        <v>1.3787299197540002</v>
      </c>
      <c r="T41" s="87">
        <f t="shared" si="8"/>
        <v>0</v>
      </c>
      <c r="U41" s="87">
        <f t="shared" si="9"/>
        <v>3.9786771302416835</v>
      </c>
      <c r="V41" s="87">
        <f t="shared" si="10"/>
        <v>1.2787182506813688</v>
      </c>
      <c r="W41" s="120">
        <f t="shared" si="11"/>
        <v>0.85247883378757916</v>
      </c>
    </row>
    <row r="42" spans="2:23">
      <c r="B42" s="116">
        <f>Amnt_Deposited!B37</f>
        <v>2023</v>
      </c>
      <c r="C42" s="119">
        <f>Amnt_Deposited!C37</f>
        <v>23.53428080586</v>
      </c>
      <c r="D42" s="453">
        <f>Dry_Matter_Content!C29</f>
        <v>0.59</v>
      </c>
      <c r="E42" s="319">
        <f>MCF!R41</f>
        <v>0.8</v>
      </c>
      <c r="F42" s="87">
        <f t="shared" si="5"/>
        <v>2.110554302669525</v>
      </c>
      <c r="G42" s="87">
        <f t="shared" si="0"/>
        <v>2.110554302669525</v>
      </c>
      <c r="H42" s="87">
        <f t="shared" si="1"/>
        <v>0</v>
      </c>
      <c r="I42" s="87">
        <f t="shared" si="2"/>
        <v>6.0968109274617932</v>
      </c>
      <c r="J42" s="87">
        <f t="shared" si="3"/>
        <v>1.9605394592089678</v>
      </c>
      <c r="K42" s="120">
        <f t="shared" si="6"/>
        <v>1.3070263061393117</v>
      </c>
      <c r="O42" s="116">
        <f>Amnt_Deposited!B37</f>
        <v>2023</v>
      </c>
      <c r="P42" s="119">
        <f>Amnt_Deposited!C37</f>
        <v>23.53428080586</v>
      </c>
      <c r="Q42" s="319">
        <f>MCF!R41</f>
        <v>0.8</v>
      </c>
      <c r="R42" s="87">
        <f t="shared" si="4"/>
        <v>1.4120568483516001</v>
      </c>
      <c r="S42" s="87">
        <f t="shared" si="7"/>
        <v>1.4120568483516001</v>
      </c>
      <c r="T42" s="87">
        <f t="shared" si="8"/>
        <v>0</v>
      </c>
      <c r="U42" s="87">
        <f t="shared" si="9"/>
        <v>4.0790438854561506</v>
      </c>
      <c r="V42" s="87">
        <f t="shared" si="10"/>
        <v>1.3116900931371329</v>
      </c>
      <c r="W42" s="120">
        <f t="shared" si="11"/>
        <v>0.87446006209142191</v>
      </c>
    </row>
    <row r="43" spans="2:23">
      <c r="B43" s="116">
        <f>Amnt_Deposited!B38</f>
        <v>2024</v>
      </c>
      <c r="C43" s="119">
        <f>Amnt_Deposited!C38</f>
        <v>24.089729615820005</v>
      </c>
      <c r="D43" s="453">
        <f>Dry_Matter_Content!C30</f>
        <v>0.59</v>
      </c>
      <c r="E43" s="319">
        <f>MCF!R42</f>
        <v>0.8</v>
      </c>
      <c r="F43" s="87">
        <f t="shared" si="5"/>
        <v>2.1603669519467381</v>
      </c>
      <c r="G43" s="87">
        <f t="shared" si="0"/>
        <v>2.1603669519467381</v>
      </c>
      <c r="H43" s="87">
        <f t="shared" si="1"/>
        <v>0</v>
      </c>
      <c r="I43" s="87">
        <f t="shared" si="2"/>
        <v>6.2471815335135163</v>
      </c>
      <c r="J43" s="87">
        <f t="shared" si="3"/>
        <v>2.009996345895015</v>
      </c>
      <c r="K43" s="120">
        <f t="shared" si="6"/>
        <v>1.3399975639300099</v>
      </c>
      <c r="O43" s="116">
        <f>Amnt_Deposited!B38</f>
        <v>2024</v>
      </c>
      <c r="P43" s="119">
        <f>Amnt_Deposited!C38</f>
        <v>24.089729615820005</v>
      </c>
      <c r="Q43" s="319">
        <f>MCF!R42</f>
        <v>0.8</v>
      </c>
      <c r="R43" s="87">
        <f t="shared" si="4"/>
        <v>1.4453837769492004</v>
      </c>
      <c r="S43" s="87">
        <f t="shared" si="7"/>
        <v>1.4453837769492004</v>
      </c>
      <c r="T43" s="87">
        <f t="shared" si="8"/>
        <v>0</v>
      </c>
      <c r="U43" s="87">
        <f t="shared" si="9"/>
        <v>4.1796486620295603</v>
      </c>
      <c r="V43" s="87">
        <f t="shared" si="10"/>
        <v>1.3447790003757907</v>
      </c>
      <c r="W43" s="120">
        <f t="shared" si="11"/>
        <v>0.89651933358386038</v>
      </c>
    </row>
    <row r="44" spans="2:23">
      <c r="B44" s="116">
        <f>Amnt_Deposited!B39</f>
        <v>2025</v>
      </c>
      <c r="C44" s="119">
        <f>Amnt_Deposited!C39</f>
        <v>24.645178425779999</v>
      </c>
      <c r="D44" s="453">
        <f>Dry_Matter_Content!C31</f>
        <v>0.59</v>
      </c>
      <c r="E44" s="319">
        <f>MCF!R43</f>
        <v>0.8</v>
      </c>
      <c r="F44" s="87">
        <f t="shared" si="5"/>
        <v>2.2101796012239503</v>
      </c>
      <c r="G44" s="87">
        <f t="shared" si="0"/>
        <v>2.2101796012239503</v>
      </c>
      <c r="H44" s="87">
        <f t="shared" si="1"/>
        <v>0</v>
      </c>
      <c r="I44" s="87">
        <f t="shared" si="2"/>
        <v>6.3977906143617265</v>
      </c>
      <c r="J44" s="87">
        <f t="shared" si="3"/>
        <v>2.0595705203757402</v>
      </c>
      <c r="K44" s="120">
        <f t="shared" si="6"/>
        <v>1.3730470135838266</v>
      </c>
      <c r="O44" s="116">
        <f>Amnt_Deposited!B39</f>
        <v>2025</v>
      </c>
      <c r="P44" s="119">
        <f>Amnt_Deposited!C39</f>
        <v>24.645178425779999</v>
      </c>
      <c r="Q44" s="319">
        <f>MCF!R43</f>
        <v>0.8</v>
      </c>
      <c r="R44" s="87">
        <f t="shared" si="4"/>
        <v>1.4787107055468001</v>
      </c>
      <c r="S44" s="87">
        <f t="shared" si="7"/>
        <v>1.4787107055468001</v>
      </c>
      <c r="T44" s="87">
        <f t="shared" si="8"/>
        <v>0</v>
      </c>
      <c r="U44" s="87">
        <f t="shared" si="9"/>
        <v>4.2804129890912535</v>
      </c>
      <c r="V44" s="87">
        <f t="shared" si="10"/>
        <v>1.3779463784851071</v>
      </c>
      <c r="W44" s="120">
        <f t="shared" si="11"/>
        <v>0.91863091899007143</v>
      </c>
    </row>
    <row r="45" spans="2:23">
      <c r="B45" s="116">
        <f>Amnt_Deposited!B40</f>
        <v>2026</v>
      </c>
      <c r="C45" s="119">
        <f>Amnt_Deposited!C40</f>
        <v>25.200627235740001</v>
      </c>
      <c r="D45" s="453">
        <f>Dry_Matter_Content!C32</f>
        <v>0.59</v>
      </c>
      <c r="E45" s="319">
        <f>MCF!R44</f>
        <v>0.8</v>
      </c>
      <c r="F45" s="87">
        <f t="shared" si="5"/>
        <v>2.2599922505011634</v>
      </c>
      <c r="G45" s="87">
        <f t="shared" si="0"/>
        <v>2.2599922505011634</v>
      </c>
      <c r="H45" s="87">
        <f t="shared" si="1"/>
        <v>0</v>
      </c>
      <c r="I45" s="87">
        <f t="shared" si="2"/>
        <v>6.5485595496464972</v>
      </c>
      <c r="J45" s="87">
        <f t="shared" si="3"/>
        <v>2.1092233152163926</v>
      </c>
      <c r="K45" s="120">
        <f t="shared" si="6"/>
        <v>1.4061488768109283</v>
      </c>
      <c r="O45" s="116">
        <f>Amnt_Deposited!B40</f>
        <v>2026</v>
      </c>
      <c r="P45" s="119">
        <f>Amnt_Deposited!C40</f>
        <v>25.200627235740001</v>
      </c>
      <c r="Q45" s="319">
        <f>MCF!R44</f>
        <v>0.8</v>
      </c>
      <c r="R45" s="87">
        <f t="shared" si="4"/>
        <v>1.5120376341444002</v>
      </c>
      <c r="S45" s="87">
        <f t="shared" si="7"/>
        <v>1.5120376341444002</v>
      </c>
      <c r="T45" s="87">
        <f t="shared" si="8"/>
        <v>0</v>
      </c>
      <c r="U45" s="87">
        <f t="shared" si="9"/>
        <v>4.3812842660435978</v>
      </c>
      <c r="V45" s="87">
        <f t="shared" si="10"/>
        <v>1.4111663571920559</v>
      </c>
      <c r="W45" s="120">
        <f t="shared" si="11"/>
        <v>0.94077757146137053</v>
      </c>
    </row>
    <row r="46" spans="2:23">
      <c r="B46" s="116">
        <f>Amnt_Deposited!B41</f>
        <v>2027</v>
      </c>
      <c r="C46" s="119">
        <f>Amnt_Deposited!C41</f>
        <v>25.756076045700002</v>
      </c>
      <c r="D46" s="453">
        <f>Dry_Matter_Content!C33</f>
        <v>0.59</v>
      </c>
      <c r="E46" s="319">
        <f>MCF!R45</f>
        <v>0.8</v>
      </c>
      <c r="F46" s="87">
        <f t="shared" si="5"/>
        <v>2.309804899778376</v>
      </c>
      <c r="G46" s="87">
        <f t="shared" si="0"/>
        <v>2.309804899778376</v>
      </c>
      <c r="H46" s="87">
        <f t="shared" si="1"/>
        <v>0</v>
      </c>
      <c r="I46" s="87">
        <f t="shared" si="2"/>
        <v>6.6994356385645419</v>
      </c>
      <c r="J46" s="87">
        <f t="shared" si="3"/>
        <v>2.1589288108603317</v>
      </c>
      <c r="K46" s="120">
        <f t="shared" si="6"/>
        <v>1.4392858739068877</v>
      </c>
      <c r="O46" s="116">
        <f>Amnt_Deposited!B41</f>
        <v>2027</v>
      </c>
      <c r="P46" s="119">
        <f>Amnt_Deposited!C41</f>
        <v>25.756076045700002</v>
      </c>
      <c r="Q46" s="319">
        <f>MCF!R45</f>
        <v>0.8</v>
      </c>
      <c r="R46" s="87">
        <f t="shared" si="4"/>
        <v>1.5453645627420001</v>
      </c>
      <c r="S46" s="87">
        <f t="shared" si="7"/>
        <v>1.5453645627420001</v>
      </c>
      <c r="T46" s="87">
        <f t="shared" si="8"/>
        <v>0</v>
      </c>
      <c r="U46" s="87">
        <f t="shared" si="9"/>
        <v>4.4822272336515665</v>
      </c>
      <c r="V46" s="87">
        <f t="shared" si="10"/>
        <v>1.4444215951340311</v>
      </c>
      <c r="W46" s="120">
        <f t="shared" si="11"/>
        <v>0.96294773008935408</v>
      </c>
    </row>
    <row r="47" spans="2:23">
      <c r="B47" s="116">
        <f>Amnt_Deposited!B42</f>
        <v>2028</v>
      </c>
      <c r="C47" s="119">
        <f>Amnt_Deposited!C42</f>
        <v>26.31152485566</v>
      </c>
      <c r="D47" s="453">
        <f>Dry_Matter_Content!C34</f>
        <v>0.59</v>
      </c>
      <c r="E47" s="319">
        <f>MCF!R46</f>
        <v>0.8</v>
      </c>
      <c r="F47" s="87">
        <f t="shared" si="5"/>
        <v>2.3596175490555891</v>
      </c>
      <c r="G47" s="87">
        <f t="shared" si="0"/>
        <v>2.3596175490555891</v>
      </c>
      <c r="H47" s="87">
        <f t="shared" si="1"/>
        <v>0</v>
      </c>
      <c r="I47" s="87">
        <f t="shared" si="2"/>
        <v>6.8503835547109748</v>
      </c>
      <c r="J47" s="87">
        <f t="shared" si="3"/>
        <v>2.2086696329091553</v>
      </c>
      <c r="K47" s="120">
        <f t="shared" si="6"/>
        <v>1.4724464219394369</v>
      </c>
      <c r="O47" s="116">
        <f>Amnt_Deposited!B42</f>
        <v>2028</v>
      </c>
      <c r="P47" s="119">
        <f>Amnt_Deposited!C42</f>
        <v>26.31152485566</v>
      </c>
      <c r="Q47" s="319">
        <f>MCF!R46</f>
        <v>0.8</v>
      </c>
      <c r="R47" s="87">
        <f t="shared" si="4"/>
        <v>1.5786914913396002</v>
      </c>
      <c r="S47" s="87">
        <f t="shared" si="7"/>
        <v>1.5786914913396002</v>
      </c>
      <c r="T47" s="87">
        <f t="shared" si="8"/>
        <v>0</v>
      </c>
      <c r="U47" s="87">
        <f t="shared" si="9"/>
        <v>4.5832182569431144</v>
      </c>
      <c r="V47" s="87">
        <f t="shared" si="10"/>
        <v>1.4777004680480521</v>
      </c>
      <c r="W47" s="120">
        <f t="shared" si="11"/>
        <v>0.98513364536536807</v>
      </c>
    </row>
    <row r="48" spans="2:23">
      <c r="B48" s="116">
        <f>Amnt_Deposited!B43</f>
        <v>2029</v>
      </c>
      <c r="C48" s="119">
        <f>Amnt_Deposited!C43</f>
        <v>26.866973665620002</v>
      </c>
      <c r="D48" s="453">
        <f>Dry_Matter_Content!C35</f>
        <v>0.59</v>
      </c>
      <c r="E48" s="319">
        <f>MCF!R47</f>
        <v>0.8</v>
      </c>
      <c r="F48" s="87">
        <f t="shared" si="5"/>
        <v>2.4094301983328017</v>
      </c>
      <c r="G48" s="87">
        <f t="shared" si="0"/>
        <v>2.4094301983328017</v>
      </c>
      <c r="H48" s="87">
        <f t="shared" si="1"/>
        <v>0</v>
      </c>
      <c r="I48" s="87">
        <f t="shared" si="2"/>
        <v>7.0013796180884498</v>
      </c>
      <c r="J48" s="87">
        <f t="shared" si="3"/>
        <v>2.2584341349553276</v>
      </c>
      <c r="K48" s="120">
        <f t="shared" si="6"/>
        <v>1.5056227566368849</v>
      </c>
      <c r="O48" s="116">
        <f>Amnt_Deposited!B43</f>
        <v>2029</v>
      </c>
      <c r="P48" s="119">
        <f>Amnt_Deposited!C43</f>
        <v>26.866973665620002</v>
      </c>
      <c r="Q48" s="319">
        <f>MCF!R47</f>
        <v>0.8</v>
      </c>
      <c r="R48" s="87">
        <f t="shared" si="4"/>
        <v>1.6120184199372003</v>
      </c>
      <c r="S48" s="87">
        <f t="shared" si="7"/>
        <v>1.6120184199372003</v>
      </c>
      <c r="T48" s="87">
        <f t="shared" si="8"/>
        <v>0</v>
      </c>
      <c r="U48" s="87">
        <f t="shared" si="9"/>
        <v>4.6842414929226912</v>
      </c>
      <c r="V48" s="87">
        <f t="shared" si="10"/>
        <v>1.5109951839576232</v>
      </c>
      <c r="W48" s="120">
        <f t="shared" si="11"/>
        <v>1.0073301226384155</v>
      </c>
    </row>
    <row r="49" spans="2:23">
      <c r="B49" s="116">
        <f>Amnt_Deposited!B44</f>
        <v>2030</v>
      </c>
      <c r="C49" s="119">
        <f>Amnt_Deposited!C44</f>
        <v>27.422422475579999</v>
      </c>
      <c r="D49" s="453">
        <f>Dry_Matter_Content!C36</f>
        <v>0.59</v>
      </c>
      <c r="E49" s="319">
        <f>MCF!R48</f>
        <v>0.8</v>
      </c>
      <c r="F49" s="87">
        <f t="shared" si="5"/>
        <v>2.4592428476100143</v>
      </c>
      <c r="G49" s="87">
        <f t="shared" si="0"/>
        <v>2.4592428476100143</v>
      </c>
      <c r="H49" s="87">
        <f t="shared" si="1"/>
        <v>0</v>
      </c>
      <c r="I49" s="87">
        <f t="shared" si="2"/>
        <v>7.1524079555200508</v>
      </c>
      <c r="J49" s="87">
        <f t="shared" si="3"/>
        <v>2.3082145101784133</v>
      </c>
      <c r="K49" s="120">
        <f t="shared" si="6"/>
        <v>1.5388096734522754</v>
      </c>
      <c r="O49" s="116">
        <f>Amnt_Deposited!B44</f>
        <v>2030</v>
      </c>
      <c r="P49" s="119">
        <f>Amnt_Deposited!C44</f>
        <v>27.422422475579999</v>
      </c>
      <c r="Q49" s="319">
        <f>MCF!R48</f>
        <v>0.8</v>
      </c>
      <c r="R49" s="87">
        <f t="shared" si="4"/>
        <v>1.6453453485348</v>
      </c>
      <c r="S49" s="87">
        <f t="shared" si="7"/>
        <v>1.6453453485348</v>
      </c>
      <c r="T49" s="87">
        <f t="shared" si="8"/>
        <v>0</v>
      </c>
      <c r="U49" s="87">
        <f t="shared" si="9"/>
        <v>4.7852863217127908</v>
      </c>
      <c r="V49" s="87">
        <f t="shared" si="10"/>
        <v>1.5443005197447008</v>
      </c>
      <c r="W49" s="120">
        <f t="shared" si="11"/>
        <v>1.0295336798298005</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4.7944024300098738</v>
      </c>
      <c r="J50" s="87">
        <f t="shared" si="3"/>
        <v>2.3580055255101775</v>
      </c>
      <c r="K50" s="120">
        <f t="shared" si="6"/>
        <v>1.5720036836734517</v>
      </c>
      <c r="O50" s="116">
        <f>Amnt_Deposited!B45</f>
        <v>2031</v>
      </c>
      <c r="P50" s="119">
        <f>Amnt_Deposited!C45</f>
        <v>0</v>
      </c>
      <c r="Q50" s="319">
        <f>MCF!R49</f>
        <v>0.8</v>
      </c>
      <c r="R50" s="87">
        <f t="shared" si="4"/>
        <v>0</v>
      </c>
      <c r="S50" s="87">
        <f t="shared" si="7"/>
        <v>0</v>
      </c>
      <c r="T50" s="87">
        <f t="shared" si="8"/>
        <v>0</v>
      </c>
      <c r="U50" s="87">
        <f t="shared" si="9"/>
        <v>3.2076733474642332</v>
      </c>
      <c r="V50" s="87">
        <f t="shared" si="10"/>
        <v>1.5776129742485576</v>
      </c>
      <c r="W50" s="120">
        <f t="shared" si="11"/>
        <v>1.0517419828323717</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3.2137840575975996</v>
      </c>
      <c r="J51" s="87">
        <f t="shared" ref="J51:J82" si="16">I50*(1-$K$10)+H51</f>
        <v>1.5806183724122742</v>
      </c>
      <c r="K51" s="120">
        <f t="shared" si="6"/>
        <v>1.0537455816081827</v>
      </c>
      <c r="O51" s="116">
        <f>Amnt_Deposited!B46</f>
        <v>2032</v>
      </c>
      <c r="P51" s="119">
        <f>Amnt_Deposited!C46</f>
        <v>0</v>
      </c>
      <c r="Q51" s="319">
        <f>MCF!R50</f>
        <v>0.8</v>
      </c>
      <c r="R51" s="87">
        <f t="shared" ref="R51:R82" si="17">P51*$W$6*DOCF*Q51</f>
        <v>0</v>
      </c>
      <c r="S51" s="87">
        <f t="shared" si="7"/>
        <v>0</v>
      </c>
      <c r="T51" s="87">
        <f t="shared" si="8"/>
        <v>0</v>
      </c>
      <c r="U51" s="87">
        <f t="shared" si="9"/>
        <v>2.1501677459395179</v>
      </c>
      <c r="V51" s="87">
        <f t="shared" si="10"/>
        <v>1.0575056015247151</v>
      </c>
      <c r="W51" s="120">
        <f t="shared" si="11"/>
        <v>0.70500373434981001</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2.1542638774374265</v>
      </c>
      <c r="J52" s="87">
        <f t="shared" si="16"/>
        <v>1.0595201801601728</v>
      </c>
      <c r="K52" s="120">
        <f t="shared" si="6"/>
        <v>0.70634678677344853</v>
      </c>
      <c r="O52" s="116">
        <f>Amnt_Deposited!B47</f>
        <v>2033</v>
      </c>
      <c r="P52" s="119">
        <f>Amnt_Deposited!C47</f>
        <v>0</v>
      </c>
      <c r="Q52" s="319">
        <f>MCF!R51</f>
        <v>0.8</v>
      </c>
      <c r="R52" s="87">
        <f t="shared" si="17"/>
        <v>0</v>
      </c>
      <c r="S52" s="87">
        <f t="shared" si="7"/>
        <v>0</v>
      </c>
      <c r="T52" s="87">
        <f t="shared" si="8"/>
        <v>0</v>
      </c>
      <c r="U52" s="87">
        <f t="shared" si="9"/>
        <v>1.4413005424425245</v>
      </c>
      <c r="V52" s="87">
        <f t="shared" si="10"/>
        <v>0.70886720349699339</v>
      </c>
      <c r="W52" s="120">
        <f t="shared" si="11"/>
        <v>0.47257813566466222</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1.4440462614967706</v>
      </c>
      <c r="J53" s="87">
        <f t="shared" si="16"/>
        <v>0.71021761594065591</v>
      </c>
      <c r="K53" s="120">
        <f t="shared" si="6"/>
        <v>0.47347841062710394</v>
      </c>
      <c r="O53" s="116">
        <f>Amnt_Deposited!B48</f>
        <v>2034</v>
      </c>
      <c r="P53" s="119">
        <f>Amnt_Deposited!C48</f>
        <v>0</v>
      </c>
      <c r="Q53" s="319">
        <f>MCF!R52</f>
        <v>0.8</v>
      </c>
      <c r="R53" s="87">
        <f t="shared" si="17"/>
        <v>0</v>
      </c>
      <c r="S53" s="87">
        <f t="shared" si="7"/>
        <v>0</v>
      </c>
      <c r="T53" s="87">
        <f t="shared" si="8"/>
        <v>0</v>
      </c>
      <c r="U53" s="87">
        <f t="shared" si="9"/>
        <v>0.96613264596126491</v>
      </c>
      <c r="V53" s="87">
        <f t="shared" si="10"/>
        <v>0.47516789648125951</v>
      </c>
      <c r="W53" s="120">
        <f t="shared" si="11"/>
        <v>0.31677859765417299</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0.9679731564841082</v>
      </c>
      <c r="J54" s="87">
        <f t="shared" si="16"/>
        <v>0.47607310501266248</v>
      </c>
      <c r="K54" s="120">
        <f t="shared" si="6"/>
        <v>0.31738207000844165</v>
      </c>
      <c r="O54" s="116">
        <f>Amnt_Deposited!B49</f>
        <v>2035</v>
      </c>
      <c r="P54" s="119">
        <f>Amnt_Deposited!C49</f>
        <v>0</v>
      </c>
      <c r="Q54" s="319">
        <f>MCF!R53</f>
        <v>0.8</v>
      </c>
      <c r="R54" s="87">
        <f t="shared" si="17"/>
        <v>0</v>
      </c>
      <c r="S54" s="87">
        <f t="shared" si="7"/>
        <v>0</v>
      </c>
      <c r="T54" s="87">
        <f t="shared" si="8"/>
        <v>0</v>
      </c>
      <c r="U54" s="87">
        <f t="shared" si="9"/>
        <v>0.64761807971728913</v>
      </c>
      <c r="V54" s="87">
        <f t="shared" si="10"/>
        <v>0.31851456624397578</v>
      </c>
      <c r="W54" s="120">
        <f t="shared" si="11"/>
        <v>0.21234304416265051</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0.64885181081569054</v>
      </c>
      <c r="J55" s="87">
        <f t="shared" si="16"/>
        <v>0.31912134566841766</v>
      </c>
      <c r="K55" s="120">
        <f t="shared" si="6"/>
        <v>0.2127475637789451</v>
      </c>
      <c r="O55" s="116">
        <f>Amnt_Deposited!B50</f>
        <v>2036</v>
      </c>
      <c r="P55" s="119">
        <f>Amnt_Deposited!C50</f>
        <v>0</v>
      </c>
      <c r="Q55" s="319">
        <f>MCF!R54</f>
        <v>0.8</v>
      </c>
      <c r="R55" s="87">
        <f t="shared" si="17"/>
        <v>0</v>
      </c>
      <c r="S55" s="87">
        <f t="shared" si="7"/>
        <v>0</v>
      </c>
      <c r="T55" s="87">
        <f t="shared" si="8"/>
        <v>0</v>
      </c>
      <c r="U55" s="87">
        <f t="shared" si="9"/>
        <v>0.43411138100960561</v>
      </c>
      <c r="V55" s="87">
        <f t="shared" si="10"/>
        <v>0.21350669870768355</v>
      </c>
      <c r="W55" s="120">
        <f t="shared" si="11"/>
        <v>0.14233779913845568</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0.43493837569628163</v>
      </c>
      <c r="J56" s="87">
        <f t="shared" si="16"/>
        <v>0.21391343511940891</v>
      </c>
      <c r="K56" s="120">
        <f t="shared" si="6"/>
        <v>0.14260895674627261</v>
      </c>
      <c r="O56" s="116">
        <f>Amnt_Deposited!B51</f>
        <v>2037</v>
      </c>
      <c r="P56" s="119">
        <f>Amnt_Deposited!C51</f>
        <v>0</v>
      </c>
      <c r="Q56" s="319">
        <f>MCF!R55</f>
        <v>0.8</v>
      </c>
      <c r="R56" s="87">
        <f t="shared" si="17"/>
        <v>0</v>
      </c>
      <c r="S56" s="87">
        <f t="shared" si="7"/>
        <v>0</v>
      </c>
      <c r="T56" s="87">
        <f t="shared" si="8"/>
        <v>0</v>
      </c>
      <c r="U56" s="87">
        <f t="shared" si="9"/>
        <v>0.29099356090295381</v>
      </c>
      <c r="V56" s="87">
        <f t="shared" si="10"/>
        <v>0.14311782010665181</v>
      </c>
      <c r="W56" s="120">
        <f t="shared" si="11"/>
        <v>9.5411880071101199E-2</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0.29154791201939767</v>
      </c>
      <c r="J57" s="87">
        <f t="shared" si="16"/>
        <v>0.14339046367688393</v>
      </c>
      <c r="K57" s="120">
        <f t="shared" si="6"/>
        <v>9.5593642451255956E-2</v>
      </c>
      <c r="O57" s="116">
        <f>Amnt_Deposited!B52</f>
        <v>2038</v>
      </c>
      <c r="P57" s="119">
        <f>Amnt_Deposited!C52</f>
        <v>0</v>
      </c>
      <c r="Q57" s="319">
        <f>MCF!R56</f>
        <v>0.8</v>
      </c>
      <c r="R57" s="87">
        <f t="shared" si="17"/>
        <v>0</v>
      </c>
      <c r="S57" s="87">
        <f t="shared" si="7"/>
        <v>0</v>
      </c>
      <c r="T57" s="87">
        <f t="shared" si="8"/>
        <v>0</v>
      </c>
      <c r="U57" s="87">
        <f t="shared" si="9"/>
        <v>0.1950588171405426</v>
      </c>
      <c r="V57" s="87">
        <f t="shared" si="10"/>
        <v>9.5934743762411193E-2</v>
      </c>
      <c r="W57" s="120">
        <f t="shared" si="11"/>
        <v>6.3956495841607452E-2</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0.19543040980643717</v>
      </c>
      <c r="J58" s="87">
        <f t="shared" si="16"/>
        <v>9.6117502212960504E-2</v>
      </c>
      <c r="K58" s="120">
        <f t="shared" si="6"/>
        <v>6.4078334808640336E-2</v>
      </c>
      <c r="O58" s="116">
        <f>Amnt_Deposited!B53</f>
        <v>2039</v>
      </c>
      <c r="P58" s="119">
        <f>Amnt_Deposited!C53</f>
        <v>0</v>
      </c>
      <c r="Q58" s="319">
        <f>MCF!R57</f>
        <v>0.8</v>
      </c>
      <c r="R58" s="87">
        <f t="shared" si="17"/>
        <v>0</v>
      </c>
      <c r="S58" s="87">
        <f t="shared" si="7"/>
        <v>0</v>
      </c>
      <c r="T58" s="87">
        <f t="shared" si="8"/>
        <v>0</v>
      </c>
      <c r="U58" s="87">
        <f t="shared" si="9"/>
        <v>0.13075183528530587</v>
      </c>
      <c r="V58" s="87">
        <f t="shared" si="10"/>
        <v>6.4306981855236728E-2</v>
      </c>
      <c r="W58" s="120">
        <f t="shared" si="11"/>
        <v>4.2871321236824481E-2</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0.13100092129821483</v>
      </c>
      <c r="J59" s="87">
        <f t="shared" si="16"/>
        <v>6.4429488508222346E-2</v>
      </c>
      <c r="K59" s="120">
        <f t="shared" si="6"/>
        <v>4.2952992338814895E-2</v>
      </c>
      <c r="O59" s="116">
        <f>Amnt_Deposited!B54</f>
        <v>2040</v>
      </c>
      <c r="P59" s="119">
        <f>Amnt_Deposited!C54</f>
        <v>0</v>
      </c>
      <c r="Q59" s="319">
        <f>MCF!R58</f>
        <v>0.8</v>
      </c>
      <c r="R59" s="87">
        <f t="shared" si="17"/>
        <v>0</v>
      </c>
      <c r="S59" s="87">
        <f t="shared" si="7"/>
        <v>0</v>
      </c>
      <c r="T59" s="87">
        <f t="shared" si="8"/>
        <v>0</v>
      </c>
      <c r="U59" s="87">
        <f t="shared" si="9"/>
        <v>8.7645576247690565E-2</v>
      </c>
      <c r="V59" s="87">
        <f t="shared" si="10"/>
        <v>4.3106259037615308E-2</v>
      </c>
      <c r="W59" s="120">
        <f t="shared" si="11"/>
        <v>2.8737506025076871E-2</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8.7812543595330528E-2</v>
      </c>
      <c r="J60" s="87">
        <f t="shared" si="16"/>
        <v>4.3188377702884299E-2</v>
      </c>
      <c r="K60" s="120">
        <f t="shared" si="6"/>
        <v>2.8792251801922866E-2</v>
      </c>
      <c r="O60" s="116">
        <f>Amnt_Deposited!B55</f>
        <v>2041</v>
      </c>
      <c r="P60" s="119">
        <f>Amnt_Deposited!C55</f>
        <v>0</v>
      </c>
      <c r="Q60" s="319">
        <f>MCF!R59</f>
        <v>0.8</v>
      </c>
      <c r="R60" s="87">
        <f t="shared" si="17"/>
        <v>0</v>
      </c>
      <c r="S60" s="87">
        <f t="shared" si="7"/>
        <v>0</v>
      </c>
      <c r="T60" s="87">
        <f t="shared" si="8"/>
        <v>0</v>
      </c>
      <c r="U60" s="87">
        <f t="shared" si="9"/>
        <v>5.8750586705172074E-2</v>
      </c>
      <c r="V60" s="87">
        <f t="shared" si="10"/>
        <v>2.8894989542518488E-2</v>
      </c>
      <c r="W60" s="120">
        <f t="shared" si="11"/>
        <v>1.926332636167899E-2</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5.8862508265328545E-2</v>
      </c>
      <c r="J61" s="87">
        <f t="shared" si="16"/>
        <v>2.8950035330001983E-2</v>
      </c>
      <c r="K61" s="120">
        <f t="shared" si="6"/>
        <v>1.9300023553334655E-2</v>
      </c>
      <c r="O61" s="116">
        <f>Amnt_Deposited!B56</f>
        <v>2042</v>
      </c>
      <c r="P61" s="119">
        <f>Amnt_Deposited!C56</f>
        <v>0</v>
      </c>
      <c r="Q61" s="319">
        <f>MCF!R60</f>
        <v>0.8</v>
      </c>
      <c r="R61" s="87">
        <f t="shared" si="17"/>
        <v>0</v>
      </c>
      <c r="S61" s="87">
        <f t="shared" si="7"/>
        <v>0</v>
      </c>
      <c r="T61" s="87">
        <f t="shared" si="8"/>
        <v>0</v>
      </c>
      <c r="U61" s="87">
        <f t="shared" si="9"/>
        <v>3.9381695984831766E-2</v>
      </c>
      <c r="V61" s="87">
        <f t="shared" si="10"/>
        <v>1.9368890720340308E-2</v>
      </c>
      <c r="W61" s="120">
        <f t="shared" si="11"/>
        <v>1.2912593813560205E-2</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3.9456719250188232E-2</v>
      </c>
      <c r="J62" s="87">
        <f t="shared" si="16"/>
        <v>1.9405789015140316E-2</v>
      </c>
      <c r="K62" s="120">
        <f t="shared" si="6"/>
        <v>1.2937192676760211E-2</v>
      </c>
      <c r="O62" s="116">
        <f>Amnt_Deposited!B57</f>
        <v>2043</v>
      </c>
      <c r="P62" s="119">
        <f>Amnt_Deposited!C57</f>
        <v>0</v>
      </c>
      <c r="Q62" s="319">
        <f>MCF!R61</f>
        <v>0.8</v>
      </c>
      <c r="R62" s="87">
        <f t="shared" si="17"/>
        <v>0</v>
      </c>
      <c r="S62" s="87">
        <f t="shared" si="7"/>
        <v>0</v>
      </c>
      <c r="T62" s="87">
        <f t="shared" si="8"/>
        <v>0</v>
      </c>
      <c r="U62" s="87">
        <f t="shared" si="9"/>
        <v>2.6398340265513982E-2</v>
      </c>
      <c r="V62" s="87">
        <f t="shared" si="10"/>
        <v>1.2983355719317784E-2</v>
      </c>
      <c r="W62" s="120">
        <f t="shared" si="11"/>
        <v>8.6555704795451896E-3</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2.6448629864201472E-2</v>
      </c>
      <c r="J63" s="87">
        <f t="shared" si="16"/>
        <v>1.300808938598676E-2</v>
      </c>
      <c r="K63" s="120">
        <f t="shared" si="6"/>
        <v>8.6720595906578397E-3</v>
      </c>
      <c r="O63" s="116">
        <f>Amnt_Deposited!B58</f>
        <v>2044</v>
      </c>
      <c r="P63" s="119">
        <f>Amnt_Deposited!C58</f>
        <v>0</v>
      </c>
      <c r="Q63" s="319">
        <f>MCF!R62</f>
        <v>0.8</v>
      </c>
      <c r="R63" s="87">
        <f t="shared" si="17"/>
        <v>0</v>
      </c>
      <c r="S63" s="87">
        <f t="shared" si="7"/>
        <v>0</v>
      </c>
      <c r="T63" s="87">
        <f t="shared" si="8"/>
        <v>0</v>
      </c>
      <c r="U63" s="87">
        <f t="shared" si="9"/>
        <v>1.7695336662043804E-2</v>
      </c>
      <c r="V63" s="87">
        <f t="shared" si="10"/>
        <v>8.7030036034701774E-3</v>
      </c>
      <c r="W63" s="120">
        <f t="shared" si="11"/>
        <v>5.8020024023134513E-3</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1.7729046788151116E-2</v>
      </c>
      <c r="J64" s="87">
        <f t="shared" si="16"/>
        <v>8.7195830760503565E-3</v>
      </c>
      <c r="K64" s="120">
        <f t="shared" si="6"/>
        <v>5.8130553840335707E-3</v>
      </c>
      <c r="O64" s="116">
        <f>Amnt_Deposited!B59</f>
        <v>2045</v>
      </c>
      <c r="P64" s="119">
        <f>Amnt_Deposited!C59</f>
        <v>0</v>
      </c>
      <c r="Q64" s="319">
        <f>MCF!R63</f>
        <v>0.8</v>
      </c>
      <c r="R64" s="87">
        <f t="shared" si="17"/>
        <v>0</v>
      </c>
      <c r="S64" s="87">
        <f t="shared" si="7"/>
        <v>0</v>
      </c>
      <c r="T64" s="87">
        <f t="shared" si="8"/>
        <v>0</v>
      </c>
      <c r="U64" s="87">
        <f t="shared" si="9"/>
        <v>1.1861538885917339E-2</v>
      </c>
      <c r="V64" s="87">
        <f t="shared" si="10"/>
        <v>5.8337977761264651E-3</v>
      </c>
      <c r="W64" s="120">
        <f t="shared" si="11"/>
        <v>3.8891985174176434E-3</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1.1884135459201459E-2</v>
      </c>
      <c r="J65" s="87">
        <f t="shared" si="16"/>
        <v>5.8449113289496561E-3</v>
      </c>
      <c r="K65" s="120">
        <f t="shared" si="6"/>
        <v>3.8966075526331041E-3</v>
      </c>
      <c r="O65" s="116">
        <f>Amnt_Deposited!B60</f>
        <v>2046</v>
      </c>
      <c r="P65" s="119">
        <f>Amnt_Deposited!C60</f>
        <v>0</v>
      </c>
      <c r="Q65" s="319">
        <f>MCF!R64</f>
        <v>0.8</v>
      </c>
      <c r="R65" s="87">
        <f t="shared" si="17"/>
        <v>0</v>
      </c>
      <c r="S65" s="87">
        <f t="shared" si="7"/>
        <v>0</v>
      </c>
      <c r="T65" s="87">
        <f t="shared" si="8"/>
        <v>0</v>
      </c>
      <c r="U65" s="87">
        <f t="shared" si="9"/>
        <v>7.9510272920616364E-3</v>
      </c>
      <c r="V65" s="87">
        <f t="shared" si="10"/>
        <v>3.9105115938557027E-3</v>
      </c>
      <c r="W65" s="120">
        <f t="shared" si="11"/>
        <v>2.6070077292371348E-3</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7.9661742281056953E-3</v>
      </c>
      <c r="J66" s="87">
        <f t="shared" si="16"/>
        <v>3.9179612310957634E-3</v>
      </c>
      <c r="K66" s="120">
        <f t="shared" si="6"/>
        <v>2.611974154063842E-3</v>
      </c>
      <c r="O66" s="116">
        <f>Amnt_Deposited!B61</f>
        <v>2047</v>
      </c>
      <c r="P66" s="119">
        <f>Amnt_Deposited!C61</f>
        <v>0</v>
      </c>
      <c r="Q66" s="319">
        <f>MCF!R65</f>
        <v>0.8</v>
      </c>
      <c r="R66" s="87">
        <f t="shared" si="17"/>
        <v>0</v>
      </c>
      <c r="S66" s="87">
        <f t="shared" si="7"/>
        <v>0</v>
      </c>
      <c r="T66" s="87">
        <f t="shared" si="8"/>
        <v>0</v>
      </c>
      <c r="U66" s="87">
        <f t="shared" si="9"/>
        <v>5.3297329804453805E-3</v>
      </c>
      <c r="V66" s="87">
        <f t="shared" si="10"/>
        <v>2.6212943116162555E-3</v>
      </c>
      <c r="W66" s="120">
        <f t="shared" si="11"/>
        <v>1.7475295410775036E-3</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5.3398862753117329E-3</v>
      </c>
      <c r="J67" s="87">
        <f t="shared" si="16"/>
        <v>2.6262879527939619E-3</v>
      </c>
      <c r="K67" s="120">
        <f t="shared" si="6"/>
        <v>1.7508586351959745E-3</v>
      </c>
      <c r="O67" s="116">
        <f>Amnt_Deposited!B62</f>
        <v>2048</v>
      </c>
      <c r="P67" s="119">
        <f>Amnt_Deposited!C62</f>
        <v>0</v>
      </c>
      <c r="Q67" s="319">
        <f>MCF!R66</f>
        <v>0.8</v>
      </c>
      <c r="R67" s="87">
        <f t="shared" si="17"/>
        <v>0</v>
      </c>
      <c r="S67" s="87">
        <f t="shared" si="7"/>
        <v>0</v>
      </c>
      <c r="T67" s="87">
        <f t="shared" si="8"/>
        <v>0</v>
      </c>
      <c r="U67" s="87">
        <f t="shared" si="9"/>
        <v>3.5726268568098125E-3</v>
      </c>
      <c r="V67" s="87">
        <f t="shared" si="10"/>
        <v>1.7571061236355677E-3</v>
      </c>
      <c r="W67" s="120">
        <f t="shared" si="11"/>
        <v>1.1714040824237118E-3</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3.5794328138920393E-3</v>
      </c>
      <c r="J68" s="87">
        <f t="shared" si="16"/>
        <v>1.7604534614196934E-3</v>
      </c>
      <c r="K68" s="120">
        <f t="shared" si="6"/>
        <v>1.1736356409464623E-3</v>
      </c>
      <c r="O68" s="116">
        <f>Amnt_Deposited!B63</f>
        <v>2049</v>
      </c>
      <c r="P68" s="119">
        <f>Amnt_Deposited!C63</f>
        <v>0</v>
      </c>
      <c r="Q68" s="319">
        <f>MCF!R67</f>
        <v>0.8</v>
      </c>
      <c r="R68" s="87">
        <f t="shared" si="17"/>
        <v>0</v>
      </c>
      <c r="S68" s="87">
        <f t="shared" si="7"/>
        <v>0</v>
      </c>
      <c r="T68" s="87">
        <f t="shared" si="8"/>
        <v>0</v>
      </c>
      <c r="U68" s="87">
        <f t="shared" si="9"/>
        <v>2.394803399124915E-3</v>
      </c>
      <c r="V68" s="87">
        <f t="shared" si="10"/>
        <v>1.1778234576848975E-3</v>
      </c>
      <c r="W68" s="120">
        <f t="shared" si="11"/>
        <v>7.8521563845659827E-4</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2.39936556858959E-3</v>
      </c>
      <c r="J69" s="87">
        <f t="shared" si="16"/>
        <v>1.1800672453024495E-3</v>
      </c>
      <c r="K69" s="120">
        <f t="shared" si="6"/>
        <v>7.8671149686829959E-4</v>
      </c>
      <c r="O69" s="116">
        <f>Amnt_Deposited!B64</f>
        <v>2050</v>
      </c>
      <c r="P69" s="119">
        <f>Amnt_Deposited!C64</f>
        <v>0</v>
      </c>
      <c r="Q69" s="319">
        <f>MCF!R68</f>
        <v>0.8</v>
      </c>
      <c r="R69" s="87">
        <f t="shared" si="17"/>
        <v>0</v>
      </c>
      <c r="S69" s="87">
        <f t="shared" si="7"/>
        <v>0</v>
      </c>
      <c r="T69" s="87">
        <f t="shared" si="8"/>
        <v>0</v>
      </c>
      <c r="U69" s="87">
        <f t="shared" si="9"/>
        <v>1.6052847247477187E-3</v>
      </c>
      <c r="V69" s="87">
        <f t="shared" si="10"/>
        <v>7.8951867437719646E-4</v>
      </c>
      <c r="W69" s="120">
        <f t="shared" si="11"/>
        <v>5.2634578291813094E-4</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1.6083428383933018E-3</v>
      </c>
      <c r="J70" s="87">
        <f t="shared" si="16"/>
        <v>7.9102273019628815E-4</v>
      </c>
      <c r="K70" s="120">
        <f t="shared" si="6"/>
        <v>5.2734848679752543E-4</v>
      </c>
      <c r="O70" s="116">
        <f>Amnt_Deposited!B65</f>
        <v>2051</v>
      </c>
      <c r="P70" s="119">
        <f>Amnt_Deposited!C65</f>
        <v>0</v>
      </c>
      <c r="Q70" s="319">
        <f>MCF!R69</f>
        <v>0.8</v>
      </c>
      <c r="R70" s="87">
        <f t="shared" si="17"/>
        <v>0</v>
      </c>
      <c r="S70" s="87">
        <f t="shared" si="7"/>
        <v>0</v>
      </c>
      <c r="T70" s="87">
        <f t="shared" si="8"/>
        <v>0</v>
      </c>
      <c r="U70" s="87">
        <f t="shared" si="9"/>
        <v>1.0760545305931995E-3</v>
      </c>
      <c r="V70" s="87">
        <f t="shared" si="10"/>
        <v>5.2923019415451928E-4</v>
      </c>
      <c r="W70" s="120">
        <f t="shared" si="11"/>
        <v>3.5282012943634619E-4</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1.0781044454728889E-3</v>
      </c>
      <c r="J71" s="87">
        <f t="shared" si="16"/>
        <v>5.3023839292041294E-4</v>
      </c>
      <c r="K71" s="120">
        <f t="shared" si="6"/>
        <v>3.5349226194694196E-4</v>
      </c>
      <c r="O71" s="116">
        <f>Amnt_Deposited!B66</f>
        <v>2052</v>
      </c>
      <c r="P71" s="119">
        <f>Amnt_Deposited!C66</f>
        <v>0</v>
      </c>
      <c r="Q71" s="319">
        <f>MCF!R70</f>
        <v>0.8</v>
      </c>
      <c r="R71" s="87">
        <f t="shared" si="17"/>
        <v>0</v>
      </c>
      <c r="S71" s="87">
        <f t="shared" si="7"/>
        <v>0</v>
      </c>
      <c r="T71" s="87">
        <f t="shared" si="8"/>
        <v>0</v>
      </c>
      <c r="U71" s="87">
        <f t="shared" si="9"/>
        <v>7.2130092248409174E-4</v>
      </c>
      <c r="V71" s="87">
        <f t="shared" si="10"/>
        <v>3.5475360810910774E-4</v>
      </c>
      <c r="W71" s="120">
        <f t="shared" si="11"/>
        <v>2.3650240540607181E-4</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7.2267502152061427E-4</v>
      </c>
      <c r="J72" s="87">
        <f t="shared" si="16"/>
        <v>3.5542942395227459E-4</v>
      </c>
      <c r="K72" s="120">
        <f t="shared" si="6"/>
        <v>2.3695294930151637E-4</v>
      </c>
      <c r="O72" s="116">
        <f>Amnt_Deposited!B67</f>
        <v>2053</v>
      </c>
      <c r="P72" s="119">
        <f>Amnt_Deposited!C67</f>
        <v>0</v>
      </c>
      <c r="Q72" s="319">
        <f>MCF!R71</f>
        <v>0.8</v>
      </c>
      <c r="R72" s="87">
        <f t="shared" si="17"/>
        <v>0</v>
      </c>
      <c r="S72" s="87">
        <f t="shared" si="7"/>
        <v>0</v>
      </c>
      <c r="T72" s="87">
        <f t="shared" si="8"/>
        <v>0</v>
      </c>
      <c r="U72" s="87">
        <f t="shared" si="9"/>
        <v>4.8350246756508546E-4</v>
      </c>
      <c r="V72" s="87">
        <f t="shared" si="10"/>
        <v>2.3779845491900625E-4</v>
      </c>
      <c r="W72" s="120">
        <f t="shared" si="11"/>
        <v>1.5853230327933748E-4</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4.8442355369450479E-4</v>
      </c>
      <c r="J73" s="87">
        <f t="shared" si="16"/>
        <v>2.3825146782610948E-4</v>
      </c>
      <c r="K73" s="120">
        <f t="shared" si="6"/>
        <v>1.5883431188407299E-4</v>
      </c>
      <c r="O73" s="116">
        <f>Amnt_Deposited!B68</f>
        <v>2054</v>
      </c>
      <c r="P73" s="119">
        <f>Amnt_Deposited!C68</f>
        <v>0</v>
      </c>
      <c r="Q73" s="319">
        <f>MCF!R72</f>
        <v>0.8</v>
      </c>
      <c r="R73" s="87">
        <f t="shared" si="17"/>
        <v>0</v>
      </c>
      <c r="S73" s="87">
        <f t="shared" si="7"/>
        <v>0</v>
      </c>
      <c r="T73" s="87">
        <f t="shared" si="8"/>
        <v>0</v>
      </c>
      <c r="U73" s="87">
        <f t="shared" si="9"/>
        <v>3.2410139631657329E-4</v>
      </c>
      <c r="V73" s="87">
        <f t="shared" si="10"/>
        <v>1.5940107124851218E-4</v>
      </c>
      <c r="W73" s="120">
        <f t="shared" si="11"/>
        <v>1.0626738083234144E-4</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3.2471881881324848E-4</v>
      </c>
      <c r="J74" s="87">
        <f t="shared" si="16"/>
        <v>1.5970473488125634E-4</v>
      </c>
      <c r="K74" s="120">
        <f t="shared" si="6"/>
        <v>1.0646982325417089E-4</v>
      </c>
      <c r="O74" s="116">
        <f>Amnt_Deposited!B69</f>
        <v>2055</v>
      </c>
      <c r="P74" s="119">
        <f>Amnt_Deposited!C69</f>
        <v>0</v>
      </c>
      <c r="Q74" s="319">
        <f>MCF!R73</f>
        <v>0.8</v>
      </c>
      <c r="R74" s="87">
        <f t="shared" si="17"/>
        <v>0</v>
      </c>
      <c r="S74" s="87">
        <f t="shared" si="7"/>
        <v>0</v>
      </c>
      <c r="T74" s="87">
        <f t="shared" si="8"/>
        <v>0</v>
      </c>
      <c r="U74" s="87">
        <f t="shared" si="9"/>
        <v>2.172516628991404E-4</v>
      </c>
      <c r="V74" s="87">
        <f t="shared" si="10"/>
        <v>1.068497334174329E-4</v>
      </c>
      <c r="W74" s="120">
        <f t="shared" si="11"/>
        <v>7.1233155611621923E-5</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2.1766553357553515E-4</v>
      </c>
      <c r="J75" s="87">
        <f t="shared" si="16"/>
        <v>1.0705328523771334E-4</v>
      </c>
      <c r="K75" s="120">
        <f t="shared" si="6"/>
        <v>7.1368856825142221E-5</v>
      </c>
      <c r="O75" s="116">
        <f>Amnt_Deposited!B70</f>
        <v>2056</v>
      </c>
      <c r="P75" s="119">
        <f>Amnt_Deposited!C70</f>
        <v>0</v>
      </c>
      <c r="Q75" s="319">
        <f>MCF!R74</f>
        <v>0.8</v>
      </c>
      <c r="R75" s="87">
        <f t="shared" si="17"/>
        <v>0</v>
      </c>
      <c r="S75" s="87">
        <f t="shared" si="7"/>
        <v>0</v>
      </c>
      <c r="T75" s="87">
        <f t="shared" si="8"/>
        <v>0</v>
      </c>
      <c r="U75" s="87">
        <f t="shared" si="9"/>
        <v>1.45628144675871E-4</v>
      </c>
      <c r="V75" s="87">
        <f t="shared" si="10"/>
        <v>7.1623518223269407E-5</v>
      </c>
      <c r="W75" s="120">
        <f t="shared" si="11"/>
        <v>4.7749012148846267E-5</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1.4590557048672472E-4</v>
      </c>
      <c r="J76" s="87">
        <f t="shared" si="16"/>
        <v>7.1759963088810432E-5</v>
      </c>
      <c r="K76" s="120">
        <f t="shared" si="6"/>
        <v>4.7839975392540283E-5</v>
      </c>
      <c r="O76" s="116">
        <f>Amnt_Deposited!B71</f>
        <v>2057</v>
      </c>
      <c r="P76" s="119">
        <f>Amnt_Deposited!C71</f>
        <v>0</v>
      </c>
      <c r="Q76" s="319">
        <f>MCF!R75</f>
        <v>0.8</v>
      </c>
      <c r="R76" s="87">
        <f t="shared" si="17"/>
        <v>0</v>
      </c>
      <c r="S76" s="87">
        <f t="shared" si="7"/>
        <v>0</v>
      </c>
      <c r="T76" s="87">
        <f t="shared" si="8"/>
        <v>0</v>
      </c>
      <c r="U76" s="87">
        <f t="shared" si="9"/>
        <v>9.7617464643214594E-5</v>
      </c>
      <c r="V76" s="87">
        <f t="shared" si="10"/>
        <v>4.8010680032656403E-5</v>
      </c>
      <c r="W76" s="120">
        <f t="shared" si="11"/>
        <v>3.2007120021770931E-5</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9.7803428725517529E-5</v>
      </c>
      <c r="J77" s="87">
        <f t="shared" si="16"/>
        <v>4.8102141761207185E-5</v>
      </c>
      <c r="K77" s="120">
        <f t="shared" si="6"/>
        <v>3.2068094507471454E-5</v>
      </c>
      <c r="O77" s="116">
        <f>Amnt_Deposited!B72</f>
        <v>2058</v>
      </c>
      <c r="P77" s="119">
        <f>Amnt_Deposited!C72</f>
        <v>0</v>
      </c>
      <c r="Q77" s="319">
        <f>MCF!R76</f>
        <v>0.8</v>
      </c>
      <c r="R77" s="87">
        <f t="shared" si="17"/>
        <v>0</v>
      </c>
      <c r="S77" s="87">
        <f t="shared" si="7"/>
        <v>0</v>
      </c>
      <c r="T77" s="87">
        <f t="shared" si="8"/>
        <v>0</v>
      </c>
      <c r="U77" s="87">
        <f t="shared" si="9"/>
        <v>6.5434943393522004E-5</v>
      </c>
      <c r="V77" s="87">
        <f t="shared" si="10"/>
        <v>3.218252124969259E-5</v>
      </c>
      <c r="W77" s="120">
        <f t="shared" si="11"/>
        <v>2.1455014166461726E-5</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6.555959884573228E-5</v>
      </c>
      <c r="J78" s="87">
        <f t="shared" si="16"/>
        <v>3.2243829879785249E-5</v>
      </c>
      <c r="K78" s="120">
        <f t="shared" si="6"/>
        <v>2.1495886586523499E-5</v>
      </c>
      <c r="O78" s="116">
        <f>Amnt_Deposited!B73</f>
        <v>2059</v>
      </c>
      <c r="P78" s="119">
        <f>Amnt_Deposited!C73</f>
        <v>0</v>
      </c>
      <c r="Q78" s="319">
        <f>MCF!R77</f>
        <v>0.8</v>
      </c>
      <c r="R78" s="87">
        <f t="shared" si="17"/>
        <v>0</v>
      </c>
      <c r="S78" s="87">
        <f t="shared" si="7"/>
        <v>0</v>
      </c>
      <c r="T78" s="87">
        <f t="shared" si="8"/>
        <v>0</v>
      </c>
      <c r="U78" s="87">
        <f t="shared" si="9"/>
        <v>4.3862354267885123E-5</v>
      </c>
      <c r="V78" s="87">
        <f t="shared" si="10"/>
        <v>2.1572589125636881E-5</v>
      </c>
      <c r="W78" s="120">
        <f t="shared" si="11"/>
        <v>1.4381726083757921E-5</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4.3945913316349307E-5</v>
      </c>
      <c r="J79" s="87">
        <f t="shared" si="16"/>
        <v>2.161368552938297E-5</v>
      </c>
      <c r="K79" s="120">
        <f t="shared" si="6"/>
        <v>1.4409123686255313E-5</v>
      </c>
      <c r="O79" s="116">
        <f>Amnt_Deposited!B74</f>
        <v>2060</v>
      </c>
      <c r="P79" s="119">
        <f>Amnt_Deposited!C74</f>
        <v>0</v>
      </c>
      <c r="Q79" s="319">
        <f>MCF!R78</f>
        <v>0.8</v>
      </c>
      <c r="R79" s="87">
        <f t="shared" si="17"/>
        <v>0</v>
      </c>
      <c r="S79" s="87">
        <f t="shared" si="7"/>
        <v>0</v>
      </c>
      <c r="T79" s="87">
        <f t="shared" si="8"/>
        <v>0</v>
      </c>
      <c r="U79" s="87">
        <f t="shared" si="9"/>
        <v>2.9401815332080278E-5</v>
      </c>
      <c r="V79" s="87">
        <f t="shared" si="10"/>
        <v>1.4460538935804847E-5</v>
      </c>
      <c r="W79" s="120">
        <f t="shared" si="11"/>
        <v>9.6403592905365644E-6</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2.9457826637293484E-5</v>
      </c>
      <c r="J80" s="87">
        <f t="shared" si="16"/>
        <v>1.4488086679055824E-5</v>
      </c>
      <c r="K80" s="120">
        <f t="shared" si="6"/>
        <v>9.6587244527038824E-6</v>
      </c>
      <c r="O80" s="116">
        <f>Amnt_Deposited!B75</f>
        <v>2061</v>
      </c>
      <c r="P80" s="119">
        <f>Amnt_Deposited!C75</f>
        <v>0</v>
      </c>
      <c r="Q80" s="319">
        <f>MCF!R79</f>
        <v>0.8</v>
      </c>
      <c r="R80" s="87">
        <f t="shared" si="17"/>
        <v>0</v>
      </c>
      <c r="S80" s="87">
        <f t="shared" si="7"/>
        <v>0</v>
      </c>
      <c r="T80" s="87">
        <f t="shared" si="8"/>
        <v>0</v>
      </c>
      <c r="U80" s="87">
        <f t="shared" si="9"/>
        <v>1.9708626206931417E-5</v>
      </c>
      <c r="V80" s="87">
        <f t="shared" si="10"/>
        <v>9.6931891251488593E-6</v>
      </c>
      <c r="W80" s="120">
        <f t="shared" si="11"/>
        <v>6.4621260834325723E-6</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1.974617170762045E-5</v>
      </c>
      <c r="J81" s="87">
        <f t="shared" si="16"/>
        <v>9.7116549296730337E-6</v>
      </c>
      <c r="K81" s="120">
        <f t="shared" si="6"/>
        <v>6.4744366197820225E-6</v>
      </c>
      <c r="O81" s="116">
        <f>Amnt_Deposited!B76</f>
        <v>2062</v>
      </c>
      <c r="P81" s="119">
        <f>Amnt_Deposited!C76</f>
        <v>0</v>
      </c>
      <c r="Q81" s="319">
        <f>MCF!R80</f>
        <v>0.8</v>
      </c>
      <c r="R81" s="87">
        <f t="shared" si="17"/>
        <v>0</v>
      </c>
      <c r="S81" s="87">
        <f t="shared" si="7"/>
        <v>0</v>
      </c>
      <c r="T81" s="87">
        <f t="shared" si="8"/>
        <v>0</v>
      </c>
      <c r="U81" s="87">
        <f t="shared" si="9"/>
        <v>1.3211087226329474E-5</v>
      </c>
      <c r="V81" s="87">
        <f t="shared" si="10"/>
        <v>6.4975389806019418E-6</v>
      </c>
      <c r="W81" s="120">
        <f t="shared" si="11"/>
        <v>4.3316926537346273E-6</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1.3236254728079779E-5</v>
      </c>
      <c r="J82" s="87">
        <f t="shared" si="16"/>
        <v>6.5099169795406713E-6</v>
      </c>
      <c r="K82" s="120">
        <f t="shared" si="6"/>
        <v>4.3399446530271142E-6</v>
      </c>
      <c r="O82" s="116">
        <f>Amnt_Deposited!B77</f>
        <v>2063</v>
      </c>
      <c r="P82" s="119">
        <f>Amnt_Deposited!C77</f>
        <v>0</v>
      </c>
      <c r="Q82" s="319">
        <f>MCF!R81</f>
        <v>0.8</v>
      </c>
      <c r="R82" s="87">
        <f t="shared" si="17"/>
        <v>0</v>
      </c>
      <c r="S82" s="87">
        <f t="shared" si="7"/>
        <v>0</v>
      </c>
      <c r="T82" s="87">
        <f t="shared" si="8"/>
        <v>0</v>
      </c>
      <c r="U82" s="87">
        <f t="shared" si="9"/>
        <v>8.855656597734019E-6</v>
      </c>
      <c r="V82" s="87">
        <f t="shared" si="10"/>
        <v>4.3554306285954544E-6</v>
      </c>
      <c r="W82" s="120">
        <f t="shared" si="11"/>
        <v>2.903620419063636E-6</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8.8725268786658853E-6</v>
      </c>
      <c r="J83" s="87">
        <f t="shared" ref="J83:J99" si="22">I82*(1-$K$10)+H83</f>
        <v>4.3637278494138924E-6</v>
      </c>
      <c r="K83" s="120">
        <f t="shared" si="6"/>
        <v>2.9091518996092616E-6</v>
      </c>
      <c r="O83" s="116">
        <f>Amnt_Deposited!B78</f>
        <v>2064</v>
      </c>
      <c r="P83" s="119">
        <f>Amnt_Deposited!C78</f>
        <v>0</v>
      </c>
      <c r="Q83" s="319">
        <f>MCF!R82</f>
        <v>0.8</v>
      </c>
      <c r="R83" s="87">
        <f t="shared" ref="R83:R99" si="23">P83*$W$6*DOCF*Q83</f>
        <v>0</v>
      </c>
      <c r="S83" s="87">
        <f t="shared" si="7"/>
        <v>0</v>
      </c>
      <c r="T83" s="87">
        <f t="shared" si="8"/>
        <v>0</v>
      </c>
      <c r="U83" s="87">
        <f t="shared" si="9"/>
        <v>5.9361241382688812E-6</v>
      </c>
      <c r="V83" s="87">
        <f t="shared" si="10"/>
        <v>2.9195324594651383E-6</v>
      </c>
      <c r="W83" s="120">
        <f t="shared" si="11"/>
        <v>1.9463549729767588E-6</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5.9474326257597632E-6</v>
      </c>
      <c r="J84" s="87">
        <f t="shared" si="22"/>
        <v>2.9250942529061216E-6</v>
      </c>
      <c r="K84" s="120">
        <f t="shared" si="6"/>
        <v>1.9500628352707475E-6</v>
      </c>
      <c r="O84" s="116">
        <f>Amnt_Deposited!B79</f>
        <v>2065</v>
      </c>
      <c r="P84" s="119">
        <f>Amnt_Deposited!C79</f>
        <v>0</v>
      </c>
      <c r="Q84" s="319">
        <f>MCF!R83</f>
        <v>0.8</v>
      </c>
      <c r="R84" s="87">
        <f t="shared" si="23"/>
        <v>0</v>
      </c>
      <c r="S84" s="87">
        <f t="shared" si="7"/>
        <v>0</v>
      </c>
      <c r="T84" s="87">
        <f t="shared" si="8"/>
        <v>0</v>
      </c>
      <c r="U84" s="87">
        <f t="shared" si="9"/>
        <v>3.9791030056376662E-6</v>
      </c>
      <c r="V84" s="87">
        <f t="shared" si="10"/>
        <v>1.9570211326312149E-6</v>
      </c>
      <c r="W84" s="120">
        <f t="shared" si="11"/>
        <v>1.3046807550874766E-6</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3.9866833114931481E-6</v>
      </c>
      <c r="J85" s="87">
        <f t="shared" si="22"/>
        <v>1.9607493142666156E-6</v>
      </c>
      <c r="K85" s="120">
        <f t="shared" ref="K85:K99" si="24">J85*CH4_fraction*conv</f>
        <v>1.3071662095110769E-6</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2.6672725099195915E-6</v>
      </c>
      <c r="V85" s="87">
        <f t="shared" ref="V85:V98" si="28">U84*(1-$W$10)+T85</f>
        <v>1.311830495718075E-6</v>
      </c>
      <c r="W85" s="120">
        <f t="shared" ref="W85:W99" si="29">V85*CH4_fraction*conv</f>
        <v>8.7455366381204996E-7</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2.6723537408896022E-6</v>
      </c>
      <c r="J86" s="87">
        <f t="shared" si="22"/>
        <v>1.3143295706035461E-6</v>
      </c>
      <c r="K86" s="120">
        <f t="shared" si="24"/>
        <v>8.7621971373569736E-7</v>
      </c>
      <c r="O86" s="116">
        <f>Amnt_Deposited!B81</f>
        <v>2067</v>
      </c>
      <c r="P86" s="119">
        <f>Amnt_Deposited!C81</f>
        <v>0</v>
      </c>
      <c r="Q86" s="319">
        <f>MCF!R85</f>
        <v>0.8</v>
      </c>
      <c r="R86" s="87">
        <f t="shared" si="23"/>
        <v>0</v>
      </c>
      <c r="S86" s="87">
        <f t="shared" si="25"/>
        <v>0</v>
      </c>
      <c r="T86" s="87">
        <f t="shared" si="26"/>
        <v>0</v>
      </c>
      <c r="U86" s="87">
        <f t="shared" si="27"/>
        <v>1.7879262316388958E-6</v>
      </c>
      <c r="V86" s="87">
        <f t="shared" si="28"/>
        <v>8.7934627828069565E-7</v>
      </c>
      <c r="W86" s="120">
        <f t="shared" si="29"/>
        <v>5.8623085218713043E-7</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1.7913322826166312E-6</v>
      </c>
      <c r="J87" s="87">
        <f t="shared" si="22"/>
        <v>8.8102145827297112E-7</v>
      </c>
      <c r="K87" s="120">
        <f t="shared" si="24"/>
        <v>5.8734763884864738E-7</v>
      </c>
      <c r="O87" s="116">
        <f>Amnt_Deposited!B82</f>
        <v>2068</v>
      </c>
      <c r="P87" s="119">
        <f>Amnt_Deposited!C82</f>
        <v>0</v>
      </c>
      <c r="Q87" s="319">
        <f>MCF!R86</f>
        <v>0.8</v>
      </c>
      <c r="R87" s="87">
        <f t="shared" si="23"/>
        <v>0</v>
      </c>
      <c r="S87" s="87">
        <f t="shared" si="25"/>
        <v>0</v>
      </c>
      <c r="T87" s="87">
        <f t="shared" si="26"/>
        <v>0</v>
      </c>
      <c r="U87" s="87">
        <f t="shared" si="27"/>
        <v>1.1984827939005118E-6</v>
      </c>
      <c r="V87" s="87">
        <f t="shared" si="28"/>
        <v>5.8944343773838407E-7</v>
      </c>
      <c r="W87" s="120">
        <f t="shared" si="29"/>
        <v>3.9296229182558935E-7</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1.2007659381487071E-6</v>
      </c>
      <c r="J88" s="87">
        <f t="shared" si="22"/>
        <v>5.9056634446792408E-7</v>
      </c>
      <c r="K88" s="120">
        <f t="shared" si="24"/>
        <v>3.9371089631194939E-7</v>
      </c>
      <c r="O88" s="116">
        <f>Amnt_Deposited!B83</f>
        <v>2069</v>
      </c>
      <c r="P88" s="119">
        <f>Amnt_Deposited!C83</f>
        <v>0</v>
      </c>
      <c r="Q88" s="319">
        <f>MCF!R87</f>
        <v>0.8</v>
      </c>
      <c r="R88" s="87">
        <f t="shared" si="23"/>
        <v>0</v>
      </c>
      <c r="S88" s="87">
        <f t="shared" si="25"/>
        <v>0</v>
      </c>
      <c r="T88" s="87">
        <f t="shared" si="26"/>
        <v>0</v>
      </c>
      <c r="U88" s="87">
        <f t="shared" si="27"/>
        <v>8.0336704158031274E-7</v>
      </c>
      <c r="V88" s="87">
        <f t="shared" si="28"/>
        <v>3.951157523201991E-7</v>
      </c>
      <c r="W88" s="120">
        <f t="shared" si="29"/>
        <v>2.6341050154679938E-7</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8.0489747893786905E-7</v>
      </c>
      <c r="J89" s="87">
        <f t="shared" si="22"/>
        <v>3.9586845921083813E-7</v>
      </c>
      <c r="K89" s="120">
        <f t="shared" si="24"/>
        <v>2.6391230614055875E-7</v>
      </c>
      <c r="O89" s="116">
        <f>Amnt_Deposited!B84</f>
        <v>2070</v>
      </c>
      <c r="P89" s="119">
        <f>Amnt_Deposited!C84</f>
        <v>0</v>
      </c>
      <c r="Q89" s="319">
        <f>MCF!R88</f>
        <v>0.8</v>
      </c>
      <c r="R89" s="87">
        <f t="shared" si="23"/>
        <v>0</v>
      </c>
      <c r="S89" s="87">
        <f t="shared" si="25"/>
        <v>0</v>
      </c>
      <c r="T89" s="87">
        <f t="shared" si="26"/>
        <v>0</v>
      </c>
      <c r="U89" s="87">
        <f t="shared" si="27"/>
        <v>5.3851303229563065E-7</v>
      </c>
      <c r="V89" s="87">
        <f t="shared" si="28"/>
        <v>2.6485400928468214E-7</v>
      </c>
      <c r="W89" s="120">
        <f t="shared" si="29"/>
        <v>1.7656933952312142E-7</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5.3953891513560246E-7</v>
      </c>
      <c r="J90" s="87">
        <f t="shared" si="22"/>
        <v>2.6535856380226664E-7</v>
      </c>
      <c r="K90" s="120">
        <f t="shared" si="24"/>
        <v>1.7690570920151108E-7</v>
      </c>
      <c r="O90" s="116">
        <f>Amnt_Deposited!B85</f>
        <v>2071</v>
      </c>
      <c r="P90" s="119">
        <f>Amnt_Deposited!C85</f>
        <v>0</v>
      </c>
      <c r="Q90" s="319">
        <f>MCF!R89</f>
        <v>0.8</v>
      </c>
      <c r="R90" s="87">
        <f t="shared" si="23"/>
        <v>0</v>
      </c>
      <c r="S90" s="87">
        <f t="shared" si="25"/>
        <v>0</v>
      </c>
      <c r="T90" s="87">
        <f t="shared" si="26"/>
        <v>0</v>
      </c>
      <c r="U90" s="87">
        <f t="shared" si="27"/>
        <v>3.6097608059919885E-7</v>
      </c>
      <c r="V90" s="87">
        <f t="shared" si="28"/>
        <v>1.7753695169643178E-7</v>
      </c>
      <c r="W90" s="120">
        <f t="shared" si="29"/>
        <v>1.1835796779762118E-7</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3.6166375043171593E-7</v>
      </c>
      <c r="J91" s="87">
        <f t="shared" si="22"/>
        <v>1.7787516470388653E-7</v>
      </c>
      <c r="K91" s="120">
        <f t="shared" si="24"/>
        <v>1.1858344313592435E-7</v>
      </c>
      <c r="O91" s="116">
        <f>Amnt_Deposited!B86</f>
        <v>2072</v>
      </c>
      <c r="P91" s="119">
        <f>Amnt_Deposited!C86</f>
        <v>0</v>
      </c>
      <c r="Q91" s="319">
        <f>MCF!R90</f>
        <v>0.8</v>
      </c>
      <c r="R91" s="87">
        <f t="shared" si="23"/>
        <v>0</v>
      </c>
      <c r="S91" s="87">
        <f t="shared" si="25"/>
        <v>0</v>
      </c>
      <c r="T91" s="87">
        <f t="shared" si="26"/>
        <v>0</v>
      </c>
      <c r="U91" s="87">
        <f t="shared" si="27"/>
        <v>2.4196950296501964E-7</v>
      </c>
      <c r="V91" s="87">
        <f t="shared" si="28"/>
        <v>1.1900657763417922E-7</v>
      </c>
      <c r="W91" s="120">
        <f t="shared" si="29"/>
        <v>7.9337718422786147E-8</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2.424304618388098E-7</v>
      </c>
      <c r="J92" s="87">
        <f t="shared" si="22"/>
        <v>1.1923328859290613E-7</v>
      </c>
      <c r="K92" s="120">
        <f t="shared" si="24"/>
        <v>7.9488859061937414E-8</v>
      </c>
      <c r="O92" s="116">
        <f>Amnt_Deposited!B87</f>
        <v>2073</v>
      </c>
      <c r="P92" s="119">
        <f>Amnt_Deposited!C87</f>
        <v>0</v>
      </c>
      <c r="Q92" s="319">
        <f>MCF!R91</f>
        <v>0.8</v>
      </c>
      <c r="R92" s="87">
        <f t="shared" si="23"/>
        <v>0</v>
      </c>
      <c r="S92" s="87">
        <f t="shared" si="25"/>
        <v>0</v>
      </c>
      <c r="T92" s="87">
        <f t="shared" si="26"/>
        <v>0</v>
      </c>
      <c r="U92" s="87">
        <f t="shared" si="27"/>
        <v>1.6219700836673274E-7</v>
      </c>
      <c r="V92" s="87">
        <f t="shared" si="28"/>
        <v>7.9772494598286912E-8</v>
      </c>
      <c r="W92" s="120">
        <f t="shared" si="29"/>
        <v>5.3181663065524604E-8</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1.6250599834023228E-7</v>
      </c>
      <c r="J93" s="87">
        <f t="shared" si="22"/>
        <v>7.9924463498577509E-8</v>
      </c>
      <c r="K93" s="120">
        <f t="shared" si="24"/>
        <v>5.3282975665718335E-8</v>
      </c>
      <c r="O93" s="116">
        <f>Amnt_Deposited!B88</f>
        <v>2074</v>
      </c>
      <c r="P93" s="119">
        <f>Amnt_Deposited!C88</f>
        <v>0</v>
      </c>
      <c r="Q93" s="319">
        <f>MCF!R92</f>
        <v>0.8</v>
      </c>
      <c r="R93" s="87">
        <f t="shared" si="23"/>
        <v>0</v>
      </c>
      <c r="S93" s="87">
        <f t="shared" si="25"/>
        <v>0</v>
      </c>
      <c r="T93" s="87">
        <f t="shared" si="26"/>
        <v>0</v>
      </c>
      <c r="U93" s="87">
        <f t="shared" si="27"/>
        <v>1.0872390611523127E-7</v>
      </c>
      <c r="V93" s="87">
        <f t="shared" si="28"/>
        <v>5.3473102251501471E-8</v>
      </c>
      <c r="W93" s="120">
        <f t="shared" si="29"/>
        <v>3.5648734834334314E-8</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1.0893102828849203E-7</v>
      </c>
      <c r="J94" s="87">
        <f t="shared" si="22"/>
        <v>5.3574970051740252E-8</v>
      </c>
      <c r="K94" s="120">
        <f t="shared" si="24"/>
        <v>3.5716646701160164E-8</v>
      </c>
      <c r="O94" s="116">
        <f>Amnt_Deposited!B89</f>
        <v>2075</v>
      </c>
      <c r="P94" s="119">
        <f>Amnt_Deposited!C89</f>
        <v>0</v>
      </c>
      <c r="Q94" s="319">
        <f>MCF!R93</f>
        <v>0.8</v>
      </c>
      <c r="R94" s="87">
        <f t="shared" si="23"/>
        <v>0</v>
      </c>
      <c r="S94" s="87">
        <f t="shared" si="25"/>
        <v>0</v>
      </c>
      <c r="T94" s="87">
        <f t="shared" si="26"/>
        <v>0</v>
      </c>
      <c r="U94" s="87">
        <f t="shared" si="27"/>
        <v>7.2879813752336356E-8</v>
      </c>
      <c r="V94" s="87">
        <f t="shared" si="28"/>
        <v>3.5844092362894917E-8</v>
      </c>
      <c r="W94" s="120">
        <f t="shared" si="29"/>
        <v>2.3896061575263277E-8</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7.3018651897051505E-8</v>
      </c>
      <c r="J95" s="87">
        <f t="shared" si="22"/>
        <v>3.5912376391440525E-8</v>
      </c>
      <c r="K95" s="120">
        <f t="shared" si="24"/>
        <v>2.3941584260960349E-8</v>
      </c>
      <c r="O95" s="116">
        <f>Amnt_Deposited!B90</f>
        <v>2076</v>
      </c>
      <c r="P95" s="119">
        <f>Amnt_Deposited!C90</f>
        <v>0</v>
      </c>
      <c r="Q95" s="319">
        <f>MCF!R94</f>
        <v>0.8</v>
      </c>
      <c r="R95" s="87">
        <f t="shared" si="23"/>
        <v>0</v>
      </c>
      <c r="S95" s="87">
        <f t="shared" si="25"/>
        <v>0</v>
      </c>
      <c r="T95" s="87">
        <f t="shared" si="26"/>
        <v>0</v>
      </c>
      <c r="U95" s="87">
        <f t="shared" si="27"/>
        <v>4.8852800109534929E-8</v>
      </c>
      <c r="V95" s="87">
        <f t="shared" si="28"/>
        <v>2.402701364280143E-8</v>
      </c>
      <c r="W95" s="120">
        <f t="shared" si="29"/>
        <v>1.6018009095200952E-8</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4.8945866101091891E-8</v>
      </c>
      <c r="J96" s="87">
        <f t="shared" si="22"/>
        <v>2.4072785795959618E-8</v>
      </c>
      <c r="K96" s="120">
        <f t="shared" si="24"/>
        <v>1.6048523863973077E-8</v>
      </c>
      <c r="O96" s="116">
        <f>Amnt_Deposited!B91</f>
        <v>2077</v>
      </c>
      <c r="P96" s="119">
        <f>Amnt_Deposited!C91</f>
        <v>0</v>
      </c>
      <c r="Q96" s="319">
        <f>MCF!R95</f>
        <v>0.8</v>
      </c>
      <c r="R96" s="87">
        <f t="shared" si="23"/>
        <v>0</v>
      </c>
      <c r="S96" s="87">
        <f t="shared" si="25"/>
        <v>0</v>
      </c>
      <c r="T96" s="87">
        <f t="shared" si="26"/>
        <v>0</v>
      </c>
      <c r="U96" s="87">
        <f t="shared" si="27"/>
        <v>3.2747011218393339E-8</v>
      </c>
      <c r="V96" s="87">
        <f t="shared" si="28"/>
        <v>1.610578889114159E-8</v>
      </c>
      <c r="W96" s="120">
        <f t="shared" si="29"/>
        <v>1.0737192594094393E-8</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3.2809395218138152E-8</v>
      </c>
      <c r="J97" s="87">
        <f t="shared" si="22"/>
        <v>1.6136470882953736E-8</v>
      </c>
      <c r="K97" s="120">
        <f t="shared" si="24"/>
        <v>1.0757647255302489E-8</v>
      </c>
      <c r="O97" s="116">
        <f>Amnt_Deposited!B92</f>
        <v>2078</v>
      </c>
      <c r="P97" s="119">
        <f>Amnt_Deposited!C92</f>
        <v>0</v>
      </c>
      <c r="Q97" s="319">
        <f>MCF!R96</f>
        <v>0.8</v>
      </c>
      <c r="R97" s="87">
        <f t="shared" si="23"/>
        <v>0</v>
      </c>
      <c r="S97" s="87">
        <f t="shared" si="25"/>
        <v>0</v>
      </c>
      <c r="T97" s="87">
        <f t="shared" si="26"/>
        <v>0</v>
      </c>
      <c r="U97" s="87">
        <f t="shared" si="27"/>
        <v>2.1950978067443022E-8</v>
      </c>
      <c r="V97" s="87">
        <f t="shared" si="28"/>
        <v>1.0796033150950319E-8</v>
      </c>
      <c r="W97" s="120">
        <f t="shared" si="29"/>
        <v>7.1973554339668788E-9</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2.1992795313023849E-8</v>
      </c>
      <c r="J98" s="87">
        <f t="shared" si="22"/>
        <v>1.0816599905114301E-8</v>
      </c>
      <c r="K98" s="120">
        <f t="shared" si="24"/>
        <v>7.2110666034095332E-9</v>
      </c>
      <c r="O98" s="116">
        <f>Amnt_Deposited!B93</f>
        <v>2079</v>
      </c>
      <c r="P98" s="119">
        <f>Amnt_Deposited!C93</f>
        <v>0</v>
      </c>
      <c r="Q98" s="319">
        <f>MCF!R97</f>
        <v>0.8</v>
      </c>
      <c r="R98" s="87">
        <f t="shared" si="23"/>
        <v>0</v>
      </c>
      <c r="S98" s="87">
        <f t="shared" si="25"/>
        <v>0</v>
      </c>
      <c r="T98" s="87">
        <f t="shared" si="26"/>
        <v>0</v>
      </c>
      <c r="U98" s="87">
        <f t="shared" si="27"/>
        <v>1.4714180628695716E-8</v>
      </c>
      <c r="V98" s="87">
        <f t="shared" si="28"/>
        <v>7.2367974387473059E-9</v>
      </c>
      <c r="W98" s="120">
        <f t="shared" si="29"/>
        <v>4.8245316258315367E-9</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1.474221156667854E-8</v>
      </c>
      <c r="J99" s="88">
        <f t="shared" si="22"/>
        <v>7.2505837463453096E-9</v>
      </c>
      <c r="K99" s="122">
        <f t="shared" si="24"/>
        <v>4.8337224975635392E-9</v>
      </c>
      <c r="O99" s="117">
        <f>Amnt_Deposited!B94</f>
        <v>2080</v>
      </c>
      <c r="P99" s="121">
        <f>Amnt_Deposited!C94</f>
        <v>0</v>
      </c>
      <c r="Q99" s="320">
        <f>MCF!R98</f>
        <v>0.8</v>
      </c>
      <c r="R99" s="88">
        <f t="shared" si="23"/>
        <v>0</v>
      </c>
      <c r="S99" s="88">
        <f>R99*$W$12</f>
        <v>0</v>
      </c>
      <c r="T99" s="88">
        <f>R99*(1-$W$12)</f>
        <v>0</v>
      </c>
      <c r="U99" s="88">
        <f>S99+U98*$W$10</f>
        <v>9.8632102364040247E-9</v>
      </c>
      <c r="V99" s="88">
        <f>U98*(1-$W$10)+T99</f>
        <v>4.8509703922916912E-9</v>
      </c>
      <c r="W99" s="122">
        <f t="shared" si="29"/>
        <v>3.2339802615277939E-9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3.3752745623520002</v>
      </c>
      <c r="D19" s="451">
        <f>Dry_Matter_Content!D6</f>
        <v>0.44</v>
      </c>
      <c r="E19" s="318">
        <f>MCF!R18</f>
        <v>0.8</v>
      </c>
      <c r="F19" s="150">
        <f t="shared" ref="F19:F50" si="0">C19*D19*$K$6*DOCF*E19</f>
        <v>0.2613812621085389</v>
      </c>
      <c r="G19" s="85">
        <f t="shared" ref="G19:G82" si="1">F19*$K$12</f>
        <v>0.2613812621085389</v>
      </c>
      <c r="H19" s="85">
        <f t="shared" ref="H19:H82" si="2">F19*(1-$K$12)</f>
        <v>0</v>
      </c>
      <c r="I19" s="85">
        <f t="shared" ref="I19:I82" si="3">G19+I18*$K$10</f>
        <v>0.2613812621085389</v>
      </c>
      <c r="J19" s="85">
        <f t="shared" ref="J19:J82" si="4">I18*(1-$K$10)+H19</f>
        <v>0</v>
      </c>
      <c r="K19" s="86">
        <f>J19*CH4_fraction*conv</f>
        <v>0</v>
      </c>
      <c r="O19" s="115">
        <f>Amnt_Deposited!B14</f>
        <v>2000</v>
      </c>
      <c r="P19" s="118">
        <f>Amnt_Deposited!D14</f>
        <v>3.3752745623520002</v>
      </c>
      <c r="Q19" s="318">
        <f>MCF!R18</f>
        <v>0.8</v>
      </c>
      <c r="R19" s="150">
        <f t="shared" ref="R19:R50" si="5">P19*$W$6*DOCF*Q19</f>
        <v>0.54004392997632011</v>
      </c>
      <c r="S19" s="85">
        <f>R19*$W$12</f>
        <v>0.54004392997632011</v>
      </c>
      <c r="T19" s="85">
        <f>R19*(1-$W$12)</f>
        <v>0</v>
      </c>
      <c r="U19" s="85">
        <f>S19+U18*$W$10</f>
        <v>0.54004392997632011</v>
      </c>
      <c r="V19" s="85">
        <f>U18*(1-$W$10)+T19</f>
        <v>0</v>
      </c>
      <c r="W19" s="86">
        <f>V19*CH4_fraction*conv</f>
        <v>0</v>
      </c>
    </row>
    <row r="20" spans="2:23">
      <c r="B20" s="116">
        <f>Amnt_Deposited!B15</f>
        <v>2001</v>
      </c>
      <c r="C20" s="119">
        <f>Amnt_Deposited!D15</f>
        <v>3.4380323461440003</v>
      </c>
      <c r="D20" s="453">
        <f>Dry_Matter_Content!D7</f>
        <v>0.44</v>
      </c>
      <c r="E20" s="319">
        <f>MCF!R19</f>
        <v>0.8</v>
      </c>
      <c r="F20" s="87">
        <f t="shared" si="0"/>
        <v>0.26624122488539137</v>
      </c>
      <c r="G20" s="87">
        <f t="shared" si="1"/>
        <v>0.26624122488539137</v>
      </c>
      <c r="H20" s="87">
        <f t="shared" si="2"/>
        <v>0</v>
      </c>
      <c r="I20" s="87">
        <f t="shared" si="3"/>
        <v>0.50995149831460984</v>
      </c>
      <c r="J20" s="87">
        <f t="shared" si="4"/>
        <v>1.7670988679320418E-2</v>
      </c>
      <c r="K20" s="120">
        <f>J20*CH4_fraction*conv</f>
        <v>1.1780659119546944E-2</v>
      </c>
      <c r="M20" s="428"/>
      <c r="O20" s="116">
        <f>Amnt_Deposited!B15</f>
        <v>2001</v>
      </c>
      <c r="P20" s="119">
        <f>Amnt_Deposited!D15</f>
        <v>3.4380323461440003</v>
      </c>
      <c r="Q20" s="319">
        <f>MCF!R19</f>
        <v>0.8</v>
      </c>
      <c r="R20" s="87">
        <f t="shared" si="5"/>
        <v>0.55008517538304014</v>
      </c>
      <c r="S20" s="87">
        <f>R20*$W$12</f>
        <v>0.55008517538304014</v>
      </c>
      <c r="T20" s="87">
        <f>R20*(1-$W$12)</f>
        <v>0</v>
      </c>
      <c r="U20" s="87">
        <f>S20+U19*$W$10</f>
        <v>1.0536187981706817</v>
      </c>
      <c r="V20" s="87">
        <f>U19*(1-$W$10)+T20</f>
        <v>3.6510307188678558E-2</v>
      </c>
      <c r="W20" s="120">
        <f>V20*CH4_fraction*conv</f>
        <v>2.4340204792452372E-2</v>
      </c>
    </row>
    <row r="21" spans="2:23">
      <c r="B21" s="116">
        <f>Amnt_Deposited!B16</f>
        <v>2002</v>
      </c>
      <c r="C21" s="119">
        <f>Amnt_Deposited!D16</f>
        <v>3.5415524715120004</v>
      </c>
      <c r="D21" s="453">
        <f>Dry_Matter_Content!D8</f>
        <v>0.44</v>
      </c>
      <c r="E21" s="319">
        <f>MCF!R20</f>
        <v>0.8</v>
      </c>
      <c r="F21" s="87">
        <f t="shared" si="0"/>
        <v>0.27425782339388932</v>
      </c>
      <c r="G21" s="87">
        <f t="shared" si="1"/>
        <v>0.27425782339388932</v>
      </c>
      <c r="H21" s="87">
        <f t="shared" si="2"/>
        <v>0</v>
      </c>
      <c r="I21" s="87">
        <f t="shared" si="3"/>
        <v>0.74973344887421012</v>
      </c>
      <c r="J21" s="87">
        <f t="shared" si="4"/>
        <v>3.4475872834289031E-2</v>
      </c>
      <c r="K21" s="120">
        <f t="shared" ref="K21:K84" si="6">J21*CH4_fraction*conv</f>
        <v>2.2983915222859353E-2</v>
      </c>
      <c r="O21" s="116">
        <f>Amnt_Deposited!B16</f>
        <v>2002</v>
      </c>
      <c r="P21" s="119">
        <f>Amnt_Deposited!D16</f>
        <v>3.5415524715120004</v>
      </c>
      <c r="Q21" s="319">
        <f>MCF!R20</f>
        <v>0.8</v>
      </c>
      <c r="R21" s="87">
        <f t="shared" si="5"/>
        <v>0.56664839544192014</v>
      </c>
      <c r="S21" s="87">
        <f t="shared" ref="S21:S84" si="7">R21*$W$12</f>
        <v>0.56664839544192014</v>
      </c>
      <c r="T21" s="87">
        <f t="shared" ref="T21:T84" si="8">R21*(1-$W$12)</f>
        <v>0</v>
      </c>
      <c r="U21" s="87">
        <f t="shared" ref="U21:U84" si="9">S21+U20*$W$10</f>
        <v>1.5490360513929964</v>
      </c>
      <c r="V21" s="87">
        <f t="shared" ref="V21:V84" si="10">U20*(1-$W$10)+T21</f>
        <v>7.1231142219605442E-2</v>
      </c>
      <c r="W21" s="120">
        <f t="shared" ref="W21:W84" si="11">V21*CH4_fraction*conv</f>
        <v>4.7487428146403624E-2</v>
      </c>
    </row>
    <row r="22" spans="2:23">
      <c r="B22" s="116">
        <f>Amnt_Deposited!B17</f>
        <v>2003</v>
      </c>
      <c r="C22" s="119">
        <f>Amnt_Deposited!D17</f>
        <v>3.8209645659240001</v>
      </c>
      <c r="D22" s="453">
        <f>Dry_Matter_Content!D9</f>
        <v>0.44</v>
      </c>
      <c r="E22" s="319">
        <f>MCF!R21</f>
        <v>0.8</v>
      </c>
      <c r="F22" s="87">
        <f t="shared" si="0"/>
        <v>0.29589549598515458</v>
      </c>
      <c r="G22" s="87">
        <f t="shared" si="1"/>
        <v>0.29589549598515458</v>
      </c>
      <c r="H22" s="87">
        <f t="shared" si="2"/>
        <v>0</v>
      </c>
      <c r="I22" s="87">
        <f t="shared" si="3"/>
        <v>0.99494233029224022</v>
      </c>
      <c r="J22" s="87">
        <f t="shared" si="4"/>
        <v>5.0686614567124373E-2</v>
      </c>
      <c r="K22" s="120">
        <f t="shared" si="6"/>
        <v>3.3791076378082915E-2</v>
      </c>
      <c r="N22" s="290"/>
      <c r="O22" s="116">
        <f>Amnt_Deposited!B17</f>
        <v>2003</v>
      </c>
      <c r="P22" s="119">
        <f>Amnt_Deposited!D17</f>
        <v>3.8209645659240001</v>
      </c>
      <c r="Q22" s="319">
        <f>MCF!R21</f>
        <v>0.8</v>
      </c>
      <c r="R22" s="87">
        <f t="shared" si="5"/>
        <v>0.61135433054784016</v>
      </c>
      <c r="S22" s="87">
        <f t="shared" si="7"/>
        <v>0.61135433054784016</v>
      </c>
      <c r="T22" s="87">
        <f t="shared" si="8"/>
        <v>0</v>
      </c>
      <c r="U22" s="87">
        <f t="shared" si="9"/>
        <v>2.0556659716781827</v>
      </c>
      <c r="V22" s="87">
        <f t="shared" si="10"/>
        <v>0.10472441026265368</v>
      </c>
      <c r="W22" s="120">
        <f t="shared" si="11"/>
        <v>6.9816273508435778E-2</v>
      </c>
    </row>
    <row r="23" spans="2:23">
      <c r="B23" s="116">
        <f>Amnt_Deposited!B18</f>
        <v>2004</v>
      </c>
      <c r="C23" s="119">
        <f>Amnt_Deposited!D18</f>
        <v>3.8597388885000004</v>
      </c>
      <c r="D23" s="453">
        <f>Dry_Matter_Content!D10</f>
        <v>0.44</v>
      </c>
      <c r="E23" s="319">
        <f>MCF!R22</f>
        <v>0.8</v>
      </c>
      <c r="F23" s="87">
        <f t="shared" si="0"/>
        <v>0.29889817952544007</v>
      </c>
      <c r="G23" s="87">
        <f t="shared" si="1"/>
        <v>0.29889817952544007</v>
      </c>
      <c r="H23" s="87">
        <f t="shared" si="2"/>
        <v>0</v>
      </c>
      <c r="I23" s="87">
        <f t="shared" si="3"/>
        <v>1.2265762594527476</v>
      </c>
      <c r="J23" s="87">
        <f t="shared" si="4"/>
        <v>6.7264250364932693E-2</v>
      </c>
      <c r="K23" s="120">
        <f t="shared" si="6"/>
        <v>4.4842833576621791E-2</v>
      </c>
      <c r="N23" s="290"/>
      <c r="O23" s="116">
        <f>Amnt_Deposited!B18</f>
        <v>2004</v>
      </c>
      <c r="P23" s="119">
        <f>Amnt_Deposited!D18</f>
        <v>3.8597388885000004</v>
      </c>
      <c r="Q23" s="319">
        <f>MCF!R22</f>
        <v>0.8</v>
      </c>
      <c r="R23" s="87">
        <f t="shared" si="5"/>
        <v>0.61755822216000011</v>
      </c>
      <c r="S23" s="87">
        <f t="shared" si="7"/>
        <v>0.61755822216000011</v>
      </c>
      <c r="T23" s="87">
        <f t="shared" si="8"/>
        <v>0</v>
      </c>
      <c r="U23" s="87">
        <f t="shared" si="9"/>
        <v>2.5342484699436936</v>
      </c>
      <c r="V23" s="87">
        <f t="shared" si="10"/>
        <v>0.13897572389448906</v>
      </c>
      <c r="W23" s="120">
        <f t="shared" si="11"/>
        <v>9.2650482596326036E-2</v>
      </c>
    </row>
    <row r="24" spans="2:23">
      <c r="B24" s="116">
        <f>Amnt_Deposited!B19</f>
        <v>2005</v>
      </c>
      <c r="C24" s="119">
        <f>Amnt_Deposited!D19</f>
        <v>3.9648255728400006</v>
      </c>
      <c r="D24" s="453">
        <f>Dry_Matter_Content!D11</f>
        <v>0.44</v>
      </c>
      <c r="E24" s="319">
        <f>MCF!R23</f>
        <v>0.8</v>
      </c>
      <c r="F24" s="87">
        <f t="shared" si="0"/>
        <v>0.30703609236072971</v>
      </c>
      <c r="G24" s="87">
        <f t="shared" si="1"/>
        <v>0.30703609236072971</v>
      </c>
      <c r="H24" s="87">
        <f t="shared" si="2"/>
        <v>0</v>
      </c>
      <c r="I24" s="87">
        <f t="shared" si="3"/>
        <v>1.4506882163178267</v>
      </c>
      <c r="J24" s="87">
        <f t="shared" si="4"/>
        <v>8.2924135495650766E-2</v>
      </c>
      <c r="K24" s="120">
        <f t="shared" si="6"/>
        <v>5.5282756997100509E-2</v>
      </c>
      <c r="N24" s="290"/>
      <c r="O24" s="116">
        <f>Amnt_Deposited!B19</f>
        <v>2005</v>
      </c>
      <c r="P24" s="119">
        <f>Amnt_Deposited!D19</f>
        <v>3.9648255728400006</v>
      </c>
      <c r="Q24" s="319">
        <f>MCF!R23</f>
        <v>0.8</v>
      </c>
      <c r="R24" s="87">
        <f t="shared" si="5"/>
        <v>0.63437209165440012</v>
      </c>
      <c r="S24" s="87">
        <f t="shared" si="7"/>
        <v>0.63437209165440012</v>
      </c>
      <c r="T24" s="87">
        <f t="shared" si="8"/>
        <v>0</v>
      </c>
      <c r="U24" s="87">
        <f t="shared" si="9"/>
        <v>2.9972897031360053</v>
      </c>
      <c r="V24" s="87">
        <f t="shared" si="10"/>
        <v>0.17133085846208837</v>
      </c>
      <c r="W24" s="120">
        <f t="shared" si="11"/>
        <v>0.1142205723080589</v>
      </c>
    </row>
    <row r="25" spans="2:23">
      <c r="B25" s="116">
        <f>Amnt_Deposited!B20</f>
        <v>2006</v>
      </c>
      <c r="C25" s="119">
        <f>Amnt_Deposited!D20</f>
        <v>4.0449347864640002</v>
      </c>
      <c r="D25" s="453">
        <f>Dry_Matter_Content!D12</f>
        <v>0.44</v>
      </c>
      <c r="E25" s="319">
        <f>MCF!R24</f>
        <v>0.8</v>
      </c>
      <c r="F25" s="87">
        <f t="shared" si="0"/>
        <v>0.31323974986377218</v>
      </c>
      <c r="G25" s="87">
        <f t="shared" si="1"/>
        <v>0.31323974986377218</v>
      </c>
      <c r="H25" s="87">
        <f t="shared" si="2"/>
        <v>0</v>
      </c>
      <c r="I25" s="87">
        <f t="shared" si="3"/>
        <v>1.6658524773688974</v>
      </c>
      <c r="J25" s="87">
        <f t="shared" si="4"/>
        <v>9.8075488812701658E-2</v>
      </c>
      <c r="K25" s="120">
        <f t="shared" si="6"/>
        <v>6.5383659208467768E-2</v>
      </c>
      <c r="N25" s="290"/>
      <c r="O25" s="116">
        <f>Amnt_Deposited!B20</f>
        <v>2006</v>
      </c>
      <c r="P25" s="119">
        <f>Amnt_Deposited!D20</f>
        <v>4.0449347864640002</v>
      </c>
      <c r="Q25" s="319">
        <f>MCF!R24</f>
        <v>0.8</v>
      </c>
      <c r="R25" s="87">
        <f t="shared" si="5"/>
        <v>0.64718956583424014</v>
      </c>
      <c r="S25" s="87">
        <f t="shared" si="7"/>
        <v>0.64718956583424014</v>
      </c>
      <c r="T25" s="87">
        <f t="shared" si="8"/>
        <v>0</v>
      </c>
      <c r="U25" s="87">
        <f t="shared" si="9"/>
        <v>3.4418439615059855</v>
      </c>
      <c r="V25" s="87">
        <f t="shared" si="10"/>
        <v>0.20263530746425962</v>
      </c>
      <c r="W25" s="120">
        <f t="shared" si="11"/>
        <v>0.13509020497617308</v>
      </c>
    </row>
    <row r="26" spans="2:23">
      <c r="B26" s="116">
        <f>Amnt_Deposited!B21</f>
        <v>2007</v>
      </c>
      <c r="C26" s="119">
        <f>Amnt_Deposited!D21</f>
        <v>4.1249167668720004</v>
      </c>
      <c r="D26" s="453">
        <f>Dry_Matter_Content!D13</f>
        <v>0.44</v>
      </c>
      <c r="E26" s="319">
        <f>MCF!R25</f>
        <v>0.8</v>
      </c>
      <c r="F26" s="87">
        <f t="shared" si="0"/>
        <v>0.31943355442656773</v>
      </c>
      <c r="G26" s="87">
        <f t="shared" si="1"/>
        <v>0.31943355442656773</v>
      </c>
      <c r="H26" s="87">
        <f t="shared" si="2"/>
        <v>0</v>
      </c>
      <c r="I26" s="87">
        <f t="shared" si="3"/>
        <v>1.8726641092003411</v>
      </c>
      <c r="J26" s="87">
        <f t="shared" si="4"/>
        <v>0.11262192259512391</v>
      </c>
      <c r="K26" s="120">
        <f t="shared" si="6"/>
        <v>7.5081281730082605E-2</v>
      </c>
      <c r="N26" s="290"/>
      <c r="O26" s="116">
        <f>Amnt_Deposited!B21</f>
        <v>2007</v>
      </c>
      <c r="P26" s="119">
        <f>Amnt_Deposited!D21</f>
        <v>4.1249167668720004</v>
      </c>
      <c r="Q26" s="319">
        <f>MCF!R25</f>
        <v>0.8</v>
      </c>
      <c r="R26" s="87">
        <f t="shared" si="5"/>
        <v>0.6599866826995201</v>
      </c>
      <c r="S26" s="87">
        <f t="shared" si="7"/>
        <v>0.6599866826995201</v>
      </c>
      <c r="T26" s="87">
        <f t="shared" si="8"/>
        <v>0</v>
      </c>
      <c r="U26" s="87">
        <f t="shared" si="9"/>
        <v>3.8691407214883076</v>
      </c>
      <c r="V26" s="87">
        <f t="shared" si="10"/>
        <v>0.2326899227171981</v>
      </c>
      <c r="W26" s="120">
        <f t="shared" si="11"/>
        <v>0.15512661514479872</v>
      </c>
    </row>
    <row r="27" spans="2:23">
      <c r="B27" s="116">
        <f>Amnt_Deposited!B22</f>
        <v>2008</v>
      </c>
      <c r="C27" s="119">
        <f>Amnt_Deposited!D22</f>
        <v>4.2042784853520008</v>
      </c>
      <c r="D27" s="453">
        <f>Dry_Matter_Content!D14</f>
        <v>0.44</v>
      </c>
      <c r="E27" s="319">
        <f>MCF!R26</f>
        <v>0.8</v>
      </c>
      <c r="F27" s="87">
        <f t="shared" si="0"/>
        <v>0.32557932590565897</v>
      </c>
      <c r="G27" s="87">
        <f t="shared" si="1"/>
        <v>0.32557932590565897</v>
      </c>
      <c r="H27" s="87">
        <f t="shared" si="2"/>
        <v>0</v>
      </c>
      <c r="I27" s="87">
        <f t="shared" si="3"/>
        <v>2.0716397680837346</v>
      </c>
      <c r="J27" s="87">
        <f t="shared" si="4"/>
        <v>0.12660366702226522</v>
      </c>
      <c r="K27" s="120">
        <f t="shared" si="6"/>
        <v>8.4402444681510147E-2</v>
      </c>
      <c r="N27" s="290"/>
      <c r="O27" s="116">
        <f>Amnt_Deposited!B22</f>
        <v>2008</v>
      </c>
      <c r="P27" s="119">
        <f>Amnt_Deposited!D22</f>
        <v>4.2042784853520008</v>
      </c>
      <c r="Q27" s="319">
        <f>MCF!R26</f>
        <v>0.8</v>
      </c>
      <c r="R27" s="87">
        <f t="shared" si="5"/>
        <v>0.67268455765632018</v>
      </c>
      <c r="S27" s="87">
        <f t="shared" si="7"/>
        <v>0.67268455765632018</v>
      </c>
      <c r="T27" s="87">
        <f t="shared" si="8"/>
        <v>0</v>
      </c>
      <c r="U27" s="87">
        <f t="shared" si="9"/>
        <v>4.2802474547184604</v>
      </c>
      <c r="V27" s="87">
        <f t="shared" si="10"/>
        <v>0.26157782442616778</v>
      </c>
      <c r="W27" s="120">
        <f t="shared" si="11"/>
        <v>0.17438521628411185</v>
      </c>
    </row>
    <row r="28" spans="2:23">
      <c r="B28" s="116">
        <f>Amnt_Deposited!B23</f>
        <v>2009</v>
      </c>
      <c r="C28" s="119">
        <f>Amnt_Deposited!D23</f>
        <v>4.2824235362040008</v>
      </c>
      <c r="D28" s="453">
        <f>Dry_Matter_Content!D15</f>
        <v>0.44</v>
      </c>
      <c r="E28" s="319">
        <f>MCF!R27</f>
        <v>0.8</v>
      </c>
      <c r="F28" s="87">
        <f t="shared" si="0"/>
        <v>0.33163087864363783</v>
      </c>
      <c r="G28" s="87">
        <f t="shared" si="1"/>
        <v>0.33163087864363783</v>
      </c>
      <c r="H28" s="87">
        <f t="shared" si="2"/>
        <v>0</v>
      </c>
      <c r="I28" s="87">
        <f t="shared" si="3"/>
        <v>2.2632149954763041</v>
      </c>
      <c r="J28" s="87">
        <f t="shared" si="4"/>
        <v>0.1400556512510685</v>
      </c>
      <c r="K28" s="120">
        <f t="shared" si="6"/>
        <v>9.3370434167379002E-2</v>
      </c>
      <c r="N28" s="290"/>
      <c r="O28" s="116">
        <f>Amnt_Deposited!B23</f>
        <v>2009</v>
      </c>
      <c r="P28" s="119">
        <f>Amnt_Deposited!D23</f>
        <v>4.2824235362040008</v>
      </c>
      <c r="Q28" s="319">
        <f>MCF!R27</f>
        <v>0.8</v>
      </c>
      <c r="R28" s="87">
        <f t="shared" si="5"/>
        <v>0.68518776579264018</v>
      </c>
      <c r="S28" s="87">
        <f t="shared" si="7"/>
        <v>0.68518776579264018</v>
      </c>
      <c r="T28" s="87">
        <f t="shared" si="8"/>
        <v>0</v>
      </c>
      <c r="U28" s="87">
        <f t="shared" si="9"/>
        <v>4.6760640402402975</v>
      </c>
      <c r="V28" s="87">
        <f t="shared" si="10"/>
        <v>0.28937118027080272</v>
      </c>
      <c r="W28" s="120">
        <f t="shared" si="11"/>
        <v>0.19291412018053514</v>
      </c>
    </row>
    <row r="29" spans="2:23">
      <c r="B29" s="116">
        <f>Amnt_Deposited!B24</f>
        <v>2010</v>
      </c>
      <c r="C29" s="119">
        <f>Amnt_Deposited!D24</f>
        <v>4.9834069876800013</v>
      </c>
      <c r="D29" s="453">
        <f>Dry_Matter_Content!D16</f>
        <v>0.44</v>
      </c>
      <c r="E29" s="319">
        <f>MCF!R28</f>
        <v>0.8</v>
      </c>
      <c r="F29" s="87">
        <f t="shared" si="0"/>
        <v>0.38591503712593939</v>
      </c>
      <c r="G29" s="87">
        <f t="shared" si="1"/>
        <v>0.38591503712593939</v>
      </c>
      <c r="H29" s="87">
        <f t="shared" si="2"/>
        <v>0</v>
      </c>
      <c r="I29" s="87">
        <f t="shared" si="3"/>
        <v>2.4961227120265139</v>
      </c>
      <c r="J29" s="87">
        <f t="shared" si="4"/>
        <v>0.15300732057572947</v>
      </c>
      <c r="K29" s="120">
        <f t="shared" si="6"/>
        <v>0.10200488038381963</v>
      </c>
      <c r="O29" s="116">
        <f>Amnt_Deposited!B24</f>
        <v>2010</v>
      </c>
      <c r="P29" s="119">
        <f>Amnt_Deposited!D24</f>
        <v>4.9834069876800013</v>
      </c>
      <c r="Q29" s="319">
        <f>MCF!R28</f>
        <v>0.8</v>
      </c>
      <c r="R29" s="87">
        <f t="shared" si="5"/>
        <v>0.79734511802880026</v>
      </c>
      <c r="S29" s="87">
        <f t="shared" si="7"/>
        <v>0.79734511802880026</v>
      </c>
      <c r="T29" s="87">
        <f t="shared" si="8"/>
        <v>0</v>
      </c>
      <c r="U29" s="87">
        <f t="shared" si="9"/>
        <v>5.157278330633293</v>
      </c>
      <c r="V29" s="87">
        <f t="shared" si="10"/>
        <v>0.31613082763580469</v>
      </c>
      <c r="W29" s="120">
        <f t="shared" si="11"/>
        <v>0.21075388509053644</v>
      </c>
    </row>
    <row r="30" spans="2:23">
      <c r="B30" s="116">
        <f>Amnt_Deposited!B25</f>
        <v>2011</v>
      </c>
      <c r="C30" s="119">
        <f>Amnt_Deposited!D25</f>
        <v>5.1546549443399998</v>
      </c>
      <c r="D30" s="453">
        <f>Dry_Matter_Content!D17</f>
        <v>0.44</v>
      </c>
      <c r="E30" s="319">
        <f>MCF!R29</f>
        <v>0.8</v>
      </c>
      <c r="F30" s="87">
        <f t="shared" si="0"/>
        <v>0.39917647888968966</v>
      </c>
      <c r="G30" s="87">
        <f t="shared" si="1"/>
        <v>0.39917647888968966</v>
      </c>
      <c r="H30" s="87">
        <f t="shared" si="2"/>
        <v>0</v>
      </c>
      <c r="I30" s="87">
        <f t="shared" si="3"/>
        <v>2.7265458693100859</v>
      </c>
      <c r="J30" s="87">
        <f t="shared" si="4"/>
        <v>0.16875332160611731</v>
      </c>
      <c r="K30" s="120">
        <f t="shared" si="6"/>
        <v>0.1125022144040782</v>
      </c>
      <c r="O30" s="116">
        <f>Amnt_Deposited!B25</f>
        <v>2011</v>
      </c>
      <c r="P30" s="119">
        <f>Amnt_Deposited!D25</f>
        <v>5.1546549443399998</v>
      </c>
      <c r="Q30" s="319">
        <f>MCF!R29</f>
        <v>0.8</v>
      </c>
      <c r="R30" s="87">
        <f t="shared" si="5"/>
        <v>0.82474479109440013</v>
      </c>
      <c r="S30" s="87">
        <f t="shared" si="7"/>
        <v>0.82474479109440013</v>
      </c>
      <c r="T30" s="87">
        <f t="shared" si="8"/>
        <v>0</v>
      </c>
      <c r="U30" s="87">
        <f t="shared" si="9"/>
        <v>5.6333592341117491</v>
      </c>
      <c r="V30" s="87">
        <f t="shared" si="10"/>
        <v>0.34866388761594486</v>
      </c>
      <c r="W30" s="120">
        <f t="shared" si="11"/>
        <v>0.23244259174396323</v>
      </c>
    </row>
    <row r="31" spans="2:23">
      <c r="B31" s="116">
        <f>Amnt_Deposited!B26</f>
        <v>2012</v>
      </c>
      <c r="C31" s="119">
        <f>Amnt_Deposited!D26</f>
        <v>5.292019105164</v>
      </c>
      <c r="D31" s="453">
        <f>Dry_Matter_Content!D18</f>
        <v>0.44</v>
      </c>
      <c r="E31" s="319">
        <f>MCF!R30</f>
        <v>0.8</v>
      </c>
      <c r="F31" s="87">
        <f t="shared" si="0"/>
        <v>0.4098139595039002</v>
      </c>
      <c r="G31" s="87">
        <f t="shared" si="1"/>
        <v>0.4098139595039002</v>
      </c>
      <c r="H31" s="87">
        <f t="shared" si="2"/>
        <v>0</v>
      </c>
      <c r="I31" s="87">
        <f t="shared" si="3"/>
        <v>2.9520284777387156</v>
      </c>
      <c r="J31" s="87">
        <f t="shared" si="4"/>
        <v>0.18433135107527049</v>
      </c>
      <c r="K31" s="120">
        <f t="shared" si="6"/>
        <v>0.12288756738351365</v>
      </c>
      <c r="O31" s="116">
        <f>Amnt_Deposited!B26</f>
        <v>2012</v>
      </c>
      <c r="P31" s="119">
        <f>Amnt_Deposited!D26</f>
        <v>5.292019105164</v>
      </c>
      <c r="Q31" s="319">
        <f>MCF!R30</f>
        <v>0.8</v>
      </c>
      <c r="R31" s="87">
        <f t="shared" si="5"/>
        <v>0.84672305682624005</v>
      </c>
      <c r="S31" s="87">
        <f t="shared" si="7"/>
        <v>0.84672305682624005</v>
      </c>
      <c r="T31" s="87">
        <f t="shared" si="8"/>
        <v>0</v>
      </c>
      <c r="U31" s="87">
        <f t="shared" si="9"/>
        <v>6.0992323920221416</v>
      </c>
      <c r="V31" s="87">
        <f t="shared" si="10"/>
        <v>0.3808498989158482</v>
      </c>
      <c r="W31" s="120">
        <f t="shared" si="11"/>
        <v>0.25389993261056543</v>
      </c>
    </row>
    <row r="32" spans="2:23">
      <c r="B32" s="116">
        <f>Amnt_Deposited!B27</f>
        <v>2013</v>
      </c>
      <c r="C32" s="119">
        <f>Amnt_Deposited!D27</f>
        <v>5.4323096299560012</v>
      </c>
      <c r="D32" s="453">
        <f>Dry_Matter_Content!D19</f>
        <v>0.44</v>
      </c>
      <c r="E32" s="319">
        <f>MCF!R31</f>
        <v>0.8</v>
      </c>
      <c r="F32" s="87">
        <f t="shared" si="0"/>
        <v>0.4206780577437928</v>
      </c>
      <c r="G32" s="87">
        <f t="shared" si="1"/>
        <v>0.4206780577437928</v>
      </c>
      <c r="H32" s="87">
        <f t="shared" si="2"/>
        <v>0</v>
      </c>
      <c r="I32" s="87">
        <f t="shared" si="3"/>
        <v>3.1731311665737354</v>
      </c>
      <c r="J32" s="87">
        <f t="shared" si="4"/>
        <v>0.19957536890877298</v>
      </c>
      <c r="K32" s="120">
        <f t="shared" si="6"/>
        <v>0.13305024593918197</v>
      </c>
      <c r="O32" s="116">
        <f>Amnt_Deposited!B27</f>
        <v>2013</v>
      </c>
      <c r="P32" s="119">
        <f>Amnt_Deposited!D27</f>
        <v>5.4323096299560012</v>
      </c>
      <c r="Q32" s="319">
        <f>MCF!R31</f>
        <v>0.8</v>
      </c>
      <c r="R32" s="87">
        <f t="shared" si="5"/>
        <v>0.86916954079296027</v>
      </c>
      <c r="S32" s="87">
        <f t="shared" si="7"/>
        <v>0.86916954079296027</v>
      </c>
      <c r="T32" s="87">
        <f t="shared" si="8"/>
        <v>0</v>
      </c>
      <c r="U32" s="87">
        <f t="shared" si="9"/>
        <v>6.5560561292845785</v>
      </c>
      <c r="V32" s="87">
        <f t="shared" si="10"/>
        <v>0.4123458035305228</v>
      </c>
      <c r="W32" s="120">
        <f t="shared" si="11"/>
        <v>0.27489720235368187</v>
      </c>
    </row>
    <row r="33" spans="2:23">
      <c r="B33" s="116">
        <f>Amnt_Deposited!B28</f>
        <v>2014</v>
      </c>
      <c r="C33" s="119">
        <f>Amnt_Deposited!D28</f>
        <v>5.5699441613639999</v>
      </c>
      <c r="D33" s="453">
        <f>Dry_Matter_Content!D20</f>
        <v>0.44</v>
      </c>
      <c r="E33" s="319">
        <f>MCF!R32</f>
        <v>0.8</v>
      </c>
      <c r="F33" s="87">
        <f t="shared" si="0"/>
        <v>0.43133647585602825</v>
      </c>
      <c r="G33" s="87">
        <f t="shared" si="1"/>
        <v>0.43133647585602825</v>
      </c>
      <c r="H33" s="87">
        <f t="shared" si="2"/>
        <v>0</v>
      </c>
      <c r="I33" s="87">
        <f t="shared" si="3"/>
        <v>3.3899443653203312</v>
      </c>
      <c r="J33" s="87">
        <f t="shared" si="4"/>
        <v>0.21452327710943239</v>
      </c>
      <c r="K33" s="120">
        <f t="shared" si="6"/>
        <v>0.14301551807295493</v>
      </c>
      <c r="O33" s="116">
        <f>Amnt_Deposited!B28</f>
        <v>2014</v>
      </c>
      <c r="P33" s="119">
        <f>Amnt_Deposited!D28</f>
        <v>5.5699441613639999</v>
      </c>
      <c r="Q33" s="319">
        <f>MCF!R32</f>
        <v>0.8</v>
      </c>
      <c r="R33" s="87">
        <f t="shared" si="5"/>
        <v>0.89119106581824004</v>
      </c>
      <c r="S33" s="87">
        <f t="shared" si="7"/>
        <v>0.89119106581824004</v>
      </c>
      <c r="T33" s="87">
        <f t="shared" si="8"/>
        <v>0</v>
      </c>
      <c r="U33" s="87">
        <f t="shared" si="9"/>
        <v>7.0040172837196932</v>
      </c>
      <c r="V33" s="87">
        <f t="shared" si="10"/>
        <v>0.4432299113831249</v>
      </c>
      <c r="W33" s="120">
        <f t="shared" si="11"/>
        <v>0.29548660758874989</v>
      </c>
    </row>
    <row r="34" spans="2:23">
      <c r="B34" s="116">
        <f>Amnt_Deposited!B29</f>
        <v>2015</v>
      </c>
      <c r="C34" s="119">
        <f>Amnt_Deposited!D29</f>
        <v>5.7079126799640001</v>
      </c>
      <c r="D34" s="453">
        <f>Dry_Matter_Content!D21</f>
        <v>0.44</v>
      </c>
      <c r="E34" s="319">
        <f>MCF!R33</f>
        <v>0.8</v>
      </c>
      <c r="F34" s="87">
        <f t="shared" si="0"/>
        <v>0.44202075793641216</v>
      </c>
      <c r="G34" s="87">
        <f t="shared" si="1"/>
        <v>0.44202075793641216</v>
      </c>
      <c r="H34" s="87">
        <f t="shared" si="2"/>
        <v>0</v>
      </c>
      <c r="I34" s="87">
        <f t="shared" si="3"/>
        <v>3.602783933986081</v>
      </c>
      <c r="J34" s="87">
        <f t="shared" si="4"/>
        <v>0.22918118927066219</v>
      </c>
      <c r="K34" s="120">
        <f t="shared" si="6"/>
        <v>0.15278745951377479</v>
      </c>
      <c r="O34" s="116">
        <f>Amnt_Deposited!B29</f>
        <v>2015</v>
      </c>
      <c r="P34" s="119">
        <f>Amnt_Deposited!D29</f>
        <v>5.7079126799640001</v>
      </c>
      <c r="Q34" s="319">
        <f>MCF!R33</f>
        <v>0.8</v>
      </c>
      <c r="R34" s="87">
        <f t="shared" si="5"/>
        <v>0.91326602879424001</v>
      </c>
      <c r="S34" s="87">
        <f t="shared" si="7"/>
        <v>0.91326602879424001</v>
      </c>
      <c r="T34" s="87">
        <f t="shared" si="8"/>
        <v>0</v>
      </c>
      <c r="U34" s="87">
        <f t="shared" si="9"/>
        <v>7.443768458648929</v>
      </c>
      <c r="V34" s="87">
        <f t="shared" si="10"/>
        <v>0.47351485386500458</v>
      </c>
      <c r="W34" s="120">
        <f t="shared" si="11"/>
        <v>0.31567656924333637</v>
      </c>
    </row>
    <row r="35" spans="2:23">
      <c r="B35" s="116">
        <f>Amnt_Deposited!B30</f>
        <v>2016</v>
      </c>
      <c r="C35" s="119">
        <f>Amnt_Deposited!D30</f>
        <v>5.8449030932160007</v>
      </c>
      <c r="D35" s="453">
        <f>Dry_Matter_Content!D22</f>
        <v>0.44</v>
      </c>
      <c r="E35" s="319">
        <f>MCF!R34</f>
        <v>0.8</v>
      </c>
      <c r="F35" s="87">
        <f t="shared" si="0"/>
        <v>0.45262929553864711</v>
      </c>
      <c r="G35" s="87">
        <f t="shared" si="1"/>
        <v>0.45262929553864711</v>
      </c>
      <c r="H35" s="87">
        <f t="shared" si="2"/>
        <v>0</v>
      </c>
      <c r="I35" s="87">
        <f t="shared" si="3"/>
        <v>3.8118427700437092</v>
      </c>
      <c r="J35" s="87">
        <f t="shared" si="4"/>
        <v>0.24357045948101916</v>
      </c>
      <c r="K35" s="120">
        <f t="shared" si="6"/>
        <v>0.16238030632067943</v>
      </c>
      <c r="O35" s="116">
        <f>Amnt_Deposited!B30</f>
        <v>2016</v>
      </c>
      <c r="P35" s="119">
        <f>Amnt_Deposited!D30</f>
        <v>5.8449030932160007</v>
      </c>
      <c r="Q35" s="319">
        <f>MCF!R34</f>
        <v>0.8</v>
      </c>
      <c r="R35" s="87">
        <f t="shared" si="5"/>
        <v>0.93518449491456013</v>
      </c>
      <c r="S35" s="87">
        <f t="shared" si="7"/>
        <v>0.93518449491456013</v>
      </c>
      <c r="T35" s="87">
        <f t="shared" si="8"/>
        <v>0</v>
      </c>
      <c r="U35" s="87">
        <f t="shared" si="9"/>
        <v>7.8757082025696485</v>
      </c>
      <c r="V35" s="87">
        <f t="shared" si="10"/>
        <v>0.50324475099384136</v>
      </c>
      <c r="W35" s="120">
        <f t="shared" si="11"/>
        <v>0.33549650066256087</v>
      </c>
    </row>
    <row r="36" spans="2:23">
      <c r="B36" s="116">
        <f>Amnt_Deposited!B31</f>
        <v>2017</v>
      </c>
      <c r="C36" s="119">
        <f>Amnt_Deposited!D31</f>
        <v>5.99081573574</v>
      </c>
      <c r="D36" s="453">
        <f>Dry_Matter_Content!D23</f>
        <v>0.44</v>
      </c>
      <c r="E36" s="319">
        <f>MCF!R35</f>
        <v>0.8</v>
      </c>
      <c r="F36" s="87">
        <f t="shared" si="0"/>
        <v>0.46392877057570558</v>
      </c>
      <c r="G36" s="87">
        <f t="shared" si="1"/>
        <v>0.46392877057570558</v>
      </c>
      <c r="H36" s="87">
        <f t="shared" si="2"/>
        <v>0</v>
      </c>
      <c r="I36" s="87">
        <f t="shared" si="3"/>
        <v>4.0180674118176309</v>
      </c>
      <c r="J36" s="87">
        <f t="shared" si="4"/>
        <v>0.257704128801784</v>
      </c>
      <c r="K36" s="120">
        <f t="shared" si="6"/>
        <v>0.17180275253452265</v>
      </c>
      <c r="O36" s="116">
        <f>Amnt_Deposited!B31</f>
        <v>2017</v>
      </c>
      <c r="P36" s="119">
        <f>Amnt_Deposited!D31</f>
        <v>5.99081573574</v>
      </c>
      <c r="Q36" s="319">
        <f>MCF!R35</f>
        <v>0.8</v>
      </c>
      <c r="R36" s="87">
        <f t="shared" si="5"/>
        <v>0.95853051771840014</v>
      </c>
      <c r="S36" s="87">
        <f t="shared" si="7"/>
        <v>0.95853051771840014</v>
      </c>
      <c r="T36" s="87">
        <f t="shared" si="8"/>
        <v>0</v>
      </c>
      <c r="U36" s="87">
        <f t="shared" si="9"/>
        <v>8.3017921731769242</v>
      </c>
      <c r="V36" s="87">
        <f t="shared" si="10"/>
        <v>0.53244654711112405</v>
      </c>
      <c r="W36" s="120">
        <f t="shared" si="11"/>
        <v>0.35496436474074933</v>
      </c>
    </row>
    <row r="37" spans="2:23">
      <c r="B37" s="116">
        <f>Amnt_Deposited!B32</f>
        <v>2018</v>
      </c>
      <c r="C37" s="119">
        <f>Amnt_Deposited!D32</f>
        <v>6.1555350380040004</v>
      </c>
      <c r="D37" s="453">
        <f>Dry_Matter_Content!D24</f>
        <v>0.44</v>
      </c>
      <c r="E37" s="319">
        <f>MCF!R36</f>
        <v>0.8</v>
      </c>
      <c r="F37" s="87">
        <f t="shared" si="0"/>
        <v>0.47668463334302991</v>
      </c>
      <c r="G37" s="87">
        <f t="shared" si="1"/>
        <v>0.47668463334302991</v>
      </c>
      <c r="H37" s="87">
        <f t="shared" si="2"/>
        <v>0</v>
      </c>
      <c r="I37" s="87">
        <f t="shared" si="3"/>
        <v>4.2231058560872778</v>
      </c>
      <c r="J37" s="87">
        <f t="shared" si="4"/>
        <v>0.27164618907338306</v>
      </c>
      <c r="K37" s="120">
        <f t="shared" si="6"/>
        <v>0.18109745938225535</v>
      </c>
      <c r="O37" s="116">
        <f>Amnt_Deposited!B32</f>
        <v>2018</v>
      </c>
      <c r="P37" s="119">
        <f>Amnt_Deposited!D32</f>
        <v>6.1555350380040004</v>
      </c>
      <c r="Q37" s="319">
        <f>MCF!R36</f>
        <v>0.8</v>
      </c>
      <c r="R37" s="87">
        <f t="shared" si="5"/>
        <v>0.98488560608064013</v>
      </c>
      <c r="S37" s="87">
        <f t="shared" si="7"/>
        <v>0.98488560608064013</v>
      </c>
      <c r="T37" s="87">
        <f t="shared" si="8"/>
        <v>0</v>
      </c>
      <c r="U37" s="87">
        <f t="shared" si="9"/>
        <v>8.7254253224943774</v>
      </c>
      <c r="V37" s="87">
        <f t="shared" si="10"/>
        <v>0.56125245676318825</v>
      </c>
      <c r="W37" s="120">
        <f t="shared" si="11"/>
        <v>0.37416830450879213</v>
      </c>
    </row>
    <row r="38" spans="2:23">
      <c r="B38" s="116">
        <f>Amnt_Deposited!B33</f>
        <v>2019</v>
      </c>
      <c r="C38" s="119">
        <f>Amnt_Deposited!D33</f>
        <v>6.3202543402679998</v>
      </c>
      <c r="D38" s="453">
        <f>Dry_Matter_Content!D25</f>
        <v>0.44</v>
      </c>
      <c r="E38" s="319">
        <f>MCF!R37</f>
        <v>0.8</v>
      </c>
      <c r="F38" s="87">
        <f t="shared" si="0"/>
        <v>0.4894404961103539</v>
      </c>
      <c r="G38" s="87">
        <f t="shared" si="1"/>
        <v>0.4894404961103539</v>
      </c>
      <c r="H38" s="87">
        <f t="shared" si="2"/>
        <v>0</v>
      </c>
      <c r="I38" s="87">
        <f t="shared" si="3"/>
        <v>4.4270382971347511</v>
      </c>
      <c r="J38" s="87">
        <f t="shared" si="4"/>
        <v>0.28550805506288102</v>
      </c>
      <c r="K38" s="120">
        <f t="shared" si="6"/>
        <v>0.19033870337525399</v>
      </c>
      <c r="O38" s="116">
        <f>Amnt_Deposited!B33</f>
        <v>2019</v>
      </c>
      <c r="P38" s="119">
        <f>Amnt_Deposited!D33</f>
        <v>6.3202543402679998</v>
      </c>
      <c r="Q38" s="319">
        <f>MCF!R37</f>
        <v>0.8</v>
      </c>
      <c r="R38" s="87">
        <f t="shared" si="5"/>
        <v>1.01124069444288</v>
      </c>
      <c r="S38" s="87">
        <f t="shared" si="7"/>
        <v>1.01124069444288</v>
      </c>
      <c r="T38" s="87">
        <f t="shared" si="8"/>
        <v>0</v>
      </c>
      <c r="U38" s="87">
        <f t="shared" si="9"/>
        <v>9.1467733411875045</v>
      </c>
      <c r="V38" s="87">
        <f t="shared" si="10"/>
        <v>0.58989267574975424</v>
      </c>
      <c r="W38" s="120">
        <f t="shared" si="11"/>
        <v>0.39326178383316945</v>
      </c>
    </row>
    <row r="39" spans="2:23">
      <c r="B39" s="116">
        <f>Amnt_Deposited!B34</f>
        <v>2020</v>
      </c>
      <c r="C39" s="119">
        <f>Amnt_Deposited!D34</f>
        <v>6.4849736425320001</v>
      </c>
      <c r="D39" s="453">
        <f>Dry_Matter_Content!D26</f>
        <v>0.44</v>
      </c>
      <c r="E39" s="319">
        <f>MCF!R38</f>
        <v>0.8</v>
      </c>
      <c r="F39" s="87">
        <f t="shared" si="0"/>
        <v>0.50219635887767811</v>
      </c>
      <c r="G39" s="87">
        <f t="shared" si="1"/>
        <v>0.50219635887767811</v>
      </c>
      <c r="H39" s="87">
        <f t="shared" si="2"/>
        <v>0</v>
      </c>
      <c r="I39" s="87">
        <f t="shared" si="3"/>
        <v>4.6299395076130736</v>
      </c>
      <c r="J39" s="87">
        <f t="shared" si="4"/>
        <v>0.29929514839935606</v>
      </c>
      <c r="K39" s="120">
        <f t="shared" si="6"/>
        <v>0.19953009893290402</v>
      </c>
      <c r="O39" s="116">
        <f>Amnt_Deposited!B34</f>
        <v>2020</v>
      </c>
      <c r="P39" s="119">
        <f>Amnt_Deposited!D34</f>
        <v>6.4849736425320001</v>
      </c>
      <c r="Q39" s="319">
        <f>MCF!R38</f>
        <v>0.8</v>
      </c>
      <c r="R39" s="87">
        <f t="shared" si="5"/>
        <v>1.0375957828051201</v>
      </c>
      <c r="S39" s="87">
        <f t="shared" si="7"/>
        <v>1.0375957828051201</v>
      </c>
      <c r="T39" s="87">
        <f t="shared" si="8"/>
        <v>0</v>
      </c>
      <c r="U39" s="87">
        <f t="shared" si="9"/>
        <v>9.5659907182088304</v>
      </c>
      <c r="V39" s="87">
        <f t="shared" si="10"/>
        <v>0.61837840578379366</v>
      </c>
      <c r="W39" s="120">
        <f t="shared" si="11"/>
        <v>0.41225227052252911</v>
      </c>
    </row>
    <row r="40" spans="2:23">
      <c r="B40" s="116">
        <f>Amnt_Deposited!B35</f>
        <v>2021</v>
      </c>
      <c r="C40" s="119">
        <f>Amnt_Deposited!D35</f>
        <v>6.6496929447959996</v>
      </c>
      <c r="D40" s="453">
        <f>Dry_Matter_Content!D27</f>
        <v>0.44</v>
      </c>
      <c r="E40" s="319">
        <f>MCF!R39</f>
        <v>0.8</v>
      </c>
      <c r="F40" s="87">
        <f t="shared" si="0"/>
        <v>0.51495222164500232</v>
      </c>
      <c r="G40" s="87">
        <f t="shared" si="1"/>
        <v>0.51495222164500232</v>
      </c>
      <c r="H40" s="87">
        <f t="shared" si="2"/>
        <v>0</v>
      </c>
      <c r="I40" s="87">
        <f t="shared" si="3"/>
        <v>4.8318792050818207</v>
      </c>
      <c r="J40" s="87">
        <f t="shared" si="4"/>
        <v>0.31301252417625464</v>
      </c>
      <c r="K40" s="120">
        <f t="shared" si="6"/>
        <v>0.20867501611750308</v>
      </c>
      <c r="O40" s="116">
        <f>Amnt_Deposited!B35</f>
        <v>2021</v>
      </c>
      <c r="P40" s="119">
        <f>Amnt_Deposited!D35</f>
        <v>6.6496929447959996</v>
      </c>
      <c r="Q40" s="319">
        <f>MCF!R39</f>
        <v>0.8</v>
      </c>
      <c r="R40" s="87">
        <f t="shared" si="5"/>
        <v>1.06395087116736</v>
      </c>
      <c r="S40" s="87">
        <f t="shared" si="7"/>
        <v>1.06395087116736</v>
      </c>
      <c r="T40" s="87">
        <f t="shared" si="8"/>
        <v>0</v>
      </c>
      <c r="U40" s="87">
        <f t="shared" si="9"/>
        <v>9.983221498102937</v>
      </c>
      <c r="V40" s="87">
        <f t="shared" si="10"/>
        <v>0.64672009127325336</v>
      </c>
      <c r="W40" s="120">
        <f t="shared" si="11"/>
        <v>0.4311467275155022</v>
      </c>
    </row>
    <row r="41" spans="2:23">
      <c r="B41" s="116">
        <f>Amnt_Deposited!B36</f>
        <v>2022</v>
      </c>
      <c r="C41" s="119">
        <f>Amnt_Deposited!D36</f>
        <v>6.8144122470600008</v>
      </c>
      <c r="D41" s="453">
        <f>Dry_Matter_Content!D28</f>
        <v>0.44</v>
      </c>
      <c r="E41" s="319">
        <f>MCF!R40</f>
        <v>0.8</v>
      </c>
      <c r="F41" s="87">
        <f t="shared" si="0"/>
        <v>0.52770808441232642</v>
      </c>
      <c r="G41" s="87">
        <f t="shared" si="1"/>
        <v>0.52770808441232642</v>
      </c>
      <c r="H41" s="87">
        <f t="shared" si="2"/>
        <v>0</v>
      </c>
      <c r="I41" s="87">
        <f t="shared" si="3"/>
        <v>5.0329223937626821</v>
      </c>
      <c r="J41" s="87">
        <f t="shared" si="4"/>
        <v>0.32666489573146507</v>
      </c>
      <c r="K41" s="120">
        <f t="shared" si="6"/>
        <v>0.21777659715431003</v>
      </c>
      <c r="O41" s="116">
        <f>Amnt_Deposited!B36</f>
        <v>2022</v>
      </c>
      <c r="P41" s="119">
        <f>Amnt_Deposited!D36</f>
        <v>6.8144122470600008</v>
      </c>
      <c r="Q41" s="319">
        <f>MCF!R40</f>
        <v>0.8</v>
      </c>
      <c r="R41" s="87">
        <f t="shared" si="5"/>
        <v>1.0903059595296003</v>
      </c>
      <c r="S41" s="87">
        <f t="shared" si="7"/>
        <v>1.0903059595296003</v>
      </c>
      <c r="T41" s="87">
        <f t="shared" si="8"/>
        <v>0</v>
      </c>
      <c r="U41" s="87">
        <f t="shared" si="9"/>
        <v>10.398599987112981</v>
      </c>
      <c r="V41" s="87">
        <f t="shared" si="10"/>
        <v>0.67492747051955604</v>
      </c>
      <c r="W41" s="120">
        <f t="shared" si="11"/>
        <v>0.44995164701303736</v>
      </c>
    </row>
    <row r="42" spans="2:23">
      <c r="B42" s="116">
        <f>Amnt_Deposited!B37</f>
        <v>2023</v>
      </c>
      <c r="C42" s="119">
        <f>Amnt_Deposited!D37</f>
        <v>6.9791315493240003</v>
      </c>
      <c r="D42" s="453">
        <f>Dry_Matter_Content!D29</f>
        <v>0.44</v>
      </c>
      <c r="E42" s="319">
        <f>MCF!R41</f>
        <v>0.8</v>
      </c>
      <c r="F42" s="87">
        <f t="shared" si="0"/>
        <v>0.54046394717965063</v>
      </c>
      <c r="G42" s="87">
        <f t="shared" si="1"/>
        <v>0.54046394717965063</v>
      </c>
      <c r="H42" s="87">
        <f t="shared" si="2"/>
        <v>0</v>
      </c>
      <c r="I42" s="87">
        <f t="shared" si="3"/>
        <v>5.2331296831902261</v>
      </c>
      <c r="J42" s="87">
        <f t="shared" si="4"/>
        <v>0.34025665775210578</v>
      </c>
      <c r="K42" s="120">
        <f t="shared" si="6"/>
        <v>0.22683777183473719</v>
      </c>
      <c r="O42" s="116">
        <f>Amnt_Deposited!B37</f>
        <v>2023</v>
      </c>
      <c r="P42" s="119">
        <f>Amnt_Deposited!D37</f>
        <v>6.9791315493240003</v>
      </c>
      <c r="Q42" s="319">
        <f>MCF!R41</f>
        <v>0.8</v>
      </c>
      <c r="R42" s="87">
        <f t="shared" si="5"/>
        <v>1.1166610478918402</v>
      </c>
      <c r="S42" s="87">
        <f t="shared" si="7"/>
        <v>1.1166610478918402</v>
      </c>
      <c r="T42" s="87">
        <f t="shared" si="8"/>
        <v>0</v>
      </c>
      <c r="U42" s="87">
        <f t="shared" si="9"/>
        <v>10.812251411550056</v>
      </c>
      <c r="V42" s="87">
        <f t="shared" si="10"/>
        <v>0.70300962345476414</v>
      </c>
      <c r="W42" s="120">
        <f t="shared" si="11"/>
        <v>0.46867308230317606</v>
      </c>
    </row>
    <row r="43" spans="2:23">
      <c r="B43" s="116">
        <f>Amnt_Deposited!B38</f>
        <v>2024</v>
      </c>
      <c r="C43" s="119">
        <f>Amnt_Deposited!D38</f>
        <v>7.1438508515880015</v>
      </c>
      <c r="D43" s="453">
        <f>Dry_Matter_Content!D30</f>
        <v>0.44</v>
      </c>
      <c r="E43" s="319">
        <f>MCF!R42</f>
        <v>0.8</v>
      </c>
      <c r="F43" s="87">
        <f t="shared" si="0"/>
        <v>0.55321980994697484</v>
      </c>
      <c r="G43" s="87">
        <f t="shared" si="1"/>
        <v>0.55321980994697484</v>
      </c>
      <c r="H43" s="87">
        <f t="shared" si="2"/>
        <v>0</v>
      </c>
      <c r="I43" s="87">
        <f t="shared" si="3"/>
        <v>5.4325575853199144</v>
      </c>
      <c r="J43" s="87">
        <f t="shared" si="4"/>
        <v>0.35379190781728626</v>
      </c>
      <c r="K43" s="120">
        <f t="shared" si="6"/>
        <v>0.23586127187819084</v>
      </c>
      <c r="O43" s="116">
        <f>Amnt_Deposited!B38</f>
        <v>2024</v>
      </c>
      <c r="P43" s="119">
        <f>Amnt_Deposited!D38</f>
        <v>7.1438508515880015</v>
      </c>
      <c r="Q43" s="319">
        <f>MCF!R42</f>
        <v>0.8</v>
      </c>
      <c r="R43" s="87">
        <f t="shared" si="5"/>
        <v>1.1430161362540803</v>
      </c>
      <c r="S43" s="87">
        <f t="shared" si="7"/>
        <v>1.1430161362540803</v>
      </c>
      <c r="T43" s="87">
        <f t="shared" si="8"/>
        <v>0</v>
      </c>
      <c r="U43" s="87">
        <f t="shared" si="9"/>
        <v>11.224292531652718</v>
      </c>
      <c r="V43" s="87">
        <f t="shared" si="10"/>
        <v>0.73097501615141813</v>
      </c>
      <c r="W43" s="120">
        <f t="shared" si="11"/>
        <v>0.48731667743427876</v>
      </c>
    </row>
    <row r="44" spans="2:23">
      <c r="B44" s="116">
        <f>Amnt_Deposited!B39</f>
        <v>2025</v>
      </c>
      <c r="C44" s="119">
        <f>Amnt_Deposited!D39</f>
        <v>7.308570153852</v>
      </c>
      <c r="D44" s="453">
        <f>Dry_Matter_Content!D31</f>
        <v>0.44</v>
      </c>
      <c r="E44" s="319">
        <f>MCF!R43</f>
        <v>0.8</v>
      </c>
      <c r="F44" s="87">
        <f t="shared" si="0"/>
        <v>0.56597567271429894</v>
      </c>
      <c r="G44" s="87">
        <f t="shared" si="1"/>
        <v>0.56597567271429894</v>
      </c>
      <c r="H44" s="87">
        <f t="shared" si="2"/>
        <v>0</v>
      </c>
      <c r="I44" s="87">
        <f t="shared" si="3"/>
        <v>5.6312587915497687</v>
      </c>
      <c r="J44" s="87">
        <f t="shared" si="4"/>
        <v>0.36727446648444489</v>
      </c>
      <c r="K44" s="120">
        <f t="shared" si="6"/>
        <v>0.24484964432296324</v>
      </c>
      <c r="O44" s="116">
        <f>Amnt_Deposited!B39</f>
        <v>2025</v>
      </c>
      <c r="P44" s="119">
        <f>Amnt_Deposited!D39</f>
        <v>7.308570153852</v>
      </c>
      <c r="Q44" s="319">
        <f>MCF!R43</f>
        <v>0.8</v>
      </c>
      <c r="R44" s="87">
        <f t="shared" si="5"/>
        <v>1.1693712246163201</v>
      </c>
      <c r="S44" s="87">
        <f t="shared" si="7"/>
        <v>1.1693712246163201</v>
      </c>
      <c r="T44" s="87">
        <f t="shared" si="8"/>
        <v>0</v>
      </c>
      <c r="U44" s="87">
        <f t="shared" si="9"/>
        <v>11.634832213945804</v>
      </c>
      <c r="V44" s="87">
        <f t="shared" si="10"/>
        <v>0.75883154232323347</v>
      </c>
      <c r="W44" s="120">
        <f t="shared" si="11"/>
        <v>0.50588769488215557</v>
      </c>
    </row>
    <row r="45" spans="2:23">
      <c r="B45" s="116">
        <f>Amnt_Deposited!B40</f>
        <v>2026</v>
      </c>
      <c r="C45" s="119">
        <f>Amnt_Deposited!D40</f>
        <v>7.4732894561160004</v>
      </c>
      <c r="D45" s="453">
        <f>Dry_Matter_Content!D32</f>
        <v>0.44</v>
      </c>
      <c r="E45" s="319">
        <f>MCF!R44</f>
        <v>0.8</v>
      </c>
      <c r="F45" s="87">
        <f t="shared" si="0"/>
        <v>0.57873153548162315</v>
      </c>
      <c r="G45" s="87">
        <f t="shared" si="1"/>
        <v>0.57873153548162315</v>
      </c>
      <c r="H45" s="87">
        <f t="shared" si="2"/>
        <v>0</v>
      </c>
      <c r="I45" s="87">
        <f t="shared" si="3"/>
        <v>5.8292824310136657</v>
      </c>
      <c r="J45" s="87">
        <f t="shared" si="4"/>
        <v>0.38070789601772576</v>
      </c>
      <c r="K45" s="120">
        <f t="shared" si="6"/>
        <v>0.25380526401181713</v>
      </c>
      <c r="O45" s="116">
        <f>Amnt_Deposited!B40</f>
        <v>2026</v>
      </c>
      <c r="P45" s="119">
        <f>Amnt_Deposited!D40</f>
        <v>7.4732894561160004</v>
      </c>
      <c r="Q45" s="319">
        <f>MCF!R44</f>
        <v>0.8</v>
      </c>
      <c r="R45" s="87">
        <f t="shared" si="5"/>
        <v>1.1957263129785602</v>
      </c>
      <c r="S45" s="87">
        <f t="shared" si="7"/>
        <v>1.1957263129785602</v>
      </c>
      <c r="T45" s="87">
        <f t="shared" si="8"/>
        <v>0</v>
      </c>
      <c r="U45" s="87">
        <f t="shared" si="9"/>
        <v>12.043971964904271</v>
      </c>
      <c r="V45" s="87">
        <f t="shared" si="10"/>
        <v>0.78658656202009458</v>
      </c>
      <c r="W45" s="120">
        <f t="shared" si="11"/>
        <v>0.52439104134672965</v>
      </c>
    </row>
    <row r="46" spans="2:23">
      <c r="B46" s="116">
        <f>Amnt_Deposited!B41</f>
        <v>2027</v>
      </c>
      <c r="C46" s="119">
        <f>Amnt_Deposited!D41</f>
        <v>7.6380087583800007</v>
      </c>
      <c r="D46" s="453">
        <f>Dry_Matter_Content!D33</f>
        <v>0.44</v>
      </c>
      <c r="E46" s="319">
        <f>MCF!R45</f>
        <v>0.8</v>
      </c>
      <c r="F46" s="87">
        <f t="shared" si="0"/>
        <v>0.59148739824894725</v>
      </c>
      <c r="G46" s="87">
        <f t="shared" si="1"/>
        <v>0.59148739824894725</v>
      </c>
      <c r="H46" s="87">
        <f t="shared" si="2"/>
        <v>0</v>
      </c>
      <c r="I46" s="87">
        <f t="shared" si="3"/>
        <v>6.0266743114124113</v>
      </c>
      <c r="J46" s="87">
        <f t="shared" si="4"/>
        <v>0.39409551785020153</v>
      </c>
      <c r="K46" s="120">
        <f t="shared" si="6"/>
        <v>0.26273034523346767</v>
      </c>
      <c r="O46" s="116">
        <f>Amnt_Deposited!B41</f>
        <v>2027</v>
      </c>
      <c r="P46" s="119">
        <f>Amnt_Deposited!D41</f>
        <v>7.6380087583800007</v>
      </c>
      <c r="Q46" s="319">
        <f>MCF!R45</f>
        <v>0.8</v>
      </c>
      <c r="R46" s="87">
        <f t="shared" si="5"/>
        <v>1.2220814013408003</v>
      </c>
      <c r="S46" s="87">
        <f t="shared" si="7"/>
        <v>1.2220814013408003</v>
      </c>
      <c r="T46" s="87">
        <f t="shared" si="8"/>
        <v>0</v>
      </c>
      <c r="U46" s="87">
        <f t="shared" si="9"/>
        <v>12.451806428538044</v>
      </c>
      <c r="V46" s="87">
        <f t="shared" si="10"/>
        <v>0.81424693770702816</v>
      </c>
      <c r="W46" s="120">
        <f t="shared" si="11"/>
        <v>0.54283129180468537</v>
      </c>
    </row>
    <row r="47" spans="2:23">
      <c r="B47" s="116">
        <f>Amnt_Deposited!B42</f>
        <v>2028</v>
      </c>
      <c r="C47" s="119">
        <f>Amnt_Deposited!D42</f>
        <v>7.8027280606440002</v>
      </c>
      <c r="D47" s="453">
        <f>Dry_Matter_Content!D34</f>
        <v>0.44</v>
      </c>
      <c r="E47" s="319">
        <f>MCF!R46</f>
        <v>0.8</v>
      </c>
      <c r="F47" s="87">
        <f t="shared" si="0"/>
        <v>0.60424326101627146</v>
      </c>
      <c r="G47" s="87">
        <f t="shared" si="1"/>
        <v>0.60424326101627146</v>
      </c>
      <c r="H47" s="87">
        <f t="shared" si="2"/>
        <v>0</v>
      </c>
      <c r="I47" s="87">
        <f t="shared" si="3"/>
        <v>6.22347714356314</v>
      </c>
      <c r="J47" s="87">
        <f t="shared" si="4"/>
        <v>0.40744042886554266</v>
      </c>
      <c r="K47" s="120">
        <f t="shared" si="6"/>
        <v>0.2716269525770284</v>
      </c>
      <c r="O47" s="116">
        <f>Amnt_Deposited!B42</f>
        <v>2028</v>
      </c>
      <c r="P47" s="119">
        <f>Amnt_Deposited!D42</f>
        <v>7.8027280606440002</v>
      </c>
      <c r="Q47" s="319">
        <f>MCF!R46</f>
        <v>0.8</v>
      </c>
      <c r="R47" s="87">
        <f t="shared" si="5"/>
        <v>1.2484364897030402</v>
      </c>
      <c r="S47" s="87">
        <f t="shared" si="7"/>
        <v>1.2484364897030402</v>
      </c>
      <c r="T47" s="87">
        <f t="shared" si="8"/>
        <v>0</v>
      </c>
      <c r="U47" s="87">
        <f t="shared" si="9"/>
        <v>12.85842385033707</v>
      </c>
      <c r="V47" s="87">
        <f t="shared" si="10"/>
        <v>0.84181906790401406</v>
      </c>
      <c r="W47" s="120">
        <f t="shared" si="11"/>
        <v>0.5612127119360093</v>
      </c>
    </row>
    <row r="48" spans="2:23">
      <c r="B48" s="116">
        <f>Amnt_Deposited!B43</f>
        <v>2029</v>
      </c>
      <c r="C48" s="119">
        <f>Amnt_Deposited!D43</f>
        <v>7.9674473629080014</v>
      </c>
      <c r="D48" s="453">
        <f>Dry_Matter_Content!D35</f>
        <v>0.44</v>
      </c>
      <c r="E48" s="319">
        <f>MCF!R47</f>
        <v>0.8</v>
      </c>
      <c r="F48" s="87">
        <f t="shared" si="0"/>
        <v>0.61699912378359567</v>
      </c>
      <c r="G48" s="87">
        <f t="shared" si="1"/>
        <v>0.61699912378359567</v>
      </c>
      <c r="H48" s="87">
        <f t="shared" si="2"/>
        <v>0</v>
      </c>
      <c r="I48" s="87">
        <f t="shared" si="3"/>
        <v>6.4197307507677914</v>
      </c>
      <c r="J48" s="87">
        <f t="shared" si="4"/>
        <v>0.42074551657894427</v>
      </c>
      <c r="K48" s="120">
        <f t="shared" si="6"/>
        <v>0.28049701105262947</v>
      </c>
      <c r="O48" s="116">
        <f>Amnt_Deposited!B43</f>
        <v>2029</v>
      </c>
      <c r="P48" s="119">
        <f>Amnt_Deposited!D43</f>
        <v>7.9674473629080014</v>
      </c>
      <c r="Q48" s="319">
        <f>MCF!R47</f>
        <v>0.8</v>
      </c>
      <c r="R48" s="87">
        <f t="shared" si="5"/>
        <v>1.2747915780652805</v>
      </c>
      <c r="S48" s="87">
        <f t="shared" si="7"/>
        <v>1.2747915780652805</v>
      </c>
      <c r="T48" s="87">
        <f t="shared" si="8"/>
        <v>0</v>
      </c>
      <c r="U48" s="87">
        <f t="shared" si="9"/>
        <v>13.263906509850813</v>
      </c>
      <c r="V48" s="87">
        <f t="shared" si="10"/>
        <v>0.86930891855153802</v>
      </c>
      <c r="W48" s="120">
        <f t="shared" si="11"/>
        <v>0.57953927903435865</v>
      </c>
    </row>
    <row r="49" spans="2:23">
      <c r="B49" s="116">
        <f>Amnt_Deposited!B44</f>
        <v>2030</v>
      </c>
      <c r="C49" s="119">
        <f>Amnt_Deposited!D44</f>
        <v>8.132166665171999</v>
      </c>
      <c r="D49" s="453">
        <f>Dry_Matter_Content!D36</f>
        <v>0.44</v>
      </c>
      <c r="E49" s="319">
        <f>MCF!R48</f>
        <v>0.8</v>
      </c>
      <c r="F49" s="87">
        <f t="shared" si="0"/>
        <v>0.62975498655091977</v>
      </c>
      <c r="G49" s="87">
        <f t="shared" si="1"/>
        <v>0.62975498655091977</v>
      </c>
      <c r="H49" s="87">
        <f t="shared" si="2"/>
        <v>0</v>
      </c>
      <c r="I49" s="87">
        <f t="shared" si="3"/>
        <v>6.6154722640269821</v>
      </c>
      <c r="J49" s="87">
        <f t="shared" si="4"/>
        <v>0.43401347329172918</v>
      </c>
      <c r="K49" s="120">
        <f t="shared" si="6"/>
        <v>0.28934231552781942</v>
      </c>
      <c r="O49" s="116">
        <f>Amnt_Deposited!B44</f>
        <v>2030</v>
      </c>
      <c r="P49" s="119">
        <f>Amnt_Deposited!D44</f>
        <v>8.132166665171999</v>
      </c>
      <c r="Q49" s="319">
        <f>MCF!R48</f>
        <v>0.8</v>
      </c>
      <c r="R49" s="87">
        <f t="shared" si="5"/>
        <v>1.30114666642752</v>
      </c>
      <c r="S49" s="87">
        <f t="shared" si="7"/>
        <v>1.30114666642752</v>
      </c>
      <c r="T49" s="87">
        <f t="shared" si="8"/>
        <v>0</v>
      </c>
      <c r="U49" s="87">
        <f t="shared" si="9"/>
        <v>13.668331124022695</v>
      </c>
      <c r="V49" s="87">
        <f t="shared" si="10"/>
        <v>0.89672205225563917</v>
      </c>
      <c r="W49" s="120">
        <f t="shared" si="11"/>
        <v>0.59781470150375937</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6.1682254547379696</v>
      </c>
      <c r="J50" s="87">
        <f t="shared" si="4"/>
        <v>0.44724680928901228</v>
      </c>
      <c r="K50" s="120">
        <f t="shared" si="6"/>
        <v>0.29816453952600819</v>
      </c>
      <c r="O50" s="116">
        <f>Amnt_Deposited!B45</f>
        <v>2031</v>
      </c>
      <c r="P50" s="119">
        <f>Amnt_Deposited!D45</f>
        <v>0</v>
      </c>
      <c r="Q50" s="319">
        <f>MCF!R49</f>
        <v>0.8</v>
      </c>
      <c r="R50" s="87">
        <f t="shared" si="5"/>
        <v>0</v>
      </c>
      <c r="S50" s="87">
        <f t="shared" si="7"/>
        <v>0</v>
      </c>
      <c r="T50" s="87">
        <f t="shared" si="8"/>
        <v>0</v>
      </c>
      <c r="U50" s="87">
        <f t="shared" si="9"/>
        <v>12.744267468466884</v>
      </c>
      <c r="V50" s="87">
        <f t="shared" si="10"/>
        <v>0.92406365555581071</v>
      </c>
      <c r="W50" s="120">
        <f t="shared" si="11"/>
        <v>0.61604243703720707</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5.7512152937842407</v>
      </c>
      <c r="J51" s="87">
        <f t="shared" si="4"/>
        <v>0.41701016095372928</v>
      </c>
      <c r="K51" s="120">
        <f t="shared" si="6"/>
        <v>0.27800677396915285</v>
      </c>
      <c r="O51" s="116">
        <f>Amnt_Deposited!B46</f>
        <v>2032</v>
      </c>
      <c r="P51" s="119">
        <f>Amnt_Deposited!D46</f>
        <v>0</v>
      </c>
      <c r="Q51" s="319">
        <f>MCF!R50</f>
        <v>0.8</v>
      </c>
      <c r="R51" s="87">
        <f t="shared" ref="R51:R82" si="13">P51*$W$6*DOCF*Q51</f>
        <v>0</v>
      </c>
      <c r="S51" s="87">
        <f t="shared" si="7"/>
        <v>0</v>
      </c>
      <c r="T51" s="87">
        <f t="shared" si="8"/>
        <v>0</v>
      </c>
      <c r="U51" s="87">
        <f t="shared" si="9"/>
        <v>11.882676226826947</v>
      </c>
      <c r="V51" s="87">
        <f t="shared" si="10"/>
        <v>0.86159124163993683</v>
      </c>
      <c r="W51" s="120">
        <f t="shared" si="11"/>
        <v>0.57439416109329122</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5.3623975968729987</v>
      </c>
      <c r="J52" s="87">
        <f t="shared" si="4"/>
        <v>0.38881769691124196</v>
      </c>
      <c r="K52" s="120">
        <f t="shared" si="6"/>
        <v>0.25921179794082794</v>
      </c>
      <c r="O52" s="116">
        <f>Amnt_Deposited!B47</f>
        <v>2033</v>
      </c>
      <c r="P52" s="119">
        <f>Amnt_Deposited!D47</f>
        <v>0</v>
      </c>
      <c r="Q52" s="319">
        <f>MCF!R51</f>
        <v>0.8</v>
      </c>
      <c r="R52" s="87">
        <f t="shared" si="13"/>
        <v>0</v>
      </c>
      <c r="S52" s="87">
        <f t="shared" si="7"/>
        <v>0</v>
      </c>
      <c r="T52" s="87">
        <f t="shared" si="8"/>
        <v>0</v>
      </c>
      <c r="U52" s="87">
        <f t="shared" si="9"/>
        <v>11.079333877836778</v>
      </c>
      <c r="V52" s="87">
        <f t="shared" si="10"/>
        <v>0.80334234899016954</v>
      </c>
      <c r="W52" s="120">
        <f t="shared" si="11"/>
        <v>0.53556156599344629</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4.9998663792028921</v>
      </c>
      <c r="J53" s="87">
        <f t="shared" si="4"/>
        <v>0.36253121767010615</v>
      </c>
      <c r="K53" s="120">
        <f t="shared" si="6"/>
        <v>0.24168747844673744</v>
      </c>
      <c r="O53" s="116">
        <f>Amnt_Deposited!B48</f>
        <v>2034</v>
      </c>
      <c r="P53" s="119">
        <f>Amnt_Deposited!D48</f>
        <v>0</v>
      </c>
      <c r="Q53" s="319">
        <f>MCF!R52</f>
        <v>0.8</v>
      </c>
      <c r="R53" s="87">
        <f t="shared" si="13"/>
        <v>0</v>
      </c>
      <c r="S53" s="87">
        <f t="shared" si="7"/>
        <v>0</v>
      </c>
      <c r="T53" s="87">
        <f t="shared" si="8"/>
        <v>0</v>
      </c>
      <c r="U53" s="87">
        <f t="shared" si="9"/>
        <v>10.330302436369616</v>
      </c>
      <c r="V53" s="87">
        <f t="shared" si="10"/>
        <v>0.74903144146716172</v>
      </c>
      <c r="W53" s="120">
        <f t="shared" si="11"/>
        <v>0.49935429431144113</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4.6618445123243069</v>
      </c>
      <c r="J54" s="87">
        <f t="shared" si="4"/>
        <v>0.33802186687858504</v>
      </c>
      <c r="K54" s="120">
        <f t="shared" si="6"/>
        <v>0.22534791125239001</v>
      </c>
      <c r="O54" s="116">
        <f>Amnt_Deposited!B49</f>
        <v>2035</v>
      </c>
      <c r="P54" s="119">
        <f>Amnt_Deposited!D49</f>
        <v>0</v>
      </c>
      <c r="Q54" s="319">
        <f>MCF!R53</f>
        <v>0.8</v>
      </c>
      <c r="R54" s="87">
        <f t="shared" si="13"/>
        <v>0</v>
      </c>
      <c r="S54" s="87">
        <f t="shared" si="7"/>
        <v>0</v>
      </c>
      <c r="T54" s="87">
        <f t="shared" si="8"/>
        <v>0</v>
      </c>
      <c r="U54" s="87">
        <f t="shared" si="9"/>
        <v>9.6319101494303894</v>
      </c>
      <c r="V54" s="87">
        <f t="shared" si="10"/>
        <v>0.69839228693922561</v>
      </c>
      <c r="W54" s="120">
        <f t="shared" si="11"/>
        <v>0.46559485795948374</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4.3466750126536429</v>
      </c>
      <c r="J55" s="87">
        <f t="shared" si="4"/>
        <v>0.31516949967066382</v>
      </c>
      <c r="K55" s="120">
        <f t="shared" si="6"/>
        <v>0.21011299978044254</v>
      </c>
      <c r="O55" s="116">
        <f>Amnt_Deposited!B50</f>
        <v>2036</v>
      </c>
      <c r="P55" s="119">
        <f>Amnt_Deposited!D50</f>
        <v>0</v>
      </c>
      <c r="Q55" s="319">
        <f>MCF!R54</f>
        <v>0.8</v>
      </c>
      <c r="R55" s="87">
        <f t="shared" si="13"/>
        <v>0</v>
      </c>
      <c r="S55" s="87">
        <f t="shared" si="7"/>
        <v>0</v>
      </c>
      <c r="T55" s="87">
        <f t="shared" si="8"/>
        <v>0</v>
      </c>
      <c r="U55" s="87">
        <f t="shared" si="9"/>
        <v>8.9807334972182744</v>
      </c>
      <c r="V55" s="87">
        <f t="shared" si="10"/>
        <v>0.65117665221211563</v>
      </c>
      <c r="W55" s="120">
        <f t="shared" si="11"/>
        <v>0.4341177681414104</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4.0528129189378665</v>
      </c>
      <c r="J56" s="87">
        <f t="shared" si="4"/>
        <v>0.29386209371577676</v>
      </c>
      <c r="K56" s="120">
        <f t="shared" si="6"/>
        <v>0.19590806247718451</v>
      </c>
      <c r="O56" s="116">
        <f>Amnt_Deposited!B51</f>
        <v>2037</v>
      </c>
      <c r="P56" s="119">
        <f>Amnt_Deposited!D51</f>
        <v>0</v>
      </c>
      <c r="Q56" s="319">
        <f>MCF!R55</f>
        <v>0.8</v>
      </c>
      <c r="R56" s="87">
        <f t="shared" si="13"/>
        <v>0</v>
      </c>
      <c r="S56" s="87">
        <f t="shared" si="7"/>
        <v>0</v>
      </c>
      <c r="T56" s="87">
        <f t="shared" si="8"/>
        <v>0</v>
      </c>
      <c r="U56" s="87">
        <f t="shared" si="9"/>
        <v>8.3735804110286534</v>
      </c>
      <c r="V56" s="87">
        <f t="shared" si="10"/>
        <v>0.6071530861896216</v>
      </c>
      <c r="W56" s="120">
        <f t="shared" si="11"/>
        <v>0.4047687241264144</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3.7788177188526535</v>
      </c>
      <c r="J57" s="87">
        <f t="shared" si="4"/>
        <v>0.27399520008521289</v>
      </c>
      <c r="K57" s="120">
        <f t="shared" si="6"/>
        <v>0.18266346672347525</v>
      </c>
      <c r="O57" s="116">
        <f>Amnt_Deposited!B52</f>
        <v>2038</v>
      </c>
      <c r="P57" s="119">
        <f>Amnt_Deposited!D52</f>
        <v>0</v>
      </c>
      <c r="Q57" s="319">
        <f>MCF!R56</f>
        <v>0.8</v>
      </c>
      <c r="R57" s="87">
        <f t="shared" si="13"/>
        <v>0</v>
      </c>
      <c r="S57" s="87">
        <f t="shared" si="7"/>
        <v>0</v>
      </c>
      <c r="T57" s="87">
        <f t="shared" si="8"/>
        <v>0</v>
      </c>
      <c r="U57" s="87">
        <f t="shared" si="9"/>
        <v>7.8074746257286263</v>
      </c>
      <c r="V57" s="87">
        <f t="shared" si="10"/>
        <v>0.56610578530002686</v>
      </c>
      <c r="W57" s="120">
        <f t="shared" si="11"/>
        <v>0.37740385686668454</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3.5233462876093071</v>
      </c>
      <c r="J58" s="87">
        <f t="shared" si="4"/>
        <v>0.2554714312433462</v>
      </c>
      <c r="K58" s="120">
        <f t="shared" si="6"/>
        <v>0.17031428749556413</v>
      </c>
      <c r="O58" s="116">
        <f>Amnt_Deposited!B53</f>
        <v>2039</v>
      </c>
      <c r="P58" s="119">
        <f>Amnt_Deposited!D53</f>
        <v>0</v>
      </c>
      <c r="Q58" s="319">
        <f>MCF!R57</f>
        <v>0.8</v>
      </c>
      <c r="R58" s="87">
        <f t="shared" si="13"/>
        <v>0</v>
      </c>
      <c r="S58" s="87">
        <f t="shared" si="7"/>
        <v>0</v>
      </c>
      <c r="T58" s="87">
        <f t="shared" si="8"/>
        <v>0</v>
      </c>
      <c r="U58" s="87">
        <f t="shared" si="9"/>
        <v>7.2796410901018778</v>
      </c>
      <c r="V58" s="87">
        <f t="shared" si="10"/>
        <v>0.52783353562674862</v>
      </c>
      <c r="W58" s="120">
        <f t="shared" si="11"/>
        <v>0.35188902375116571</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3.2851463039554836</v>
      </c>
      <c r="J59" s="87">
        <f t="shared" si="4"/>
        <v>0.23819998365382339</v>
      </c>
      <c r="K59" s="120">
        <f t="shared" si="6"/>
        <v>0.15879998910254892</v>
      </c>
      <c r="O59" s="116">
        <f>Amnt_Deposited!B54</f>
        <v>2040</v>
      </c>
      <c r="P59" s="119">
        <f>Amnt_Deposited!D54</f>
        <v>0</v>
      </c>
      <c r="Q59" s="319">
        <f>MCF!R58</f>
        <v>0.8</v>
      </c>
      <c r="R59" s="87">
        <f t="shared" si="13"/>
        <v>0</v>
      </c>
      <c r="S59" s="87">
        <f t="shared" si="7"/>
        <v>0</v>
      </c>
      <c r="T59" s="87">
        <f t="shared" si="8"/>
        <v>0</v>
      </c>
      <c r="U59" s="87">
        <f t="shared" si="9"/>
        <v>6.7874923635443913</v>
      </c>
      <c r="V59" s="87">
        <f t="shared" si="10"/>
        <v>0.49214872655748659</v>
      </c>
      <c r="W59" s="120">
        <f t="shared" si="11"/>
        <v>0.32809915103832438</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3.0630501112949609</v>
      </c>
      <c r="J60" s="87">
        <f t="shared" si="4"/>
        <v>0.22209619266052283</v>
      </c>
      <c r="K60" s="120">
        <f t="shared" si="6"/>
        <v>0.14806412844034855</v>
      </c>
      <c r="O60" s="116">
        <f>Amnt_Deposited!B55</f>
        <v>2041</v>
      </c>
      <c r="P60" s="119">
        <f>Amnt_Deposited!D55</f>
        <v>0</v>
      </c>
      <c r="Q60" s="319">
        <f>MCF!R59</f>
        <v>0.8</v>
      </c>
      <c r="R60" s="87">
        <f t="shared" si="13"/>
        <v>0</v>
      </c>
      <c r="S60" s="87">
        <f t="shared" si="7"/>
        <v>0</v>
      </c>
      <c r="T60" s="87">
        <f t="shared" si="8"/>
        <v>0</v>
      </c>
      <c r="U60" s="87">
        <f t="shared" si="9"/>
        <v>6.3286159324276081</v>
      </c>
      <c r="V60" s="87">
        <f t="shared" si="10"/>
        <v>0.45887643111678295</v>
      </c>
      <c r="W60" s="120">
        <f t="shared" si="11"/>
        <v>0.30591762074452195</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2.8559689938336486</v>
      </c>
      <c r="J61" s="87">
        <f t="shared" si="4"/>
        <v>0.2070811174613123</v>
      </c>
      <c r="K61" s="120">
        <f t="shared" si="6"/>
        <v>0.13805407830754152</v>
      </c>
      <c r="O61" s="116">
        <f>Amnt_Deposited!B56</f>
        <v>2042</v>
      </c>
      <c r="P61" s="119">
        <f>Amnt_Deposited!D56</f>
        <v>0</v>
      </c>
      <c r="Q61" s="319">
        <f>MCF!R60</f>
        <v>0.8</v>
      </c>
      <c r="R61" s="87">
        <f t="shared" si="13"/>
        <v>0</v>
      </c>
      <c r="S61" s="87">
        <f t="shared" si="7"/>
        <v>0</v>
      </c>
      <c r="T61" s="87">
        <f t="shared" si="8"/>
        <v>0</v>
      </c>
      <c r="U61" s="87">
        <f t="shared" si="9"/>
        <v>5.9007623839538219</v>
      </c>
      <c r="V61" s="87">
        <f t="shared" si="10"/>
        <v>0.42785354847378598</v>
      </c>
      <c r="W61" s="120">
        <f t="shared" si="11"/>
        <v>0.28523569898252399</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2.6628878396935032</v>
      </c>
      <c r="J62" s="87">
        <f t="shared" si="4"/>
        <v>0.19308115414014534</v>
      </c>
      <c r="K62" s="120">
        <f t="shared" si="6"/>
        <v>0.12872076942676355</v>
      </c>
      <c r="O62" s="116">
        <f>Amnt_Deposited!B57</f>
        <v>2043</v>
      </c>
      <c r="P62" s="119">
        <f>Amnt_Deposited!D57</f>
        <v>0</v>
      </c>
      <c r="Q62" s="319">
        <f>MCF!R61</f>
        <v>0.8</v>
      </c>
      <c r="R62" s="87">
        <f t="shared" si="13"/>
        <v>0</v>
      </c>
      <c r="S62" s="87">
        <f t="shared" si="7"/>
        <v>0</v>
      </c>
      <c r="T62" s="87">
        <f t="shared" si="8"/>
        <v>0</v>
      </c>
      <c r="U62" s="87">
        <f t="shared" si="9"/>
        <v>5.5018343795320339</v>
      </c>
      <c r="V62" s="87">
        <f t="shared" si="10"/>
        <v>0.39892800442178811</v>
      </c>
      <c r="W62" s="120">
        <f t="shared" si="11"/>
        <v>0.2659520029478587</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2.4828601648329238</v>
      </c>
      <c r="J63" s="87">
        <f t="shared" si="4"/>
        <v>0.18002767486057933</v>
      </c>
      <c r="K63" s="120">
        <f t="shared" si="6"/>
        <v>0.12001844990705288</v>
      </c>
      <c r="O63" s="116">
        <f>Amnt_Deposited!B58</f>
        <v>2044</v>
      </c>
      <c r="P63" s="119">
        <f>Amnt_Deposited!D58</f>
        <v>0</v>
      </c>
      <c r="Q63" s="319">
        <f>MCF!R62</f>
        <v>0.8</v>
      </c>
      <c r="R63" s="87">
        <f t="shared" si="13"/>
        <v>0</v>
      </c>
      <c r="S63" s="87">
        <f t="shared" si="7"/>
        <v>0</v>
      </c>
      <c r="T63" s="87">
        <f t="shared" si="8"/>
        <v>0</v>
      </c>
      <c r="U63" s="87">
        <f t="shared" si="9"/>
        <v>5.1298763736217463</v>
      </c>
      <c r="V63" s="87">
        <f t="shared" si="10"/>
        <v>0.37195800591028805</v>
      </c>
      <c r="W63" s="120">
        <f t="shared" si="11"/>
        <v>0.24797200394019203</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2.3150034733808824</v>
      </c>
      <c r="J64" s="87">
        <f t="shared" si="4"/>
        <v>0.1678566914520416</v>
      </c>
      <c r="K64" s="120">
        <f t="shared" si="6"/>
        <v>0.11190446096802772</v>
      </c>
      <c r="O64" s="116">
        <f>Amnt_Deposited!B59</f>
        <v>2045</v>
      </c>
      <c r="P64" s="119">
        <f>Amnt_Deposited!D59</f>
        <v>0</v>
      </c>
      <c r="Q64" s="319">
        <f>MCF!R63</f>
        <v>0.8</v>
      </c>
      <c r="R64" s="87">
        <f t="shared" si="13"/>
        <v>0</v>
      </c>
      <c r="S64" s="87">
        <f t="shared" si="7"/>
        <v>0</v>
      </c>
      <c r="T64" s="87">
        <f t="shared" si="8"/>
        <v>0</v>
      </c>
      <c r="U64" s="87">
        <f t="shared" si="9"/>
        <v>4.7830650276464537</v>
      </c>
      <c r="V64" s="87">
        <f t="shared" si="10"/>
        <v>0.34681134597529278</v>
      </c>
      <c r="W64" s="120">
        <f t="shared" si="11"/>
        <v>0.23120756398352851</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2.158494931641139</v>
      </c>
      <c r="J65" s="87">
        <f t="shared" si="4"/>
        <v>0.15650854173974321</v>
      </c>
      <c r="K65" s="120">
        <f t="shared" si="6"/>
        <v>0.10433902782649547</v>
      </c>
      <c r="O65" s="116">
        <f>Amnt_Deposited!B60</f>
        <v>2046</v>
      </c>
      <c r="P65" s="119">
        <f>Amnt_Deposited!D60</f>
        <v>0</v>
      </c>
      <c r="Q65" s="319">
        <f>MCF!R64</f>
        <v>0.8</v>
      </c>
      <c r="R65" s="87">
        <f t="shared" si="13"/>
        <v>0</v>
      </c>
      <c r="S65" s="87">
        <f t="shared" si="7"/>
        <v>0</v>
      </c>
      <c r="T65" s="87">
        <f t="shared" si="8"/>
        <v>0</v>
      </c>
      <c r="U65" s="87">
        <f t="shared" si="9"/>
        <v>4.4597002719858274</v>
      </c>
      <c r="V65" s="87">
        <f t="shared" si="10"/>
        <v>0.32336475566062667</v>
      </c>
      <c r="W65" s="120">
        <f t="shared" si="11"/>
        <v>0.21557650377375109</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2.0125673345605102</v>
      </c>
      <c r="J66" s="87">
        <f t="shared" si="4"/>
        <v>0.14592759708062872</v>
      </c>
      <c r="K66" s="120">
        <f t="shared" si="6"/>
        <v>9.7285064720419145E-2</v>
      </c>
      <c r="O66" s="116">
        <f>Amnt_Deposited!B61</f>
        <v>2047</v>
      </c>
      <c r="P66" s="119">
        <f>Amnt_Deposited!D61</f>
        <v>0</v>
      </c>
      <c r="Q66" s="319">
        <f>MCF!R65</f>
        <v>0.8</v>
      </c>
      <c r="R66" s="87">
        <f t="shared" si="13"/>
        <v>0</v>
      </c>
      <c r="S66" s="87">
        <f t="shared" si="7"/>
        <v>0</v>
      </c>
      <c r="T66" s="87">
        <f t="shared" si="8"/>
        <v>0</v>
      </c>
      <c r="U66" s="87">
        <f t="shared" si="9"/>
        <v>4.1581969722324619</v>
      </c>
      <c r="V66" s="87">
        <f t="shared" si="10"/>
        <v>0.30150329975336532</v>
      </c>
      <c r="W66" s="120">
        <f t="shared" si="11"/>
        <v>0.20100219983557688</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1.8765053448888067</v>
      </c>
      <c r="J67" s="87">
        <f t="shared" si="4"/>
        <v>0.13606198967170349</v>
      </c>
      <c r="K67" s="120">
        <f t="shared" si="6"/>
        <v>9.070799311446899E-2</v>
      </c>
      <c r="O67" s="116">
        <f>Amnt_Deposited!B62</f>
        <v>2048</v>
      </c>
      <c r="P67" s="119">
        <f>Amnt_Deposited!D62</f>
        <v>0</v>
      </c>
      <c r="Q67" s="319">
        <f>MCF!R66</f>
        <v>0.8</v>
      </c>
      <c r="R67" s="87">
        <f t="shared" si="13"/>
        <v>0</v>
      </c>
      <c r="S67" s="87">
        <f t="shared" si="7"/>
        <v>0</v>
      </c>
      <c r="T67" s="87">
        <f t="shared" si="8"/>
        <v>0</v>
      </c>
      <c r="U67" s="87">
        <f t="shared" si="9"/>
        <v>3.8770771588611734</v>
      </c>
      <c r="V67" s="87">
        <f t="shared" si="10"/>
        <v>0.28111981337128844</v>
      </c>
      <c r="W67" s="120">
        <f t="shared" si="11"/>
        <v>0.18741320891419228</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1.7496419865948034</v>
      </c>
      <c r="J68" s="87">
        <f t="shared" si="4"/>
        <v>0.1268633582940033</v>
      </c>
      <c r="K68" s="120">
        <f t="shared" si="6"/>
        <v>8.4575572196002202E-2</v>
      </c>
      <c r="O68" s="116">
        <f>Amnt_Deposited!B63</f>
        <v>2049</v>
      </c>
      <c r="P68" s="119">
        <f>Amnt_Deposited!D63</f>
        <v>0</v>
      </c>
      <c r="Q68" s="319">
        <f>MCF!R67</f>
        <v>0.8</v>
      </c>
      <c r="R68" s="87">
        <f t="shared" si="13"/>
        <v>0</v>
      </c>
      <c r="S68" s="87">
        <f t="shared" si="7"/>
        <v>0</v>
      </c>
      <c r="T68" s="87">
        <f t="shared" si="8"/>
        <v>0</v>
      </c>
      <c r="U68" s="87">
        <f t="shared" si="9"/>
        <v>3.6149627822206707</v>
      </c>
      <c r="V68" s="87">
        <f t="shared" si="10"/>
        <v>0.26211437664050291</v>
      </c>
      <c r="W68" s="120">
        <f t="shared" si="11"/>
        <v>0.17474291776033526</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1.6313553753489607</v>
      </c>
      <c r="J69" s="87">
        <f t="shared" si="4"/>
        <v>0.11828661124584272</v>
      </c>
      <c r="K69" s="120">
        <f t="shared" si="6"/>
        <v>7.8857740830561809E-2</v>
      </c>
      <c r="O69" s="116">
        <f>Amnt_Deposited!B64</f>
        <v>2050</v>
      </c>
      <c r="P69" s="119">
        <f>Amnt_Deposited!D64</f>
        <v>0</v>
      </c>
      <c r="Q69" s="319">
        <f>MCF!R68</f>
        <v>0.8</v>
      </c>
      <c r="R69" s="87">
        <f t="shared" si="13"/>
        <v>0</v>
      </c>
      <c r="S69" s="87">
        <f t="shared" si="7"/>
        <v>0</v>
      </c>
      <c r="T69" s="87">
        <f t="shared" si="8"/>
        <v>0</v>
      </c>
      <c r="U69" s="87">
        <f t="shared" si="9"/>
        <v>3.3705689573325657</v>
      </c>
      <c r="V69" s="87">
        <f t="shared" si="10"/>
        <v>0.24439382488810496</v>
      </c>
      <c r="W69" s="120">
        <f t="shared" si="11"/>
        <v>0.16292921659206996</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1.5210656700457195</v>
      </c>
      <c r="J70" s="87">
        <f t="shared" si="4"/>
        <v>0.11028970530324118</v>
      </c>
      <c r="K70" s="120">
        <f t="shared" si="6"/>
        <v>7.3526470202160785E-2</v>
      </c>
      <c r="O70" s="116">
        <f>Amnt_Deposited!B65</f>
        <v>2051</v>
      </c>
      <c r="P70" s="119">
        <f>Amnt_Deposited!D65</f>
        <v>0</v>
      </c>
      <c r="Q70" s="319">
        <f>MCF!R69</f>
        <v>0.8</v>
      </c>
      <c r="R70" s="87">
        <f t="shared" si="13"/>
        <v>0</v>
      </c>
      <c r="S70" s="87">
        <f t="shared" si="7"/>
        <v>0</v>
      </c>
      <c r="T70" s="87">
        <f t="shared" si="8"/>
        <v>0</v>
      </c>
      <c r="U70" s="87">
        <f t="shared" si="9"/>
        <v>3.1426976653837202</v>
      </c>
      <c r="V70" s="87">
        <f t="shared" si="10"/>
        <v>0.22787129194884559</v>
      </c>
      <c r="W70" s="120">
        <f t="shared" si="11"/>
        <v>0.15191419463256373</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1.4182322304217292</v>
      </c>
      <c r="J71" s="87">
        <f t="shared" si="4"/>
        <v>0.10283343962399037</v>
      </c>
      <c r="K71" s="120">
        <f t="shared" si="6"/>
        <v>6.8555626415993581E-2</v>
      </c>
      <c r="O71" s="116">
        <f>Amnt_Deposited!B66</f>
        <v>2052</v>
      </c>
      <c r="P71" s="119">
        <f>Amnt_Deposited!D66</f>
        <v>0</v>
      </c>
      <c r="Q71" s="319">
        <f>MCF!R70</f>
        <v>0.8</v>
      </c>
      <c r="R71" s="87">
        <f t="shared" si="13"/>
        <v>0</v>
      </c>
      <c r="S71" s="87">
        <f t="shared" si="7"/>
        <v>0</v>
      </c>
      <c r="T71" s="87">
        <f t="shared" si="8"/>
        <v>0</v>
      </c>
      <c r="U71" s="87">
        <f t="shared" si="9"/>
        <v>2.9302318810366326</v>
      </c>
      <c r="V71" s="87">
        <f t="shared" si="10"/>
        <v>0.21246578434708771</v>
      </c>
      <c r="W71" s="120">
        <f t="shared" si="11"/>
        <v>0.14164385623139181</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1.3223509668366491</v>
      </c>
      <c r="J72" s="87">
        <f t="shared" si="4"/>
        <v>9.588126358508009E-2</v>
      </c>
      <c r="K72" s="120">
        <f t="shared" si="6"/>
        <v>6.3920842390053384E-2</v>
      </c>
      <c r="O72" s="116">
        <f>Amnt_Deposited!B67</f>
        <v>2053</v>
      </c>
      <c r="P72" s="119">
        <f>Amnt_Deposited!D67</f>
        <v>0</v>
      </c>
      <c r="Q72" s="319">
        <f>MCF!R71</f>
        <v>0.8</v>
      </c>
      <c r="R72" s="87">
        <f t="shared" si="13"/>
        <v>0</v>
      </c>
      <c r="S72" s="87">
        <f t="shared" si="7"/>
        <v>0</v>
      </c>
      <c r="T72" s="87">
        <f t="shared" si="8"/>
        <v>0</v>
      </c>
      <c r="U72" s="87">
        <f t="shared" si="9"/>
        <v>2.732130096769938</v>
      </c>
      <c r="V72" s="87">
        <f t="shared" si="10"/>
        <v>0.19810178426669453</v>
      </c>
      <c r="W72" s="120">
        <f t="shared" si="11"/>
        <v>0.13206785617779634</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1.2329518692251471</v>
      </c>
      <c r="J73" s="87">
        <f t="shared" si="4"/>
        <v>8.9399097611501915E-2</v>
      </c>
      <c r="K73" s="120">
        <f t="shared" si="6"/>
        <v>5.9599398407667939E-2</v>
      </c>
      <c r="O73" s="116">
        <f>Amnt_Deposited!B68</f>
        <v>2054</v>
      </c>
      <c r="P73" s="119">
        <f>Amnt_Deposited!D68</f>
        <v>0</v>
      </c>
      <c r="Q73" s="319">
        <f>MCF!R72</f>
        <v>0.8</v>
      </c>
      <c r="R73" s="87">
        <f t="shared" si="13"/>
        <v>0</v>
      </c>
      <c r="S73" s="87">
        <f t="shared" si="7"/>
        <v>0</v>
      </c>
      <c r="T73" s="87">
        <f t="shared" si="8"/>
        <v>0</v>
      </c>
      <c r="U73" s="87">
        <f t="shared" si="9"/>
        <v>2.5474212174073307</v>
      </c>
      <c r="V73" s="87">
        <f t="shared" si="10"/>
        <v>0.18470887936260741</v>
      </c>
      <c r="W73" s="120">
        <f t="shared" si="11"/>
        <v>0.12313925290840494</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1.149596703107014</v>
      </c>
      <c r="J74" s="87">
        <f t="shared" si="4"/>
        <v>8.3355166118133012E-2</v>
      </c>
      <c r="K74" s="120">
        <f t="shared" si="6"/>
        <v>5.5570110745422008E-2</v>
      </c>
      <c r="O74" s="116">
        <f>Amnt_Deposited!B69</f>
        <v>2055</v>
      </c>
      <c r="P74" s="119">
        <f>Amnt_Deposited!D69</f>
        <v>0</v>
      </c>
      <c r="Q74" s="319">
        <f>MCF!R73</f>
        <v>0.8</v>
      </c>
      <c r="R74" s="87">
        <f t="shared" si="13"/>
        <v>0</v>
      </c>
      <c r="S74" s="87">
        <f t="shared" si="7"/>
        <v>0</v>
      </c>
      <c r="T74" s="87">
        <f t="shared" si="8"/>
        <v>0</v>
      </c>
      <c r="U74" s="87">
        <f t="shared" si="9"/>
        <v>2.3751997998078824</v>
      </c>
      <c r="V74" s="87">
        <f t="shared" si="10"/>
        <v>0.17222141759944851</v>
      </c>
      <c r="W74" s="120">
        <f t="shared" si="11"/>
        <v>0.11481427839963233</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1.0718768613612331</v>
      </c>
      <c r="J75" s="87">
        <f t="shared" si="4"/>
        <v>7.7719841745780907E-2</v>
      </c>
      <c r="K75" s="120">
        <f t="shared" si="6"/>
        <v>5.18132278305206E-2</v>
      </c>
      <c r="O75" s="116">
        <f>Amnt_Deposited!B70</f>
        <v>2056</v>
      </c>
      <c r="P75" s="119">
        <f>Amnt_Deposited!D70</f>
        <v>0</v>
      </c>
      <c r="Q75" s="319">
        <f>MCF!R74</f>
        <v>0.8</v>
      </c>
      <c r="R75" s="87">
        <f t="shared" si="13"/>
        <v>0</v>
      </c>
      <c r="S75" s="87">
        <f t="shared" si="7"/>
        <v>0</v>
      </c>
      <c r="T75" s="87">
        <f t="shared" si="8"/>
        <v>0</v>
      </c>
      <c r="U75" s="87">
        <f t="shared" si="9"/>
        <v>2.2146216143827151</v>
      </c>
      <c r="V75" s="87">
        <f t="shared" si="10"/>
        <v>0.1605781854251673</v>
      </c>
      <c r="W75" s="120">
        <f t="shared" si="11"/>
        <v>0.1070521236167782</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0.99941136123339858</v>
      </c>
      <c r="J76" s="87">
        <f t="shared" si="4"/>
        <v>7.246550012783444E-2</v>
      </c>
      <c r="K76" s="120">
        <f t="shared" si="6"/>
        <v>4.8310333418556291E-2</v>
      </c>
      <c r="O76" s="116">
        <f>Amnt_Deposited!B71</f>
        <v>2057</v>
      </c>
      <c r="P76" s="119">
        <f>Amnt_Deposited!D71</f>
        <v>0</v>
      </c>
      <c r="Q76" s="319">
        <f>MCF!R75</f>
        <v>0.8</v>
      </c>
      <c r="R76" s="87">
        <f t="shared" si="13"/>
        <v>0</v>
      </c>
      <c r="S76" s="87">
        <f t="shared" si="7"/>
        <v>0</v>
      </c>
      <c r="T76" s="87">
        <f t="shared" si="8"/>
        <v>0</v>
      </c>
      <c r="U76" s="87">
        <f t="shared" si="9"/>
        <v>2.0648995066805775</v>
      </c>
      <c r="V76" s="87">
        <f t="shared" si="10"/>
        <v>0.14972210770213742</v>
      </c>
      <c r="W76" s="120">
        <f t="shared" si="11"/>
        <v>9.9814738468091607E-2</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0.93184497675781208</v>
      </c>
      <c r="J77" s="87">
        <f t="shared" si="4"/>
        <v>6.7566384475586536E-2</v>
      </c>
      <c r="K77" s="120">
        <f t="shared" si="6"/>
        <v>4.504425631705769E-2</v>
      </c>
      <c r="O77" s="116">
        <f>Amnt_Deposited!B72</f>
        <v>2058</v>
      </c>
      <c r="P77" s="119">
        <f>Amnt_Deposited!D72</f>
        <v>0</v>
      </c>
      <c r="Q77" s="319">
        <f>MCF!R76</f>
        <v>0.8</v>
      </c>
      <c r="R77" s="87">
        <f t="shared" si="13"/>
        <v>0</v>
      </c>
      <c r="S77" s="87">
        <f t="shared" si="7"/>
        <v>0</v>
      </c>
      <c r="T77" s="87">
        <f t="shared" si="8"/>
        <v>0</v>
      </c>
      <c r="U77" s="87">
        <f t="shared" si="9"/>
        <v>1.9252995387558118</v>
      </c>
      <c r="V77" s="87">
        <f t="shared" si="10"/>
        <v>0.1395999679247657</v>
      </c>
      <c r="W77" s="120">
        <f t="shared" si="11"/>
        <v>9.3066645283177124E-2</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0.86884649743938602</v>
      </c>
      <c r="J78" s="87">
        <f t="shared" si="4"/>
        <v>6.2998479318426087E-2</v>
      </c>
      <c r="K78" s="120">
        <f t="shared" si="6"/>
        <v>4.1998986212284053E-2</v>
      </c>
      <c r="O78" s="116">
        <f>Amnt_Deposited!B73</f>
        <v>2059</v>
      </c>
      <c r="P78" s="119">
        <f>Amnt_Deposited!D73</f>
        <v>0</v>
      </c>
      <c r="Q78" s="319">
        <f>MCF!R77</f>
        <v>0.8</v>
      </c>
      <c r="R78" s="87">
        <f t="shared" si="13"/>
        <v>0</v>
      </c>
      <c r="S78" s="87">
        <f t="shared" si="7"/>
        <v>0</v>
      </c>
      <c r="T78" s="87">
        <f t="shared" si="8"/>
        <v>0</v>
      </c>
      <c r="U78" s="87">
        <f t="shared" si="9"/>
        <v>1.7951373914036917</v>
      </c>
      <c r="V78" s="87">
        <f t="shared" si="10"/>
        <v>0.13016214735212014</v>
      </c>
      <c r="W78" s="120">
        <f t="shared" si="11"/>
        <v>8.677476490141342E-2</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0.81010710465941282</v>
      </c>
      <c r="J79" s="87">
        <f t="shared" si="4"/>
        <v>5.8739392779973185E-2</v>
      </c>
      <c r="K79" s="120">
        <f t="shared" si="6"/>
        <v>3.9159595186648785E-2</v>
      </c>
      <c r="O79" s="116">
        <f>Amnt_Deposited!B74</f>
        <v>2060</v>
      </c>
      <c r="P79" s="119">
        <f>Amnt_Deposited!D74</f>
        <v>0</v>
      </c>
      <c r="Q79" s="319">
        <f>MCF!R78</f>
        <v>0.8</v>
      </c>
      <c r="R79" s="87">
        <f t="shared" si="13"/>
        <v>0</v>
      </c>
      <c r="S79" s="87">
        <f t="shared" si="7"/>
        <v>0</v>
      </c>
      <c r="T79" s="87">
        <f t="shared" si="8"/>
        <v>0</v>
      </c>
      <c r="U79" s="87">
        <f t="shared" si="9"/>
        <v>1.6737750096268875</v>
      </c>
      <c r="V79" s="87">
        <f t="shared" si="10"/>
        <v>0.1213623817768042</v>
      </c>
      <c r="W79" s="120">
        <f t="shared" si="11"/>
        <v>8.0908254517869455E-2</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0.7553388578463377</v>
      </c>
      <c r="J80" s="87">
        <f t="shared" si="4"/>
        <v>5.4768246813075072E-2</v>
      </c>
      <c r="K80" s="120">
        <f t="shared" si="6"/>
        <v>3.6512164542050043E-2</v>
      </c>
      <c r="O80" s="116">
        <f>Amnt_Deposited!B75</f>
        <v>2061</v>
      </c>
      <c r="P80" s="119">
        <f>Amnt_Deposited!D75</f>
        <v>0</v>
      </c>
      <c r="Q80" s="319">
        <f>MCF!R79</f>
        <v>0.8</v>
      </c>
      <c r="R80" s="87">
        <f t="shared" si="13"/>
        <v>0</v>
      </c>
      <c r="S80" s="87">
        <f t="shared" si="7"/>
        <v>0</v>
      </c>
      <c r="T80" s="87">
        <f t="shared" si="8"/>
        <v>0</v>
      </c>
      <c r="U80" s="87">
        <f t="shared" si="9"/>
        <v>1.5606174748891291</v>
      </c>
      <c r="V80" s="87">
        <f t="shared" si="10"/>
        <v>0.11315753473775853</v>
      </c>
      <c r="W80" s="120">
        <f t="shared" si="11"/>
        <v>7.5438356491839012E-2</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0.70427328299074288</v>
      </c>
      <c r="J81" s="87">
        <f t="shared" si="4"/>
        <v>5.106557485559484E-2</v>
      </c>
      <c r="K81" s="120">
        <f t="shared" si="6"/>
        <v>3.4043716570396558E-2</v>
      </c>
      <c r="O81" s="116">
        <f>Amnt_Deposited!B76</f>
        <v>2062</v>
      </c>
      <c r="P81" s="119">
        <f>Amnt_Deposited!D76</f>
        <v>0</v>
      </c>
      <c r="Q81" s="319">
        <f>MCF!R80</f>
        <v>0.8</v>
      </c>
      <c r="R81" s="87">
        <f t="shared" si="13"/>
        <v>0</v>
      </c>
      <c r="S81" s="87">
        <f t="shared" si="7"/>
        <v>0</v>
      </c>
      <c r="T81" s="87">
        <f t="shared" si="8"/>
        <v>0</v>
      </c>
      <c r="U81" s="87">
        <f t="shared" si="9"/>
        <v>1.4551100888238504</v>
      </c>
      <c r="V81" s="87">
        <f t="shared" si="10"/>
        <v>0.10550738606527871</v>
      </c>
      <c r="W81" s="120">
        <f t="shared" si="11"/>
        <v>7.0338257376852467E-2</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0.65666005658544169</v>
      </c>
      <c r="J82" s="87">
        <f t="shared" si="4"/>
        <v>4.7613226405301218E-2</v>
      </c>
      <c r="K82" s="120">
        <f t="shared" si="6"/>
        <v>3.1742150936867476E-2</v>
      </c>
      <c r="O82" s="116">
        <f>Amnt_Deposited!B77</f>
        <v>2063</v>
      </c>
      <c r="P82" s="119">
        <f>Amnt_Deposited!D77</f>
        <v>0</v>
      </c>
      <c r="Q82" s="319">
        <f>MCF!R81</f>
        <v>0.8</v>
      </c>
      <c r="R82" s="87">
        <f t="shared" si="13"/>
        <v>0</v>
      </c>
      <c r="S82" s="87">
        <f t="shared" si="7"/>
        <v>0</v>
      </c>
      <c r="T82" s="87">
        <f t="shared" si="8"/>
        <v>0</v>
      </c>
      <c r="U82" s="87">
        <f t="shared" si="9"/>
        <v>1.3567356541021536</v>
      </c>
      <c r="V82" s="87">
        <f t="shared" si="10"/>
        <v>9.8374434721696838E-2</v>
      </c>
      <c r="W82" s="120">
        <f t="shared" si="11"/>
        <v>6.5582956481131216E-2</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0.61226577853935615</v>
      </c>
      <c r="J83" s="87">
        <f t="shared" ref="J83:J99" si="18">I82*(1-$K$10)+H83</f>
        <v>4.4394278046085568E-2</v>
      </c>
      <c r="K83" s="120">
        <f t="shared" si="6"/>
        <v>2.9596185364057045E-2</v>
      </c>
      <c r="O83" s="116">
        <f>Amnt_Deposited!B78</f>
        <v>2064</v>
      </c>
      <c r="P83" s="119">
        <f>Amnt_Deposited!D78</f>
        <v>0</v>
      </c>
      <c r="Q83" s="319">
        <f>MCF!R82</f>
        <v>0.8</v>
      </c>
      <c r="R83" s="87">
        <f t="shared" ref="R83:R99" si="19">P83*$W$6*DOCF*Q83</f>
        <v>0</v>
      </c>
      <c r="S83" s="87">
        <f t="shared" si="7"/>
        <v>0</v>
      </c>
      <c r="T83" s="87">
        <f t="shared" si="8"/>
        <v>0</v>
      </c>
      <c r="U83" s="87">
        <f t="shared" si="9"/>
        <v>1.2650119391309023</v>
      </c>
      <c r="V83" s="87">
        <f t="shared" si="10"/>
        <v>9.1723714971251258E-2</v>
      </c>
      <c r="W83" s="120">
        <f t="shared" si="11"/>
        <v>6.1149143314167501E-2</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0.57087282804999961</v>
      </c>
      <c r="J84" s="87">
        <f t="shared" si="18"/>
        <v>4.1392950489356505E-2</v>
      </c>
      <c r="K84" s="120">
        <f t="shared" si="6"/>
        <v>2.7595300326237669E-2</v>
      </c>
      <c r="O84" s="116">
        <f>Amnt_Deposited!B79</f>
        <v>2065</v>
      </c>
      <c r="P84" s="119">
        <f>Amnt_Deposited!D79</f>
        <v>0</v>
      </c>
      <c r="Q84" s="319">
        <f>MCF!R83</f>
        <v>0.8</v>
      </c>
      <c r="R84" s="87">
        <f t="shared" si="19"/>
        <v>0</v>
      </c>
      <c r="S84" s="87">
        <f t="shared" si="7"/>
        <v>0</v>
      </c>
      <c r="T84" s="87">
        <f t="shared" si="8"/>
        <v>0</v>
      </c>
      <c r="U84" s="87">
        <f t="shared" si="9"/>
        <v>1.1794893141528928</v>
      </c>
      <c r="V84" s="87">
        <f t="shared" si="10"/>
        <v>8.5522624978009373E-2</v>
      </c>
      <c r="W84" s="120">
        <f t="shared" si="11"/>
        <v>5.7015083318672916E-2</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0.53227829682605077</v>
      </c>
      <c r="J85" s="87">
        <f t="shared" si="18"/>
        <v>3.8594531223948896E-2</v>
      </c>
      <c r="K85" s="120">
        <f t="shared" ref="K85:K99" si="20">J85*CH4_fraction*conv</f>
        <v>2.5729687482632595E-2</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1.0997485471612627</v>
      </c>
      <c r="V85" s="87">
        <f t="shared" ref="V85:V98" si="24">U84*(1-$W$10)+T85</f>
        <v>7.9740766991630033E-2</v>
      </c>
      <c r="W85" s="120">
        <f t="shared" ref="W85:W99" si="25">V85*CH4_fraction*conv</f>
        <v>5.3160511327753353E-2</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0.49629299443067365</v>
      </c>
      <c r="J86" s="87">
        <f t="shared" si="18"/>
        <v>3.598530239537711E-2</v>
      </c>
      <c r="K86" s="120">
        <f t="shared" si="20"/>
        <v>2.3990201596918073E-2</v>
      </c>
      <c r="O86" s="116">
        <f>Amnt_Deposited!B81</f>
        <v>2067</v>
      </c>
      <c r="P86" s="119">
        <f>Amnt_Deposited!D81</f>
        <v>0</v>
      </c>
      <c r="Q86" s="319">
        <f>MCF!R85</f>
        <v>0.8</v>
      </c>
      <c r="R86" s="87">
        <f t="shared" si="19"/>
        <v>0</v>
      </c>
      <c r="S86" s="87">
        <f t="shared" si="21"/>
        <v>0</v>
      </c>
      <c r="T86" s="87">
        <f t="shared" si="22"/>
        <v>0</v>
      </c>
      <c r="U86" s="87">
        <f t="shared" si="23"/>
        <v>1.0253987488237066</v>
      </c>
      <c r="V86" s="87">
        <f t="shared" si="24"/>
        <v>7.4349798337556061E-2</v>
      </c>
      <c r="W86" s="120">
        <f t="shared" si="25"/>
        <v>4.9566532225037374E-2</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0.46274052086977729</v>
      </c>
      <c r="J87" s="87">
        <f t="shared" si="18"/>
        <v>3.3552473560896336E-2</v>
      </c>
      <c r="K87" s="120">
        <f t="shared" si="20"/>
        <v>2.2368315707264223E-2</v>
      </c>
      <c r="O87" s="116">
        <f>Amnt_Deposited!B82</f>
        <v>2068</v>
      </c>
      <c r="P87" s="119">
        <f>Amnt_Deposited!D82</f>
        <v>0</v>
      </c>
      <c r="Q87" s="319">
        <f>MCF!R86</f>
        <v>0.8</v>
      </c>
      <c r="R87" s="87">
        <f t="shared" si="19"/>
        <v>0</v>
      </c>
      <c r="S87" s="87">
        <f t="shared" si="21"/>
        <v>0</v>
      </c>
      <c r="T87" s="87">
        <f t="shared" si="22"/>
        <v>0</v>
      </c>
      <c r="U87" s="87">
        <f t="shared" si="23"/>
        <v>0.95607545634251578</v>
      </c>
      <c r="V87" s="87">
        <f t="shared" si="24"/>
        <v>6.9323292481190818E-2</v>
      </c>
      <c r="W87" s="120">
        <f t="shared" si="25"/>
        <v>4.6215528320793876E-2</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0.43145640187903983</v>
      </c>
      <c r="J88" s="87">
        <f t="shared" si="18"/>
        <v>3.1284118990737464E-2</v>
      </c>
      <c r="K88" s="120">
        <f t="shared" si="20"/>
        <v>2.0856079327158307E-2</v>
      </c>
      <c r="O88" s="116">
        <f>Amnt_Deposited!B83</f>
        <v>2069</v>
      </c>
      <c r="P88" s="119">
        <f>Amnt_Deposited!D83</f>
        <v>0</v>
      </c>
      <c r="Q88" s="319">
        <f>MCF!R87</f>
        <v>0.8</v>
      </c>
      <c r="R88" s="87">
        <f t="shared" si="19"/>
        <v>0</v>
      </c>
      <c r="S88" s="87">
        <f t="shared" si="21"/>
        <v>0</v>
      </c>
      <c r="T88" s="87">
        <f t="shared" si="22"/>
        <v>0</v>
      </c>
      <c r="U88" s="87">
        <f t="shared" si="23"/>
        <v>0.89143884685752095</v>
      </c>
      <c r="V88" s="87">
        <f t="shared" si="24"/>
        <v>6.4636609484994806E-2</v>
      </c>
      <c r="W88" s="120">
        <f t="shared" si="25"/>
        <v>4.3091072989996537E-2</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0.40228728267087388</v>
      </c>
      <c r="J89" s="87">
        <f t="shared" si="18"/>
        <v>2.9169119208165926E-2</v>
      </c>
      <c r="K89" s="120">
        <f t="shared" si="20"/>
        <v>1.9446079472110616E-2</v>
      </c>
      <c r="O89" s="116">
        <f>Amnt_Deposited!B84</f>
        <v>2070</v>
      </c>
      <c r="P89" s="119">
        <f>Amnt_Deposited!D84</f>
        <v>0</v>
      </c>
      <c r="Q89" s="319">
        <f>MCF!R88</f>
        <v>0.8</v>
      </c>
      <c r="R89" s="87">
        <f t="shared" si="19"/>
        <v>0</v>
      </c>
      <c r="S89" s="87">
        <f t="shared" si="21"/>
        <v>0</v>
      </c>
      <c r="T89" s="87">
        <f t="shared" si="22"/>
        <v>0</v>
      </c>
      <c r="U89" s="87">
        <f t="shared" si="23"/>
        <v>0.83117207163403761</v>
      </c>
      <c r="V89" s="87">
        <f t="shared" si="24"/>
        <v>6.0266775223483358E-2</v>
      </c>
      <c r="W89" s="120">
        <f t="shared" si="25"/>
        <v>4.0177850148988906E-2</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0.37509017618908008</v>
      </c>
      <c r="J90" s="87">
        <f t="shared" si="18"/>
        <v>2.7197106481793795E-2</v>
      </c>
      <c r="K90" s="120">
        <f t="shared" si="20"/>
        <v>1.8131404321195862E-2</v>
      </c>
      <c r="O90" s="116">
        <f>Amnt_Deposited!B85</f>
        <v>2071</v>
      </c>
      <c r="P90" s="119">
        <f>Amnt_Deposited!D85</f>
        <v>0</v>
      </c>
      <c r="Q90" s="319">
        <f>MCF!R89</f>
        <v>0.8</v>
      </c>
      <c r="R90" s="87">
        <f t="shared" si="19"/>
        <v>0</v>
      </c>
      <c r="S90" s="87">
        <f t="shared" si="21"/>
        <v>0</v>
      </c>
      <c r="T90" s="87">
        <f t="shared" si="22"/>
        <v>0</v>
      </c>
      <c r="U90" s="87">
        <f t="shared" si="23"/>
        <v>0.77497970287000084</v>
      </c>
      <c r="V90" s="87">
        <f t="shared" si="24"/>
        <v>5.6192368764036812E-2</v>
      </c>
      <c r="W90" s="120">
        <f t="shared" si="25"/>
        <v>3.7461579176024537E-2</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0.34973176218613156</v>
      </c>
      <c r="J91" s="87">
        <f t="shared" si="18"/>
        <v>2.535841400294854E-2</v>
      </c>
      <c r="K91" s="120">
        <f t="shared" si="20"/>
        <v>1.6905609335299027E-2</v>
      </c>
      <c r="O91" s="116">
        <f>Amnt_Deposited!B86</f>
        <v>2072</v>
      </c>
      <c r="P91" s="119">
        <f>Amnt_Deposited!D86</f>
        <v>0</v>
      </c>
      <c r="Q91" s="319">
        <f>MCF!R90</f>
        <v>0.8</v>
      </c>
      <c r="R91" s="87">
        <f t="shared" si="19"/>
        <v>0</v>
      </c>
      <c r="S91" s="87">
        <f t="shared" si="21"/>
        <v>0</v>
      </c>
      <c r="T91" s="87">
        <f t="shared" si="22"/>
        <v>0</v>
      </c>
      <c r="U91" s="87">
        <f t="shared" si="23"/>
        <v>0.72258628550853687</v>
      </c>
      <c r="V91" s="87">
        <f t="shared" si="24"/>
        <v>5.2393417361463974E-2</v>
      </c>
      <c r="W91" s="120">
        <f t="shared" si="25"/>
        <v>3.4928944907642645E-2</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0.32608773368716587</v>
      </c>
      <c r="J92" s="87">
        <f t="shared" si="18"/>
        <v>2.3644028498965679E-2</v>
      </c>
      <c r="K92" s="120">
        <f t="shared" si="20"/>
        <v>1.5762685665977119E-2</v>
      </c>
      <c r="O92" s="116">
        <f>Amnt_Deposited!B87</f>
        <v>2073</v>
      </c>
      <c r="P92" s="119">
        <f>Amnt_Deposited!D87</f>
        <v>0</v>
      </c>
      <c r="Q92" s="319">
        <f>MCF!R91</f>
        <v>0.8</v>
      </c>
      <c r="R92" s="87">
        <f t="shared" si="19"/>
        <v>0</v>
      </c>
      <c r="S92" s="87">
        <f t="shared" si="21"/>
        <v>0</v>
      </c>
      <c r="T92" s="87">
        <f t="shared" si="22"/>
        <v>0</v>
      </c>
      <c r="U92" s="87">
        <f t="shared" si="23"/>
        <v>0.67373498695695488</v>
      </c>
      <c r="V92" s="87">
        <f t="shared" si="24"/>
        <v>4.8851298551582024E-2</v>
      </c>
      <c r="W92" s="120">
        <f t="shared" si="25"/>
        <v>3.256753236772135E-2</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0.30404218763705015</v>
      </c>
      <c r="J93" s="87">
        <f t="shared" si="18"/>
        <v>2.2045546050115713E-2</v>
      </c>
      <c r="K93" s="120">
        <f t="shared" si="20"/>
        <v>1.4697030700077142E-2</v>
      </c>
      <c r="O93" s="116">
        <f>Amnt_Deposited!B88</f>
        <v>2074</v>
      </c>
      <c r="P93" s="119">
        <f>Amnt_Deposited!D88</f>
        <v>0</v>
      </c>
      <c r="Q93" s="319">
        <f>MCF!R92</f>
        <v>0.8</v>
      </c>
      <c r="R93" s="87">
        <f t="shared" si="19"/>
        <v>0</v>
      </c>
      <c r="S93" s="87">
        <f t="shared" si="21"/>
        <v>0</v>
      </c>
      <c r="T93" s="87">
        <f t="shared" si="22"/>
        <v>0</v>
      </c>
      <c r="U93" s="87">
        <f t="shared" si="23"/>
        <v>0.62818633809307944</v>
      </c>
      <c r="V93" s="87">
        <f t="shared" si="24"/>
        <v>4.5548648863875482E-2</v>
      </c>
      <c r="W93" s="120">
        <f t="shared" si="25"/>
        <v>3.036576590925032E-2</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0.2834870567434703</v>
      </c>
      <c r="J94" s="87">
        <f t="shared" si="18"/>
        <v>2.0555130893579882E-2</v>
      </c>
      <c r="K94" s="120">
        <f t="shared" si="20"/>
        <v>1.370342059571992E-2</v>
      </c>
      <c r="O94" s="116">
        <f>Amnt_Deposited!B89</f>
        <v>2075</v>
      </c>
      <c r="P94" s="119">
        <f>Amnt_Deposited!D89</f>
        <v>0</v>
      </c>
      <c r="Q94" s="319">
        <f>MCF!R93</f>
        <v>0.8</v>
      </c>
      <c r="R94" s="87">
        <f t="shared" si="19"/>
        <v>0</v>
      </c>
      <c r="S94" s="87">
        <f t="shared" si="21"/>
        <v>0</v>
      </c>
      <c r="T94" s="87">
        <f t="shared" si="22"/>
        <v>0</v>
      </c>
      <c r="U94" s="87">
        <f t="shared" si="23"/>
        <v>0.58571705938733587</v>
      </c>
      <c r="V94" s="87">
        <f t="shared" si="24"/>
        <v>4.2469278705743595E-2</v>
      </c>
      <c r="W94" s="120">
        <f t="shared" si="25"/>
        <v>2.8312852470495729E-2</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0.26432157973093856</v>
      </c>
      <c r="J95" s="87">
        <f t="shared" si="18"/>
        <v>1.9165477012531715E-2</v>
      </c>
      <c r="K95" s="120">
        <f t="shared" si="20"/>
        <v>1.2776984675021143E-2</v>
      </c>
      <c r="O95" s="116">
        <f>Amnt_Deposited!B90</f>
        <v>2076</v>
      </c>
      <c r="P95" s="119">
        <f>Amnt_Deposited!D90</f>
        <v>0</v>
      </c>
      <c r="Q95" s="319">
        <f>MCF!R94</f>
        <v>0.8</v>
      </c>
      <c r="R95" s="87">
        <f t="shared" si="19"/>
        <v>0</v>
      </c>
      <c r="S95" s="87">
        <f t="shared" si="21"/>
        <v>0</v>
      </c>
      <c r="T95" s="87">
        <f t="shared" si="22"/>
        <v>0</v>
      </c>
      <c r="U95" s="87">
        <f t="shared" si="23"/>
        <v>0.54611896638623725</v>
      </c>
      <c r="V95" s="87">
        <f t="shared" si="24"/>
        <v>3.9598093001098622E-2</v>
      </c>
      <c r="W95" s="120">
        <f t="shared" si="25"/>
        <v>2.639872866739908E-2</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0.24645180740890449</v>
      </c>
      <c r="J96" s="87">
        <f t="shared" si="18"/>
        <v>1.7869772322034086E-2</v>
      </c>
      <c r="K96" s="120">
        <f t="shared" si="20"/>
        <v>1.1913181548022723E-2</v>
      </c>
      <c r="O96" s="116">
        <f>Amnt_Deposited!B91</f>
        <v>2077</v>
      </c>
      <c r="P96" s="119">
        <f>Amnt_Deposited!D91</f>
        <v>0</v>
      </c>
      <c r="Q96" s="319">
        <f>MCF!R95</f>
        <v>0.8</v>
      </c>
      <c r="R96" s="87">
        <f t="shared" si="19"/>
        <v>0</v>
      </c>
      <c r="S96" s="87">
        <f t="shared" si="21"/>
        <v>0</v>
      </c>
      <c r="T96" s="87">
        <f t="shared" si="22"/>
        <v>0</v>
      </c>
      <c r="U96" s="87">
        <f t="shared" si="23"/>
        <v>0.50919794919195194</v>
      </c>
      <c r="V96" s="87">
        <f t="shared" si="24"/>
        <v>3.6921017194285338E-2</v>
      </c>
      <c r="W96" s="120">
        <f t="shared" si="25"/>
        <v>2.461401146285689E-2</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0.22979014213271354</v>
      </c>
      <c r="J97" s="87">
        <f t="shared" si="18"/>
        <v>1.6661665276190948E-2</v>
      </c>
      <c r="K97" s="120">
        <f t="shared" si="20"/>
        <v>1.1107776850793965E-2</v>
      </c>
      <c r="O97" s="116">
        <f>Amnt_Deposited!B92</f>
        <v>2078</v>
      </c>
      <c r="P97" s="119">
        <f>Amnt_Deposited!D92</f>
        <v>0</v>
      </c>
      <c r="Q97" s="319">
        <f>MCF!R96</f>
        <v>0.8</v>
      </c>
      <c r="R97" s="87">
        <f t="shared" si="19"/>
        <v>0</v>
      </c>
      <c r="S97" s="87">
        <f t="shared" si="21"/>
        <v>0</v>
      </c>
      <c r="T97" s="87">
        <f t="shared" si="22"/>
        <v>0</v>
      </c>
      <c r="U97" s="87">
        <f t="shared" si="23"/>
        <v>0.47477302093535906</v>
      </c>
      <c r="V97" s="87">
        <f t="shared" si="24"/>
        <v>3.44249282565929E-2</v>
      </c>
      <c r="W97" s="120">
        <f t="shared" si="25"/>
        <v>2.2949952171061931E-2</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0.21425490839985156</v>
      </c>
      <c r="J98" s="87">
        <f t="shared" si="18"/>
        <v>1.5535233732861975E-2</v>
      </c>
      <c r="K98" s="120">
        <f t="shared" si="20"/>
        <v>1.0356822488574649E-2</v>
      </c>
      <c r="O98" s="116">
        <f>Amnt_Deposited!B93</f>
        <v>2079</v>
      </c>
      <c r="P98" s="119">
        <f>Amnt_Deposited!D93</f>
        <v>0</v>
      </c>
      <c r="Q98" s="319">
        <f>MCF!R97</f>
        <v>0.8</v>
      </c>
      <c r="R98" s="87">
        <f t="shared" si="19"/>
        <v>0</v>
      </c>
      <c r="S98" s="87">
        <f t="shared" si="21"/>
        <v>0</v>
      </c>
      <c r="T98" s="87">
        <f t="shared" si="22"/>
        <v>0</v>
      </c>
      <c r="U98" s="87">
        <f t="shared" si="23"/>
        <v>0.44267543057820619</v>
      </c>
      <c r="V98" s="87">
        <f t="shared" si="24"/>
        <v>3.2097590357152872E-2</v>
      </c>
      <c r="W98" s="120">
        <f t="shared" si="25"/>
        <v>2.1398393571435248E-2</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0.19976995247653664</v>
      </c>
      <c r="J99" s="88">
        <f t="shared" si="18"/>
        <v>1.448495592331492E-2</v>
      </c>
      <c r="K99" s="122">
        <f t="shared" si="20"/>
        <v>9.6566372822099455E-3</v>
      </c>
      <c r="O99" s="117">
        <f>Amnt_Deposited!B94</f>
        <v>2080</v>
      </c>
      <c r="P99" s="121">
        <f>Amnt_Deposited!D94</f>
        <v>0</v>
      </c>
      <c r="Q99" s="320">
        <f>MCF!R98</f>
        <v>0.8</v>
      </c>
      <c r="R99" s="88">
        <f t="shared" si="19"/>
        <v>0</v>
      </c>
      <c r="S99" s="88">
        <f>R99*$W$12</f>
        <v>0</v>
      </c>
      <c r="T99" s="88">
        <f>R99*(1-$W$12)</f>
        <v>0</v>
      </c>
      <c r="U99" s="88">
        <f>S99+U98*$W$10</f>
        <v>0.41274783569532408</v>
      </c>
      <c r="V99" s="88">
        <f>U98*(1-$W$10)+T99</f>
        <v>2.9927594882882099E-2</v>
      </c>
      <c r="W99" s="122">
        <f t="shared" si="25"/>
        <v>1.9951729921921398E-2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3.3752745623520002</v>
      </c>
      <c r="D19" s="451">
        <f>Dry_Matter_Content!E6</f>
        <v>0.44</v>
      </c>
      <c r="E19" s="318">
        <f>MCF!R18</f>
        <v>0.8</v>
      </c>
      <c r="F19" s="150">
        <f t="shared" ref="F19:F82" si="0">C19*D19*$K$6*DOCF*E19</f>
        <v>0.35642899378437121</v>
      </c>
      <c r="G19" s="85">
        <f t="shared" ref="G19:G82" si="1">F19*$K$12</f>
        <v>0.35642899378437121</v>
      </c>
      <c r="H19" s="85">
        <f t="shared" ref="H19:H82" si="2">F19*(1-$K$12)</f>
        <v>0</v>
      </c>
      <c r="I19" s="85">
        <f t="shared" ref="I19:I82" si="3">G19+I18*$K$10</f>
        <v>0.35642899378437121</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3.4380323461440003</v>
      </c>
      <c r="D20" s="453">
        <f>Dry_Matter_Content!E7</f>
        <v>0.44</v>
      </c>
      <c r="E20" s="319">
        <f>MCF!R19</f>
        <v>0.8</v>
      </c>
      <c r="F20" s="87">
        <f t="shared" si="0"/>
        <v>0.36305621575280644</v>
      </c>
      <c r="G20" s="87">
        <f t="shared" si="1"/>
        <v>0.36305621575280644</v>
      </c>
      <c r="H20" s="87">
        <f t="shared" si="2"/>
        <v>0</v>
      </c>
      <c r="I20" s="87">
        <f t="shared" si="3"/>
        <v>0.66376281742353149</v>
      </c>
      <c r="J20" s="87">
        <f t="shared" si="4"/>
        <v>5.5722392113646088E-2</v>
      </c>
      <c r="K20" s="120">
        <f>J20*CH4_fraction*conv</f>
        <v>3.714826140909739E-2</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3.5415524715120004</v>
      </c>
      <c r="D21" s="453">
        <f>Dry_Matter_Content!E8</f>
        <v>0.44</v>
      </c>
      <c r="E21" s="319">
        <f>MCF!R20</f>
        <v>0.8</v>
      </c>
      <c r="F21" s="87">
        <f t="shared" si="0"/>
        <v>0.37398794099166727</v>
      </c>
      <c r="G21" s="87">
        <f t="shared" si="1"/>
        <v>0.37398794099166727</v>
      </c>
      <c r="H21" s="87">
        <f t="shared" si="2"/>
        <v>0</v>
      </c>
      <c r="I21" s="87">
        <f t="shared" si="3"/>
        <v>0.93398127661678987</v>
      </c>
      <c r="J21" s="87">
        <f t="shared" si="4"/>
        <v>0.10376948179840888</v>
      </c>
      <c r="K21" s="120">
        <f t="shared" ref="K21:K84" si="6">J21*CH4_fraction*conv</f>
        <v>6.917965453227258E-2</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3.8209645659240001</v>
      </c>
      <c r="D22" s="453">
        <f>Dry_Matter_Content!E9</f>
        <v>0.44</v>
      </c>
      <c r="E22" s="319">
        <f>MCF!R21</f>
        <v>0.8</v>
      </c>
      <c r="F22" s="87">
        <f t="shared" si="0"/>
        <v>0.40349385816157435</v>
      </c>
      <c r="G22" s="87">
        <f t="shared" si="1"/>
        <v>0.40349385816157435</v>
      </c>
      <c r="H22" s="87">
        <f t="shared" si="2"/>
        <v>0</v>
      </c>
      <c r="I22" s="87">
        <f t="shared" si="3"/>
        <v>1.1914610006029347</v>
      </c>
      <c r="J22" s="87">
        <f t="shared" si="4"/>
        <v>0.14601413417542952</v>
      </c>
      <c r="K22" s="120">
        <f t="shared" si="6"/>
        <v>9.7342756116953005E-2</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3.8597388885000004</v>
      </c>
      <c r="D23" s="453">
        <f>Dry_Matter_Content!E10</f>
        <v>0.44</v>
      </c>
      <c r="E23" s="319">
        <f>MCF!R22</f>
        <v>0.8</v>
      </c>
      <c r="F23" s="87">
        <f t="shared" si="0"/>
        <v>0.40758842662560002</v>
      </c>
      <c r="G23" s="87">
        <f t="shared" si="1"/>
        <v>0.40758842662560002</v>
      </c>
      <c r="H23" s="87">
        <f t="shared" si="2"/>
        <v>0</v>
      </c>
      <c r="I23" s="87">
        <f t="shared" si="3"/>
        <v>1.4127821531810187</v>
      </c>
      <c r="J23" s="87">
        <f t="shared" si="4"/>
        <v>0.18626727404751597</v>
      </c>
      <c r="K23" s="120">
        <f t="shared" si="6"/>
        <v>0.12417818269834398</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3.9648255728400006</v>
      </c>
      <c r="D24" s="453">
        <f>Dry_Matter_Content!E11</f>
        <v>0.44</v>
      </c>
      <c r="E24" s="319">
        <f>MCF!R23</f>
        <v>0.8</v>
      </c>
      <c r="F24" s="87">
        <f t="shared" si="0"/>
        <v>0.41868558049190407</v>
      </c>
      <c r="G24" s="87">
        <f t="shared" si="1"/>
        <v>0.41868558049190407</v>
      </c>
      <c r="H24" s="87">
        <f t="shared" si="2"/>
        <v>0</v>
      </c>
      <c r="I24" s="87">
        <f t="shared" si="3"/>
        <v>1.6106001766460123</v>
      </c>
      <c r="J24" s="87">
        <f t="shared" si="4"/>
        <v>0.22086755702691049</v>
      </c>
      <c r="K24" s="120">
        <f t="shared" si="6"/>
        <v>0.14724503801794031</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4.0449347864640002</v>
      </c>
      <c r="D25" s="453">
        <f>Dry_Matter_Content!E12</f>
        <v>0.44</v>
      </c>
      <c r="E25" s="319">
        <f>MCF!R24</f>
        <v>0.8</v>
      </c>
      <c r="F25" s="87">
        <f t="shared" si="0"/>
        <v>0.42714511345059841</v>
      </c>
      <c r="G25" s="87">
        <f t="shared" si="1"/>
        <v>0.42714511345059841</v>
      </c>
      <c r="H25" s="87">
        <f t="shared" si="2"/>
        <v>0</v>
      </c>
      <c r="I25" s="87">
        <f t="shared" si="3"/>
        <v>1.7859518160907595</v>
      </c>
      <c r="J25" s="87">
        <f t="shared" si="4"/>
        <v>0.25179347400585111</v>
      </c>
      <c r="K25" s="120">
        <f t="shared" si="6"/>
        <v>0.16786231600390072</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4.1249167668720004</v>
      </c>
      <c r="D26" s="453">
        <f>Dry_Matter_Content!E13</f>
        <v>0.44</v>
      </c>
      <c r="E26" s="319">
        <f>MCF!R25</f>
        <v>0.8</v>
      </c>
      <c r="F26" s="87">
        <f t="shared" si="0"/>
        <v>0.43559121058168326</v>
      </c>
      <c r="G26" s="87">
        <f t="shared" si="1"/>
        <v>0.43559121058168326</v>
      </c>
      <c r="H26" s="87">
        <f t="shared" si="2"/>
        <v>0</v>
      </c>
      <c r="I26" s="87">
        <f t="shared" si="3"/>
        <v>1.9423359219538723</v>
      </c>
      <c r="J26" s="87">
        <f t="shared" si="4"/>
        <v>0.27920710471857046</v>
      </c>
      <c r="K26" s="120">
        <f t="shared" si="6"/>
        <v>0.18613806981238029</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4.2042784853520008</v>
      </c>
      <c r="D27" s="453">
        <f>Dry_Matter_Content!E14</f>
        <v>0.44</v>
      </c>
      <c r="E27" s="319">
        <f>MCF!R26</f>
        <v>0.8</v>
      </c>
      <c r="F27" s="87">
        <f t="shared" si="0"/>
        <v>0.44397180805317132</v>
      </c>
      <c r="G27" s="87">
        <f t="shared" si="1"/>
        <v>0.44397180805317132</v>
      </c>
      <c r="H27" s="87">
        <f t="shared" si="2"/>
        <v>0</v>
      </c>
      <c r="I27" s="87">
        <f t="shared" si="3"/>
        <v>2.0826522874169529</v>
      </c>
      <c r="J27" s="87">
        <f t="shared" si="4"/>
        <v>0.30365544259009075</v>
      </c>
      <c r="K27" s="120">
        <f t="shared" si="6"/>
        <v>0.20243696172672715</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4.2824235362040008</v>
      </c>
      <c r="D28" s="453">
        <f>Dry_Matter_Content!E15</f>
        <v>0.44</v>
      </c>
      <c r="E28" s="319">
        <f>MCF!R27</f>
        <v>0.8</v>
      </c>
      <c r="F28" s="87">
        <f t="shared" si="0"/>
        <v>0.45222392542314244</v>
      </c>
      <c r="G28" s="87">
        <f t="shared" si="1"/>
        <v>0.45222392542314244</v>
      </c>
      <c r="H28" s="87">
        <f t="shared" si="2"/>
        <v>0</v>
      </c>
      <c r="I28" s="87">
        <f t="shared" si="3"/>
        <v>2.2092843855208049</v>
      </c>
      <c r="J28" s="87">
        <f t="shared" si="4"/>
        <v>0.32559182731929032</v>
      </c>
      <c r="K28" s="120">
        <f t="shared" si="6"/>
        <v>0.2170612182128602</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4.9834069876800013</v>
      </c>
      <c r="D29" s="453">
        <f>Dry_Matter_Content!E16</f>
        <v>0.44</v>
      </c>
      <c r="E29" s="319">
        <f>MCF!R28</f>
        <v>0.8</v>
      </c>
      <c r="F29" s="87">
        <f t="shared" si="0"/>
        <v>0.52624777789900823</v>
      </c>
      <c r="G29" s="87">
        <f t="shared" si="1"/>
        <v>0.52624777789900823</v>
      </c>
      <c r="H29" s="87">
        <f t="shared" si="2"/>
        <v>0</v>
      </c>
      <c r="I29" s="87">
        <f t="shared" si="3"/>
        <v>2.3901432838186722</v>
      </c>
      <c r="J29" s="87">
        <f t="shared" si="4"/>
        <v>0.34538887960114079</v>
      </c>
      <c r="K29" s="120">
        <f t="shared" si="6"/>
        <v>0.23025925306742717</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5.1546549443399998</v>
      </c>
      <c r="D30" s="453">
        <f>Dry_Matter_Content!E17</f>
        <v>0.44</v>
      </c>
      <c r="E30" s="319">
        <f>MCF!R29</f>
        <v>0.8</v>
      </c>
      <c r="F30" s="87">
        <f t="shared" si="0"/>
        <v>0.54433156212230405</v>
      </c>
      <c r="G30" s="87">
        <f t="shared" si="1"/>
        <v>0.54433156212230405</v>
      </c>
      <c r="H30" s="87">
        <f t="shared" si="2"/>
        <v>0</v>
      </c>
      <c r="I30" s="87">
        <f t="shared" si="3"/>
        <v>2.5608113573042623</v>
      </c>
      <c r="J30" s="87">
        <f t="shared" si="4"/>
        <v>0.37366348863671384</v>
      </c>
      <c r="K30" s="120">
        <f t="shared" si="6"/>
        <v>0.24910899242447587</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5.292019105164</v>
      </c>
      <c r="D31" s="453">
        <f>Dry_Matter_Content!E18</f>
        <v>0.44</v>
      </c>
      <c r="E31" s="319">
        <f>MCF!R30</f>
        <v>0.8</v>
      </c>
      <c r="F31" s="87">
        <f t="shared" si="0"/>
        <v>0.55883721750531845</v>
      </c>
      <c r="G31" s="87">
        <f t="shared" si="1"/>
        <v>0.55883721750531845</v>
      </c>
      <c r="H31" s="87">
        <f t="shared" si="2"/>
        <v>0</v>
      </c>
      <c r="I31" s="87">
        <f t="shared" si="3"/>
        <v>2.7193036616033552</v>
      </c>
      <c r="J31" s="87">
        <f t="shared" si="4"/>
        <v>0.40034491320622545</v>
      </c>
      <c r="K31" s="120">
        <f t="shared" si="6"/>
        <v>0.26689660880415028</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5.4323096299560012</v>
      </c>
      <c r="D32" s="453">
        <f>Dry_Matter_Content!E19</f>
        <v>0.44</v>
      </c>
      <c r="E32" s="319">
        <f>MCF!R31</f>
        <v>0.8</v>
      </c>
      <c r="F32" s="87">
        <f t="shared" si="0"/>
        <v>0.57365189692335372</v>
      </c>
      <c r="G32" s="87">
        <f t="shared" si="1"/>
        <v>0.57365189692335372</v>
      </c>
      <c r="H32" s="87">
        <f t="shared" si="2"/>
        <v>0</v>
      </c>
      <c r="I32" s="87">
        <f t="shared" si="3"/>
        <v>2.867832721859823</v>
      </c>
      <c r="J32" s="87">
        <f t="shared" si="4"/>
        <v>0.42512283666688588</v>
      </c>
      <c r="K32" s="120">
        <f t="shared" si="6"/>
        <v>0.28341522444459055</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5.5699441613639999</v>
      </c>
      <c r="D33" s="453">
        <f>Dry_Matter_Content!E20</f>
        <v>0.44</v>
      </c>
      <c r="E33" s="319">
        <f>MCF!R32</f>
        <v>0.8</v>
      </c>
      <c r="F33" s="87">
        <f t="shared" si="0"/>
        <v>0.58818610344003852</v>
      </c>
      <c r="G33" s="87">
        <f t="shared" si="1"/>
        <v>0.58818610344003852</v>
      </c>
      <c r="H33" s="87">
        <f t="shared" si="2"/>
        <v>0</v>
      </c>
      <c r="I33" s="87">
        <f t="shared" si="3"/>
        <v>3.0076756707570143</v>
      </c>
      <c r="J33" s="87">
        <f t="shared" si="4"/>
        <v>0.44834315454284757</v>
      </c>
      <c r="K33" s="120">
        <f t="shared" si="6"/>
        <v>0.29889543636189836</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5.7079126799640001</v>
      </c>
      <c r="D34" s="453">
        <f>Dry_Matter_Content!E21</f>
        <v>0.44</v>
      </c>
      <c r="E34" s="319">
        <f>MCF!R33</f>
        <v>0.8</v>
      </c>
      <c r="F34" s="87">
        <f t="shared" si="0"/>
        <v>0.60275557900419852</v>
      </c>
      <c r="G34" s="87">
        <f t="shared" si="1"/>
        <v>0.60275557900419852</v>
      </c>
      <c r="H34" s="87">
        <f t="shared" si="2"/>
        <v>0</v>
      </c>
      <c r="I34" s="87">
        <f t="shared" si="3"/>
        <v>3.1402257221548204</v>
      </c>
      <c r="J34" s="87">
        <f t="shared" si="4"/>
        <v>0.4702055276063925</v>
      </c>
      <c r="K34" s="120">
        <f t="shared" si="6"/>
        <v>0.31347035173759497</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5.8449030932160007</v>
      </c>
      <c r="D35" s="453">
        <f>Dry_Matter_Content!E22</f>
        <v>0.44</v>
      </c>
      <c r="E35" s="319">
        <f>MCF!R34</f>
        <v>0.8</v>
      </c>
      <c r="F35" s="87">
        <f t="shared" si="0"/>
        <v>0.61722176664360973</v>
      </c>
      <c r="G35" s="87">
        <f t="shared" si="1"/>
        <v>0.61722176664360973</v>
      </c>
      <c r="H35" s="87">
        <f t="shared" si="2"/>
        <v>0</v>
      </c>
      <c r="I35" s="87">
        <f t="shared" si="3"/>
        <v>3.2665197245966029</v>
      </c>
      <c r="J35" s="87">
        <f t="shared" si="4"/>
        <v>0.49092776420182727</v>
      </c>
      <c r="K35" s="120">
        <f t="shared" si="6"/>
        <v>0.32728517613455149</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5.99081573574</v>
      </c>
      <c r="D36" s="453">
        <f>Dry_Matter_Content!E23</f>
        <v>0.44</v>
      </c>
      <c r="E36" s="319">
        <f>MCF!R35</f>
        <v>0.8</v>
      </c>
      <c r="F36" s="87">
        <f t="shared" si="0"/>
        <v>0.632630141694144</v>
      </c>
      <c r="G36" s="87">
        <f t="shared" si="1"/>
        <v>0.632630141694144</v>
      </c>
      <c r="H36" s="87">
        <f t="shared" si="2"/>
        <v>0</v>
      </c>
      <c r="I36" s="87">
        <f t="shared" si="3"/>
        <v>3.3884779060544066</v>
      </c>
      <c r="J36" s="87">
        <f t="shared" si="4"/>
        <v>0.51067196023634009</v>
      </c>
      <c r="K36" s="120">
        <f t="shared" si="6"/>
        <v>0.3404479734908934</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6.1555350380040004</v>
      </c>
      <c r="D37" s="453">
        <f>Dry_Matter_Content!E24</f>
        <v>0.44</v>
      </c>
      <c r="E37" s="319">
        <f>MCF!R36</f>
        <v>0.8</v>
      </c>
      <c r="F37" s="87">
        <f t="shared" si="0"/>
        <v>0.65002450001322254</v>
      </c>
      <c r="G37" s="87">
        <f t="shared" si="1"/>
        <v>0.65002450001322254</v>
      </c>
      <c r="H37" s="87">
        <f t="shared" si="2"/>
        <v>0</v>
      </c>
      <c r="I37" s="87">
        <f t="shared" si="3"/>
        <v>3.5087640911655118</v>
      </c>
      <c r="J37" s="87">
        <f t="shared" si="4"/>
        <v>0.52973831490211731</v>
      </c>
      <c r="K37" s="120">
        <f t="shared" si="6"/>
        <v>0.35315887660141154</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6.3202543402679998</v>
      </c>
      <c r="D38" s="453">
        <f>Dry_Matter_Content!E25</f>
        <v>0.44</v>
      </c>
      <c r="E38" s="319">
        <f>MCF!R37</f>
        <v>0.8</v>
      </c>
      <c r="F38" s="87">
        <f t="shared" si="0"/>
        <v>0.66741885833230086</v>
      </c>
      <c r="G38" s="87">
        <f t="shared" si="1"/>
        <v>0.66741885833230086</v>
      </c>
      <c r="H38" s="87">
        <f t="shared" si="2"/>
        <v>0</v>
      </c>
      <c r="I38" s="87">
        <f t="shared" si="3"/>
        <v>3.6276396717854293</v>
      </c>
      <c r="J38" s="87">
        <f t="shared" si="4"/>
        <v>0.54854327771238331</v>
      </c>
      <c r="K38" s="120">
        <f t="shared" si="6"/>
        <v>0.36569551847492221</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6.4849736425320001</v>
      </c>
      <c r="D39" s="453">
        <f>Dry_Matter_Content!E26</f>
        <v>0.44</v>
      </c>
      <c r="E39" s="319">
        <f>MCF!R38</f>
        <v>0.8</v>
      </c>
      <c r="F39" s="87">
        <f t="shared" si="0"/>
        <v>0.68481321665137918</v>
      </c>
      <c r="G39" s="87">
        <f t="shared" si="1"/>
        <v>0.68481321665137918</v>
      </c>
      <c r="H39" s="87">
        <f t="shared" si="2"/>
        <v>0</v>
      </c>
      <c r="I39" s="87">
        <f t="shared" si="3"/>
        <v>3.7453251750259988</v>
      </c>
      <c r="J39" s="87">
        <f t="shared" si="4"/>
        <v>0.56712771341080948</v>
      </c>
      <c r="K39" s="120">
        <f t="shared" si="6"/>
        <v>0.37808514227387297</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6.6496929447959996</v>
      </c>
      <c r="D40" s="453">
        <f>Dry_Matter_Content!E27</f>
        <v>0.44</v>
      </c>
      <c r="E40" s="319">
        <f>MCF!R39</f>
        <v>0.8</v>
      </c>
      <c r="F40" s="87">
        <f t="shared" si="0"/>
        <v>0.7022075749704576</v>
      </c>
      <c r="G40" s="87">
        <f t="shared" si="1"/>
        <v>0.7022075749704576</v>
      </c>
      <c r="H40" s="87">
        <f t="shared" si="2"/>
        <v>0</v>
      </c>
      <c r="I40" s="87">
        <f t="shared" si="3"/>
        <v>3.8620066518525853</v>
      </c>
      <c r="J40" s="87">
        <f t="shared" si="4"/>
        <v>0.5855260981438708</v>
      </c>
      <c r="K40" s="120">
        <f t="shared" si="6"/>
        <v>0.39035073209591387</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6.8144122470600008</v>
      </c>
      <c r="D41" s="453">
        <f>Dry_Matter_Content!E28</f>
        <v>0.44</v>
      </c>
      <c r="E41" s="319">
        <f>MCF!R40</f>
        <v>0.8</v>
      </c>
      <c r="F41" s="87">
        <f t="shared" si="0"/>
        <v>0.71960193328953614</v>
      </c>
      <c r="G41" s="87">
        <f t="shared" si="1"/>
        <v>0.71960193328953614</v>
      </c>
      <c r="H41" s="87">
        <f t="shared" si="2"/>
        <v>0</v>
      </c>
      <c r="I41" s="87">
        <f t="shared" si="3"/>
        <v>3.9778410669187614</v>
      </c>
      <c r="J41" s="87">
        <f t="shared" si="4"/>
        <v>0.60376751822336006</v>
      </c>
      <c r="K41" s="120">
        <f t="shared" si="6"/>
        <v>0.40251167881557337</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6.9791315493240003</v>
      </c>
      <c r="D42" s="453">
        <f>Dry_Matter_Content!E29</f>
        <v>0.44</v>
      </c>
      <c r="E42" s="319">
        <f>MCF!R41</f>
        <v>0.8</v>
      </c>
      <c r="F42" s="87">
        <f t="shared" si="0"/>
        <v>0.73699629160861446</v>
      </c>
      <c r="G42" s="87">
        <f t="shared" si="1"/>
        <v>0.73699629160861446</v>
      </c>
      <c r="H42" s="87">
        <f t="shared" si="2"/>
        <v>0</v>
      </c>
      <c r="I42" s="87">
        <f t="shared" si="3"/>
        <v>4.092960845780194</v>
      </c>
      <c r="J42" s="87">
        <f t="shared" si="4"/>
        <v>0.62187651274718125</v>
      </c>
      <c r="K42" s="120">
        <f t="shared" si="6"/>
        <v>0.41458434183145415</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7.1438508515880015</v>
      </c>
      <c r="D43" s="453">
        <f>Dry_Matter_Content!E30</f>
        <v>0.44</v>
      </c>
      <c r="E43" s="319">
        <f>MCF!R42</f>
        <v>0.8</v>
      </c>
      <c r="F43" s="87">
        <f t="shared" si="0"/>
        <v>0.75439064992769289</v>
      </c>
      <c r="G43" s="87">
        <f t="shared" si="1"/>
        <v>0.75439064992769289</v>
      </c>
      <c r="H43" s="87">
        <f t="shared" si="2"/>
        <v>0</v>
      </c>
      <c r="I43" s="87">
        <f t="shared" si="3"/>
        <v>4.2074777112190205</v>
      </c>
      <c r="J43" s="87">
        <f t="shared" si="4"/>
        <v>0.63987378448886711</v>
      </c>
      <c r="K43" s="120">
        <f t="shared" si="6"/>
        <v>0.42658252299257804</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7.308570153852</v>
      </c>
      <c r="D44" s="453">
        <f>Dry_Matter_Content!E31</f>
        <v>0.44</v>
      </c>
      <c r="E44" s="319">
        <f>MCF!R43</f>
        <v>0.8</v>
      </c>
      <c r="F44" s="87">
        <f t="shared" si="0"/>
        <v>0.77178500824677121</v>
      </c>
      <c r="G44" s="87">
        <f t="shared" si="1"/>
        <v>0.77178500824677121</v>
      </c>
      <c r="H44" s="87">
        <f t="shared" si="2"/>
        <v>0</v>
      </c>
      <c r="I44" s="87">
        <f t="shared" si="3"/>
        <v>4.3214859198157383</v>
      </c>
      <c r="J44" s="87">
        <f t="shared" si="4"/>
        <v>0.65777679965005331</v>
      </c>
      <c r="K44" s="120">
        <f t="shared" si="6"/>
        <v>0.43851786643336887</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7.4732894561160004</v>
      </c>
      <c r="D45" s="453">
        <f>Dry_Matter_Content!E32</f>
        <v>0.44</v>
      </c>
      <c r="E45" s="319">
        <f>MCF!R44</f>
        <v>0.8</v>
      </c>
      <c r="F45" s="87">
        <f t="shared" si="0"/>
        <v>0.78917936656584964</v>
      </c>
      <c r="G45" s="87">
        <f t="shared" si="1"/>
        <v>0.78917936656584964</v>
      </c>
      <c r="H45" s="87">
        <f t="shared" si="2"/>
        <v>0</v>
      </c>
      <c r="I45" s="87">
        <f t="shared" si="3"/>
        <v>4.435064992531049</v>
      </c>
      <c r="J45" s="87">
        <f t="shared" si="4"/>
        <v>0.67560029385053888</v>
      </c>
      <c r="K45" s="120">
        <f t="shared" si="6"/>
        <v>0.45040019590035923</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7.6380087583800007</v>
      </c>
      <c r="D46" s="453">
        <f>Dry_Matter_Content!E33</f>
        <v>0.44</v>
      </c>
      <c r="E46" s="319">
        <f>MCF!R45</f>
        <v>0.8</v>
      </c>
      <c r="F46" s="87">
        <f t="shared" si="0"/>
        <v>0.80657372488492796</v>
      </c>
      <c r="G46" s="87">
        <f t="shared" si="1"/>
        <v>0.80657372488492796</v>
      </c>
      <c r="H46" s="87">
        <f t="shared" si="2"/>
        <v>0</v>
      </c>
      <c r="I46" s="87">
        <f t="shared" si="3"/>
        <v>4.548282018401677</v>
      </c>
      <c r="J46" s="87">
        <f t="shared" si="4"/>
        <v>0.69335669901429964</v>
      </c>
      <c r="K46" s="120">
        <f t="shared" si="6"/>
        <v>0.46223779934286641</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7.8027280606440002</v>
      </c>
      <c r="D47" s="453">
        <f>Dry_Matter_Content!E34</f>
        <v>0.44</v>
      </c>
      <c r="E47" s="319">
        <f>MCF!R46</f>
        <v>0.8</v>
      </c>
      <c r="F47" s="87">
        <f t="shared" si="0"/>
        <v>0.82396808320400639</v>
      </c>
      <c r="G47" s="87">
        <f t="shared" si="1"/>
        <v>0.82396808320400639</v>
      </c>
      <c r="H47" s="87">
        <f t="shared" si="2"/>
        <v>0</v>
      </c>
      <c r="I47" s="87">
        <f t="shared" si="3"/>
        <v>4.661193598087487</v>
      </c>
      <c r="J47" s="87">
        <f t="shared" si="4"/>
        <v>0.71105650351819627</v>
      </c>
      <c r="K47" s="120">
        <f t="shared" si="6"/>
        <v>0.47403766901213085</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7.9674473629080014</v>
      </c>
      <c r="D48" s="453">
        <f>Dry_Matter_Content!E35</f>
        <v>0.44</v>
      </c>
      <c r="E48" s="319">
        <f>MCF!R47</f>
        <v>0.8</v>
      </c>
      <c r="F48" s="87">
        <f t="shared" si="0"/>
        <v>0.84136244152308493</v>
      </c>
      <c r="G48" s="87">
        <f t="shared" si="1"/>
        <v>0.84136244152308493</v>
      </c>
      <c r="H48" s="87">
        <f t="shared" si="2"/>
        <v>0</v>
      </c>
      <c r="I48" s="87">
        <f t="shared" si="3"/>
        <v>4.7738474835738032</v>
      </c>
      <c r="J48" s="87">
        <f t="shared" si="4"/>
        <v>0.72870855603676943</v>
      </c>
      <c r="K48" s="120">
        <f t="shared" si="6"/>
        <v>0.48580570402451295</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8.132166665171999</v>
      </c>
      <c r="D49" s="453">
        <f>Dry_Matter_Content!E36</f>
        <v>0.44</v>
      </c>
      <c r="E49" s="319">
        <f>MCF!R48</f>
        <v>0.8</v>
      </c>
      <c r="F49" s="87">
        <f t="shared" si="0"/>
        <v>0.85875679984216324</v>
      </c>
      <c r="G49" s="87">
        <f t="shared" si="1"/>
        <v>0.85875679984216324</v>
      </c>
      <c r="H49" s="87">
        <f t="shared" si="2"/>
        <v>0</v>
      </c>
      <c r="I49" s="87">
        <f t="shared" si="3"/>
        <v>4.8862839615305642</v>
      </c>
      <c r="J49" s="87">
        <f t="shared" si="4"/>
        <v>0.74632032188540265</v>
      </c>
      <c r="K49" s="120">
        <f t="shared" si="6"/>
        <v>0.49754688125693508</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4.1223858622425347</v>
      </c>
      <c r="J50" s="87">
        <f t="shared" si="4"/>
        <v>0.76389809928802954</v>
      </c>
      <c r="K50" s="120">
        <f t="shared" si="6"/>
        <v>0.50926539952535299</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3.4779119124083731</v>
      </c>
      <c r="J51" s="87">
        <f t="shared" si="4"/>
        <v>0.64447394983416151</v>
      </c>
      <c r="K51" s="120">
        <f t="shared" si="6"/>
        <v>0.42964929988944101</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2.9341919157203882</v>
      </c>
      <c r="J52" s="87">
        <f t="shared" si="4"/>
        <v>0.54371999668798487</v>
      </c>
      <c r="K52" s="120">
        <f t="shared" si="6"/>
        <v>0.36247999779198992</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2.4754744844348329</v>
      </c>
      <c r="J53" s="87">
        <f t="shared" si="4"/>
        <v>0.45871743128555514</v>
      </c>
      <c r="K53" s="120">
        <f t="shared" si="6"/>
        <v>0.30581162085703673</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2.0884707268997409</v>
      </c>
      <c r="J54" s="87">
        <f t="shared" si="4"/>
        <v>0.38700375753509209</v>
      </c>
      <c r="K54" s="120">
        <f t="shared" si="6"/>
        <v>0.25800250502339472</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1.7619692727767862</v>
      </c>
      <c r="J55" s="87">
        <f t="shared" si="4"/>
        <v>0.32650145412295484</v>
      </c>
      <c r="K55" s="120">
        <f t="shared" si="6"/>
        <v>0.21766763608196987</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1.4865114833656909</v>
      </c>
      <c r="J56" s="87">
        <f t="shared" si="4"/>
        <v>0.27545778941109528</v>
      </c>
      <c r="K56" s="120">
        <f t="shared" si="6"/>
        <v>0.18363852627406352</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1.254117437982134</v>
      </c>
      <c r="J57" s="87">
        <f t="shared" si="4"/>
        <v>0.23239404538355701</v>
      </c>
      <c r="K57" s="120">
        <f t="shared" si="6"/>
        <v>0.154929363589038</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1.0580547583055238</v>
      </c>
      <c r="J58" s="87">
        <f t="shared" si="4"/>
        <v>0.19606267967661031</v>
      </c>
      <c r="K58" s="120">
        <f t="shared" si="6"/>
        <v>0.13070845311774021</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0.89264357361476077</v>
      </c>
      <c r="J59" s="87">
        <f t="shared" si="4"/>
        <v>0.16541118469076296</v>
      </c>
      <c r="K59" s="120">
        <f t="shared" si="6"/>
        <v>0.1102741231271753</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0.75309197681963769</v>
      </c>
      <c r="J60" s="87">
        <f t="shared" si="4"/>
        <v>0.13955159679512308</v>
      </c>
      <c r="K60" s="120">
        <f t="shared" si="6"/>
        <v>9.3034397863415386E-2</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0.63535720450374766</v>
      </c>
      <c r="J61" s="87">
        <f t="shared" si="4"/>
        <v>0.11773477231589001</v>
      </c>
      <c r="K61" s="120">
        <f t="shared" si="6"/>
        <v>7.8489848210593335E-2</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0.53602851941084528</v>
      </c>
      <c r="J62" s="87">
        <f t="shared" si="4"/>
        <v>9.9328685092902338E-2</v>
      </c>
      <c r="K62" s="120">
        <f t="shared" si="6"/>
        <v>6.6219123395268226E-2</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0.45222840251918189</v>
      </c>
      <c r="J63" s="87">
        <f t="shared" si="4"/>
        <v>8.380011689166339E-2</v>
      </c>
      <c r="K63" s="120">
        <f t="shared" si="6"/>
        <v>5.5866744594442255E-2</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0.38152919227102117</v>
      </c>
      <c r="J64" s="87">
        <f t="shared" si="4"/>
        <v>7.0699210248160713E-2</v>
      </c>
      <c r="K64" s="120">
        <f t="shared" si="6"/>
        <v>4.7132806832107139E-2</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0.32188275602349747</v>
      </c>
      <c r="J65" s="87">
        <f t="shared" si="4"/>
        <v>5.9646436247523679E-2</v>
      </c>
      <c r="K65" s="120">
        <f t="shared" si="6"/>
        <v>3.9764290831682453E-2</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0.2715611563261025</v>
      </c>
      <c r="J66" s="87">
        <f t="shared" si="4"/>
        <v>5.0321599697394956E-2</v>
      </c>
      <c r="K66" s="120">
        <f t="shared" si="6"/>
        <v>3.3547733131596633E-2</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0.22910659314656315</v>
      </c>
      <c r="J67" s="87">
        <f t="shared" si="4"/>
        <v>4.2454563179539349E-2</v>
      </c>
      <c r="K67" s="120">
        <f t="shared" si="6"/>
        <v>2.8303042119692898E-2</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0.1932891718880175</v>
      </c>
      <c r="J68" s="87">
        <f t="shared" si="4"/>
        <v>3.5817421258545652E-2</v>
      </c>
      <c r="K68" s="120">
        <f t="shared" si="6"/>
        <v>2.3878280839030434E-2</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0.16307127375097116</v>
      </c>
      <c r="J69" s="87">
        <f t="shared" si="4"/>
        <v>3.0217898137046333E-2</v>
      </c>
      <c r="K69" s="120">
        <f t="shared" si="6"/>
        <v>2.0145265424697554E-2</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0.13757749626125176</v>
      </c>
      <c r="J70" s="87">
        <f t="shared" si="4"/>
        <v>2.5493777489719396E-2</v>
      </c>
      <c r="K70" s="120">
        <f t="shared" si="6"/>
        <v>1.6995851659812929E-2</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0.11606929315103863</v>
      </c>
      <c r="J71" s="87">
        <f t="shared" si="4"/>
        <v>2.150820311021313E-2</v>
      </c>
      <c r="K71" s="120">
        <f t="shared" si="6"/>
        <v>1.433880207347542E-2</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9.7923578918742898E-2</v>
      </c>
      <c r="J72" s="87">
        <f t="shared" si="4"/>
        <v>1.8145714232295728E-2</v>
      </c>
      <c r="K72" s="120">
        <f t="shared" si="6"/>
        <v>1.2097142821530484E-2</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8.2614678248942738E-2</v>
      </c>
      <c r="J73" s="87">
        <f t="shared" si="4"/>
        <v>1.5308900669800165E-2</v>
      </c>
      <c r="K73" s="120">
        <f t="shared" si="6"/>
        <v>1.0205933779866776E-2</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6.9699097373063526E-2</v>
      </c>
      <c r="J74" s="87">
        <f t="shared" si="4"/>
        <v>1.2915580875879212E-2</v>
      </c>
      <c r="K74" s="120">
        <f t="shared" si="6"/>
        <v>8.610387250586141E-3</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5.8802676202179126E-2</v>
      </c>
      <c r="J75" s="87">
        <f t="shared" si="4"/>
        <v>1.0896421170884397E-2</v>
      </c>
      <c r="K75" s="120">
        <f t="shared" si="6"/>
        <v>7.2642807805895979E-3</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4.9609749033487992E-2</v>
      </c>
      <c r="J76" s="87">
        <f t="shared" si="4"/>
        <v>9.1929271686911375E-3</v>
      </c>
      <c r="K76" s="120">
        <f t="shared" si="6"/>
        <v>6.1286181124607583E-3</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4.1853999819730273E-2</v>
      </c>
      <c r="J77" s="87">
        <f t="shared" si="4"/>
        <v>7.7557492137577217E-3</v>
      </c>
      <c r="K77" s="120">
        <f t="shared" si="6"/>
        <v>5.1704994758384809E-3</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3.5310747081737814E-2</v>
      </c>
      <c r="J78" s="87">
        <f t="shared" si="4"/>
        <v>6.5432527379924556E-3</v>
      </c>
      <c r="K78" s="120">
        <f t="shared" si="6"/>
        <v>4.3621684919949704E-3</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2.9790434960595625E-2</v>
      </c>
      <c r="J79" s="87">
        <f t="shared" si="4"/>
        <v>5.5203121211421903E-3</v>
      </c>
      <c r="K79" s="120">
        <f t="shared" si="6"/>
        <v>3.6802080807614599E-3</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2.5133141847357404E-2</v>
      </c>
      <c r="J80" s="87">
        <f t="shared" si="4"/>
        <v>4.6572931132382199E-3</v>
      </c>
      <c r="K80" s="120">
        <f t="shared" si="6"/>
        <v>3.1048620754921463E-3</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2.120394750714168E-2</v>
      </c>
      <c r="J81" s="87">
        <f t="shared" si="4"/>
        <v>3.9291943402157232E-3</v>
      </c>
      <c r="K81" s="120">
        <f t="shared" si="6"/>
        <v>2.6194628934771485E-3</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1.7889024484732032E-2</v>
      </c>
      <c r="J82" s="87">
        <f t="shared" si="4"/>
        <v>3.3149230224096471E-3</v>
      </c>
      <c r="K82" s="120">
        <f t="shared" si="6"/>
        <v>2.2099486816064312E-3</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1.5092340560999668E-2</v>
      </c>
      <c r="J83" s="87">
        <f t="shared" ref="J83:J99" si="16">I82*(1-$K$10)+H83</f>
        <v>2.7966839237323648E-3</v>
      </c>
      <c r="K83" s="120">
        <f t="shared" si="6"/>
        <v>1.8644559491549097E-3</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1.2732876731405947E-2</v>
      </c>
      <c r="J84" s="87">
        <f t="shared" si="16"/>
        <v>2.3594638295937201E-3</v>
      </c>
      <c r="K84" s="120">
        <f t="shared" si="6"/>
        <v>1.5729758863958134E-3</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1.0742280112345961E-2</v>
      </c>
      <c r="J85" s="87">
        <f t="shared" si="16"/>
        <v>1.9905966190599872E-3</v>
      </c>
      <c r="K85" s="120">
        <f t="shared" ref="K85:K99" si="18">J85*CH4_fraction*conv</f>
        <v>1.3270644127066581E-3</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9.0628837808093346E-3</v>
      </c>
      <c r="J86" s="87">
        <f t="shared" si="16"/>
        <v>1.6793963315366255E-3</v>
      </c>
      <c r="K86" s="120">
        <f t="shared" si="18"/>
        <v>1.1195975543577502E-3</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7.6460361827708481E-3</v>
      </c>
      <c r="J87" s="87">
        <f t="shared" si="16"/>
        <v>1.4168475980384867E-3</v>
      </c>
      <c r="K87" s="120">
        <f t="shared" si="18"/>
        <v>9.4456506535899108E-4</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6.4506917138266815E-3</v>
      </c>
      <c r="J88" s="87">
        <f t="shared" si="16"/>
        <v>1.1953444689441668E-3</v>
      </c>
      <c r="K88" s="120">
        <f t="shared" si="18"/>
        <v>7.9689631262944453E-4</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5.4422216416653993E-3</v>
      </c>
      <c r="J89" s="87">
        <f t="shared" si="16"/>
        <v>1.0084700721612822E-3</v>
      </c>
      <c r="K89" s="120">
        <f t="shared" si="18"/>
        <v>6.7231338144085472E-4</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4.5914109231925092E-3</v>
      </c>
      <c r="J90" s="87">
        <f t="shared" si="16"/>
        <v>8.5081071847288993E-4</v>
      </c>
      <c r="K90" s="120">
        <f t="shared" si="18"/>
        <v>5.6720714564859325E-4</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3.8736118544338408E-3</v>
      </c>
      <c r="J91" s="87">
        <f t="shared" si="16"/>
        <v>7.1779906875866811E-4</v>
      </c>
      <c r="K91" s="120">
        <f t="shared" si="18"/>
        <v>4.7853271250577871E-4</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3.2680300347365039E-3</v>
      </c>
      <c r="J92" s="87">
        <f t="shared" si="16"/>
        <v>6.055818196973367E-4</v>
      </c>
      <c r="K92" s="120">
        <f t="shared" si="18"/>
        <v>4.0372121313155776E-4</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2.757121959887446E-3</v>
      </c>
      <c r="J93" s="87">
        <f t="shared" si="16"/>
        <v>5.1090807484905785E-4</v>
      </c>
      <c r="K93" s="120">
        <f t="shared" si="18"/>
        <v>3.4060538323270524E-4</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2.3260867926223039E-3</v>
      </c>
      <c r="J94" s="87">
        <f t="shared" si="16"/>
        <v>4.3103516726514186E-4</v>
      </c>
      <c r="K94" s="120">
        <f t="shared" si="18"/>
        <v>2.8735677817676121E-4</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1.9624375872849664E-3</v>
      </c>
      <c r="J95" s="87">
        <f t="shared" si="16"/>
        <v>3.6364920533733748E-4</v>
      </c>
      <c r="K95" s="120">
        <f t="shared" si="18"/>
        <v>2.4243280355822498E-4</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1.6556395471586209E-3</v>
      </c>
      <c r="J96" s="87">
        <f t="shared" si="16"/>
        <v>3.067980401263455E-4</v>
      </c>
      <c r="K96" s="120">
        <f t="shared" si="18"/>
        <v>2.0453202675089699E-4</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1.3968048349032977E-3</v>
      </c>
      <c r="J97" s="87">
        <f t="shared" si="16"/>
        <v>2.5883471225532324E-4</v>
      </c>
      <c r="K97" s="120">
        <f t="shared" si="18"/>
        <v>1.7255647483688214E-4</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1.1784350948596328E-3</v>
      </c>
      <c r="J98" s="87">
        <f t="shared" si="16"/>
        <v>2.1836974004366504E-4</v>
      </c>
      <c r="K98" s="120">
        <f t="shared" si="18"/>
        <v>1.4557982669577668E-4</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9.9420422817549418E-4</v>
      </c>
      <c r="J99" s="88">
        <f t="shared" si="16"/>
        <v>1.8423086668413864E-4</v>
      </c>
      <c r="K99" s="122">
        <f t="shared" si="18"/>
        <v>1.2282057778942575E-4</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2.590326989712</v>
      </c>
      <c r="Q19" s="318">
        <f>MCF!R18</f>
        <v>0.8</v>
      </c>
      <c r="R19" s="150">
        <f t="shared" ref="R19:R82" si="5">P19*$W$6*DOCF*Q19</f>
        <v>0.44553624223046406</v>
      </c>
      <c r="S19" s="85">
        <f>R19*$W$12</f>
        <v>0.44553624223046406</v>
      </c>
      <c r="T19" s="85">
        <f>R19*(1-$W$12)</f>
        <v>0</v>
      </c>
      <c r="U19" s="85">
        <f>S19+U18*$W$10</f>
        <v>0.44553624223046406</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2.6384899400640003</v>
      </c>
      <c r="Q20" s="319">
        <f>MCF!R19</f>
        <v>0.8</v>
      </c>
      <c r="R20" s="87">
        <f t="shared" si="5"/>
        <v>0.45382026969100808</v>
      </c>
      <c r="S20" s="87">
        <f>R20*$W$12</f>
        <v>0.45382026969100808</v>
      </c>
      <c r="T20" s="87">
        <f>R20*(1-$W$12)</f>
        <v>0</v>
      </c>
      <c r="U20" s="87">
        <f>S20+U19*$W$10</f>
        <v>0.88403247832778731</v>
      </c>
      <c r="V20" s="87">
        <f>U19*(1-$W$10)+T20</f>
        <v>1.532403359368485E-2</v>
      </c>
      <c r="W20" s="120">
        <f>V20*CH4_fraction*conv</f>
        <v>1.0216022395789899E-2</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2.7179356176720004</v>
      </c>
      <c r="Q21" s="319">
        <f>MCF!R20</f>
        <v>0.8</v>
      </c>
      <c r="R21" s="87">
        <f t="shared" si="5"/>
        <v>0.46748492623958415</v>
      </c>
      <c r="S21" s="87">
        <f t="shared" ref="S21:S84" si="7">R21*$W$12</f>
        <v>0.46748492623958415</v>
      </c>
      <c r="T21" s="87">
        <f t="shared" ref="T21:T84" si="8">R21*(1-$W$12)</f>
        <v>0</v>
      </c>
      <c r="U21" s="87">
        <f t="shared" ref="U21:U84" si="9">S21+U20*$W$10</f>
        <v>1.3211114754604953</v>
      </c>
      <c r="V21" s="87">
        <f t="shared" ref="V21:V84" si="10">U20*(1-$W$10)+T21</f>
        <v>3.0405929106876142E-2</v>
      </c>
      <c r="W21" s="120">
        <f t="shared" ref="W21:W84" si="11">V21*CH4_fraction*conv</f>
        <v>2.0270619404584092E-2</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2.9323681552440002</v>
      </c>
      <c r="Q22" s="319">
        <f>MCF!R21</f>
        <v>0.8</v>
      </c>
      <c r="R22" s="87">
        <f t="shared" si="5"/>
        <v>0.50436732270196805</v>
      </c>
      <c r="S22" s="87">
        <f t="shared" si="7"/>
        <v>0.50436732270196805</v>
      </c>
      <c r="T22" s="87">
        <f t="shared" si="8"/>
        <v>0</v>
      </c>
      <c r="U22" s="87">
        <f t="shared" si="9"/>
        <v>1.7800397188866475</v>
      </c>
      <c r="V22" s="87">
        <f t="shared" si="10"/>
        <v>4.543907927581594E-2</v>
      </c>
      <c r="W22" s="120">
        <f t="shared" si="11"/>
        <v>3.0292719517210624E-2</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2.9621251935000004</v>
      </c>
      <c r="Q23" s="319">
        <f>MCF!R22</f>
        <v>0.8</v>
      </c>
      <c r="R23" s="87">
        <f t="shared" si="5"/>
        <v>0.50948553328200008</v>
      </c>
      <c r="S23" s="87">
        <f t="shared" si="7"/>
        <v>0.50948553328200008</v>
      </c>
      <c r="T23" s="87">
        <f t="shared" si="8"/>
        <v>0</v>
      </c>
      <c r="U23" s="87">
        <f t="shared" si="9"/>
        <v>2.228301526992543</v>
      </c>
      <c r="V23" s="87">
        <f t="shared" si="10"/>
        <v>6.1223725176104651E-2</v>
      </c>
      <c r="W23" s="120">
        <f t="shared" si="11"/>
        <v>4.0815816784069765E-2</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3.0427731140400005</v>
      </c>
      <c r="Q24" s="319">
        <f>MCF!R23</f>
        <v>0.8</v>
      </c>
      <c r="R24" s="87">
        <f t="shared" si="5"/>
        <v>0.52335697561488004</v>
      </c>
      <c r="S24" s="87">
        <f t="shared" si="7"/>
        <v>0.52335697561488004</v>
      </c>
      <c r="T24" s="87">
        <f t="shared" si="8"/>
        <v>0</v>
      </c>
      <c r="U24" s="87">
        <f t="shared" si="9"/>
        <v>2.6750169991338857</v>
      </c>
      <c r="V24" s="87">
        <f t="shared" si="10"/>
        <v>7.6641503473537542E-2</v>
      </c>
      <c r="W24" s="120">
        <f t="shared" si="11"/>
        <v>5.1094335649025026E-2</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3.1042522779840005</v>
      </c>
      <c r="Q25" s="319">
        <f>MCF!R24</f>
        <v>0.8</v>
      </c>
      <c r="R25" s="87">
        <f t="shared" si="5"/>
        <v>0.53393139181324811</v>
      </c>
      <c r="S25" s="87">
        <f t="shared" si="7"/>
        <v>0.53393139181324811</v>
      </c>
      <c r="T25" s="87">
        <f t="shared" si="8"/>
        <v>0</v>
      </c>
      <c r="U25" s="87">
        <f t="shared" si="9"/>
        <v>3.1169422947579899</v>
      </c>
      <c r="V25" s="87">
        <f t="shared" si="10"/>
        <v>9.2006096189143696E-2</v>
      </c>
      <c r="W25" s="120">
        <f t="shared" si="11"/>
        <v>6.1337397459429129E-2</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3.1656337978320002</v>
      </c>
      <c r="Q26" s="319">
        <f>MCF!R25</f>
        <v>0.8</v>
      </c>
      <c r="R26" s="87">
        <f t="shared" si="5"/>
        <v>0.54448901322710408</v>
      </c>
      <c r="S26" s="87">
        <f t="shared" si="7"/>
        <v>0.54448901322710408</v>
      </c>
      <c r="T26" s="87">
        <f t="shared" si="8"/>
        <v>0</v>
      </c>
      <c r="U26" s="87">
        <f t="shared" si="9"/>
        <v>3.5542253752077073</v>
      </c>
      <c r="V26" s="87">
        <f t="shared" si="10"/>
        <v>0.10720593277738664</v>
      </c>
      <c r="W26" s="120">
        <f t="shared" si="11"/>
        <v>7.1470621851591087E-2</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3.2265393027120006</v>
      </c>
      <c r="Q27" s="319">
        <f>MCF!R26</f>
        <v>0.8</v>
      </c>
      <c r="R27" s="87">
        <f t="shared" si="5"/>
        <v>0.55496476006646411</v>
      </c>
      <c r="S27" s="87">
        <f t="shared" si="7"/>
        <v>0.55496476006646411</v>
      </c>
      <c r="T27" s="87">
        <f t="shared" si="8"/>
        <v>0</v>
      </c>
      <c r="U27" s="87">
        <f t="shared" si="9"/>
        <v>3.9869440329671075</v>
      </c>
      <c r="V27" s="87">
        <f t="shared" si="10"/>
        <v>0.12224610230706374</v>
      </c>
      <c r="W27" s="120">
        <f t="shared" si="11"/>
        <v>8.1497401538042497E-2</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3.2865110859240003</v>
      </c>
      <c r="Q28" s="319">
        <f>MCF!R27</f>
        <v>0.8</v>
      </c>
      <c r="R28" s="87">
        <f t="shared" si="5"/>
        <v>0.56527990677892814</v>
      </c>
      <c r="S28" s="87">
        <f t="shared" si="7"/>
        <v>0.56527990677892814</v>
      </c>
      <c r="T28" s="87">
        <f t="shared" si="8"/>
        <v>0</v>
      </c>
      <c r="U28" s="87">
        <f t="shared" si="9"/>
        <v>4.4150946593277522</v>
      </c>
      <c r="V28" s="87">
        <f t="shared" si="10"/>
        <v>0.13712928041828287</v>
      </c>
      <c r="W28" s="120">
        <f t="shared" si="11"/>
        <v>9.1419520278855249E-2</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3.8244751300800011</v>
      </c>
      <c r="Q29" s="319">
        <f>MCF!R28</f>
        <v>0.8</v>
      </c>
      <c r="R29" s="87">
        <f t="shared" si="5"/>
        <v>0.65780972237376023</v>
      </c>
      <c r="S29" s="87">
        <f t="shared" si="7"/>
        <v>0.65780972237376023</v>
      </c>
      <c r="T29" s="87">
        <f t="shared" si="8"/>
        <v>0</v>
      </c>
      <c r="U29" s="87">
        <f t="shared" si="9"/>
        <v>4.9210490387104926</v>
      </c>
      <c r="V29" s="87">
        <f t="shared" si="10"/>
        <v>0.15185534299101944</v>
      </c>
      <c r="W29" s="120">
        <f t="shared" si="11"/>
        <v>0.10123689532734628</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3.9558979805399996</v>
      </c>
      <c r="Q30" s="319">
        <f>MCF!R29</f>
        <v>0.8</v>
      </c>
      <c r="R30" s="87">
        <f t="shared" si="5"/>
        <v>0.68041445265287992</v>
      </c>
      <c r="S30" s="87">
        <f t="shared" si="7"/>
        <v>0.68041445265287992</v>
      </c>
      <c r="T30" s="87">
        <f t="shared" si="8"/>
        <v>0</v>
      </c>
      <c r="U30" s="87">
        <f t="shared" si="9"/>
        <v>5.4322060581008227</v>
      </c>
      <c r="V30" s="87">
        <f t="shared" si="10"/>
        <v>0.16925743326255011</v>
      </c>
      <c r="W30" s="120">
        <f t="shared" si="11"/>
        <v>0.11283828884170007</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4.0613169876840001</v>
      </c>
      <c r="Q31" s="319">
        <f>MCF!R30</f>
        <v>0.8</v>
      </c>
      <c r="R31" s="87">
        <f t="shared" si="5"/>
        <v>0.69854652188164801</v>
      </c>
      <c r="S31" s="87">
        <f t="shared" si="7"/>
        <v>0.69854652188164801</v>
      </c>
      <c r="T31" s="87">
        <f t="shared" si="8"/>
        <v>0</v>
      </c>
      <c r="U31" s="87">
        <f t="shared" si="9"/>
        <v>5.9439141138109672</v>
      </c>
      <c r="V31" s="87">
        <f t="shared" si="10"/>
        <v>0.18683846617150354</v>
      </c>
      <c r="W31" s="120">
        <f t="shared" si="11"/>
        <v>0.12455897744766903</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4.1689818090360005</v>
      </c>
      <c r="Q32" s="319">
        <f>MCF!R31</f>
        <v>0.8</v>
      </c>
      <c r="R32" s="87">
        <f t="shared" si="5"/>
        <v>0.71706487115419204</v>
      </c>
      <c r="S32" s="87">
        <f t="shared" si="7"/>
        <v>0.71706487115419204</v>
      </c>
      <c r="T32" s="87">
        <f t="shared" si="8"/>
        <v>0</v>
      </c>
      <c r="U32" s="87">
        <f t="shared" si="9"/>
        <v>6.4565405332198553</v>
      </c>
      <c r="V32" s="87">
        <f t="shared" si="10"/>
        <v>0.20443845174530395</v>
      </c>
      <c r="W32" s="120">
        <f t="shared" si="11"/>
        <v>0.13629230116353597</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4.274608309884</v>
      </c>
      <c r="Q33" s="319">
        <f>MCF!R32</f>
        <v>0.8</v>
      </c>
      <c r="R33" s="87">
        <f t="shared" si="5"/>
        <v>0.73523262930004796</v>
      </c>
      <c r="S33" s="87">
        <f t="shared" si="7"/>
        <v>0.73523262930004796</v>
      </c>
      <c r="T33" s="87">
        <f t="shared" si="8"/>
        <v>0</v>
      </c>
      <c r="U33" s="87">
        <f t="shared" si="9"/>
        <v>6.9697031384636556</v>
      </c>
      <c r="V33" s="87">
        <f t="shared" si="10"/>
        <v>0.22207002405624679</v>
      </c>
      <c r="W33" s="120">
        <f t="shared" si="11"/>
        <v>0.14804668270416452</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4.3804911264840003</v>
      </c>
      <c r="Q34" s="319">
        <f>MCF!R33</f>
        <v>0.8</v>
      </c>
      <c r="R34" s="87">
        <f t="shared" si="5"/>
        <v>0.75344447375524803</v>
      </c>
      <c r="S34" s="87">
        <f t="shared" si="7"/>
        <v>0.75344447375524803</v>
      </c>
      <c r="T34" s="87">
        <f t="shared" si="8"/>
        <v>0</v>
      </c>
      <c r="U34" s="87">
        <f t="shared" si="9"/>
        <v>7.4834275739631142</v>
      </c>
      <c r="V34" s="87">
        <f t="shared" si="10"/>
        <v>0.23972003825579005</v>
      </c>
      <c r="W34" s="120">
        <f t="shared" si="11"/>
        <v>0.15981335883719336</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4.4856233040960003</v>
      </c>
      <c r="Q35" s="319">
        <f>MCF!R34</f>
        <v>0.8</v>
      </c>
      <c r="R35" s="87">
        <f t="shared" si="5"/>
        <v>0.77152720830451216</v>
      </c>
      <c r="S35" s="87">
        <f t="shared" si="7"/>
        <v>0.77152720830451216</v>
      </c>
      <c r="T35" s="87">
        <f t="shared" si="8"/>
        <v>0</v>
      </c>
      <c r="U35" s="87">
        <f t="shared" si="9"/>
        <v>7.997565405894516</v>
      </c>
      <c r="V35" s="87">
        <f t="shared" si="10"/>
        <v>0.2573893763731106</v>
      </c>
      <c r="W35" s="120">
        <f t="shared" si="11"/>
        <v>0.17159291758207373</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4.5976027739400003</v>
      </c>
      <c r="Q36" s="319">
        <f>MCF!R35</f>
        <v>0.8</v>
      </c>
      <c r="R36" s="87">
        <f t="shared" si="5"/>
        <v>0.79078767711768005</v>
      </c>
      <c r="S36" s="87">
        <f t="shared" si="7"/>
        <v>0.79078767711768005</v>
      </c>
      <c r="T36" s="87">
        <f t="shared" si="8"/>
        <v>0</v>
      </c>
      <c r="U36" s="87">
        <f t="shared" si="9"/>
        <v>8.5132801499235669</v>
      </c>
      <c r="V36" s="87">
        <f t="shared" si="10"/>
        <v>0.2750729330886284</v>
      </c>
      <c r="W36" s="120">
        <f t="shared" si="11"/>
        <v>0.18338195539241892</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4.7240152617240003</v>
      </c>
      <c r="Q37" s="319">
        <f>MCF!R36</f>
        <v>0.8</v>
      </c>
      <c r="R37" s="87">
        <f t="shared" si="5"/>
        <v>0.81253062501652806</v>
      </c>
      <c r="S37" s="87">
        <f t="shared" si="7"/>
        <v>0.81253062501652806</v>
      </c>
      <c r="T37" s="87">
        <f t="shared" si="8"/>
        <v>0</v>
      </c>
      <c r="U37" s="87">
        <f t="shared" si="9"/>
        <v>9.0330000479007513</v>
      </c>
      <c r="V37" s="87">
        <f t="shared" si="10"/>
        <v>0.29281072703934324</v>
      </c>
      <c r="W37" s="120">
        <f t="shared" si="11"/>
        <v>0.19520715135956215</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4.8504277495079995</v>
      </c>
      <c r="Q38" s="319">
        <f>MCF!R37</f>
        <v>0.8</v>
      </c>
      <c r="R38" s="87">
        <f t="shared" si="5"/>
        <v>0.83427357291537596</v>
      </c>
      <c r="S38" s="87">
        <f t="shared" si="7"/>
        <v>0.83427357291537596</v>
      </c>
      <c r="T38" s="87">
        <f t="shared" si="8"/>
        <v>0</v>
      </c>
      <c r="U38" s="87">
        <f t="shared" si="9"/>
        <v>9.5565873442231979</v>
      </c>
      <c r="V38" s="87">
        <f t="shared" si="10"/>
        <v>0.31068627659292852</v>
      </c>
      <c r="W38" s="120">
        <f t="shared" si="11"/>
        <v>0.20712418439528568</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4.9768402372920004</v>
      </c>
      <c r="Q39" s="319">
        <f>MCF!R38</f>
        <v>0.8</v>
      </c>
      <c r="R39" s="87">
        <f t="shared" si="5"/>
        <v>0.85601652081422408</v>
      </c>
      <c r="S39" s="87">
        <f t="shared" si="7"/>
        <v>0.85601652081422408</v>
      </c>
      <c r="T39" s="87">
        <f t="shared" si="8"/>
        <v>0</v>
      </c>
      <c r="U39" s="87">
        <f t="shared" si="9"/>
        <v>10.083909021334657</v>
      </c>
      <c r="V39" s="87">
        <f t="shared" si="10"/>
        <v>0.3286948437027653</v>
      </c>
      <c r="W39" s="120">
        <f t="shared" si="11"/>
        <v>0.21912989580184353</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5.1032527250759996</v>
      </c>
      <c r="Q40" s="319">
        <f>MCF!R39</f>
        <v>0.8</v>
      </c>
      <c r="R40" s="87">
        <f t="shared" si="5"/>
        <v>0.87775946871307198</v>
      </c>
      <c r="S40" s="87">
        <f t="shared" si="7"/>
        <v>0.87775946871307198</v>
      </c>
      <c r="T40" s="87">
        <f t="shared" si="8"/>
        <v>0</v>
      </c>
      <c r="U40" s="87">
        <f t="shared" si="9"/>
        <v>10.614836636762352</v>
      </c>
      <c r="V40" s="87">
        <f t="shared" si="10"/>
        <v>0.34683185328537586</v>
      </c>
      <c r="W40" s="120">
        <f t="shared" si="11"/>
        <v>0.2312212355235839</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5.2296652128600005</v>
      </c>
      <c r="Q41" s="319">
        <f>MCF!R40</f>
        <v>0.8</v>
      </c>
      <c r="R41" s="87">
        <f t="shared" si="5"/>
        <v>0.8995024166119201</v>
      </c>
      <c r="S41" s="87">
        <f t="shared" si="7"/>
        <v>0.8995024166119201</v>
      </c>
      <c r="T41" s="87">
        <f t="shared" si="8"/>
        <v>0</v>
      </c>
      <c r="U41" s="87">
        <f t="shared" si="9"/>
        <v>11.149246165758898</v>
      </c>
      <c r="V41" s="87">
        <f t="shared" si="10"/>
        <v>0.36509288761537428</v>
      </c>
      <c r="W41" s="120">
        <f t="shared" si="11"/>
        <v>0.2433952584102495</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5.3560777006440006</v>
      </c>
      <c r="Q42" s="319">
        <f>MCF!R41</f>
        <v>0.8</v>
      </c>
      <c r="R42" s="87">
        <f t="shared" si="5"/>
        <v>0.92124536451076811</v>
      </c>
      <c r="S42" s="87">
        <f t="shared" si="7"/>
        <v>0.92124536451076811</v>
      </c>
      <c r="T42" s="87">
        <f t="shared" si="8"/>
        <v>0</v>
      </c>
      <c r="U42" s="87">
        <f t="shared" si="9"/>
        <v>11.687017849356465</v>
      </c>
      <c r="V42" s="87">
        <f t="shared" si="10"/>
        <v>0.38347368091320044</v>
      </c>
      <c r="W42" s="120">
        <f t="shared" si="11"/>
        <v>0.2556491206088003</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5.4824901884280015</v>
      </c>
      <c r="Q43" s="319">
        <f>MCF!R42</f>
        <v>0.8</v>
      </c>
      <c r="R43" s="87">
        <f t="shared" si="5"/>
        <v>0.94298831240961634</v>
      </c>
      <c r="S43" s="87">
        <f t="shared" si="7"/>
        <v>0.94298831240961634</v>
      </c>
      <c r="T43" s="87">
        <f t="shared" si="8"/>
        <v>0</v>
      </c>
      <c r="U43" s="87">
        <f t="shared" si="9"/>
        <v>12.228036047647075</v>
      </c>
      <c r="V43" s="87">
        <f t="shared" si="10"/>
        <v>0.40197011411900646</v>
      </c>
      <c r="W43" s="120">
        <f t="shared" si="11"/>
        <v>0.2679800760793376</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5.6089026762120007</v>
      </c>
      <c r="Q44" s="319">
        <f>MCF!R43</f>
        <v>0.8</v>
      </c>
      <c r="R44" s="87">
        <f t="shared" si="5"/>
        <v>0.96473126030846412</v>
      </c>
      <c r="S44" s="87">
        <f t="shared" si="7"/>
        <v>0.96473126030846412</v>
      </c>
      <c r="T44" s="87">
        <f t="shared" si="8"/>
        <v>0</v>
      </c>
      <c r="U44" s="87">
        <f t="shared" si="9"/>
        <v>12.772189098109244</v>
      </c>
      <c r="V44" s="87">
        <f t="shared" si="10"/>
        <v>0.42057820984629335</v>
      </c>
      <c r="W44" s="120">
        <f t="shared" si="11"/>
        <v>0.28038547323086221</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5.7353151639959998</v>
      </c>
      <c r="Q45" s="319">
        <f>MCF!R44</f>
        <v>0.8</v>
      </c>
      <c r="R45" s="87">
        <f t="shared" si="5"/>
        <v>0.98647420820731202</v>
      </c>
      <c r="S45" s="87">
        <f t="shared" si="7"/>
        <v>0.98647420820731202</v>
      </c>
      <c r="T45" s="87">
        <f t="shared" si="8"/>
        <v>0</v>
      </c>
      <c r="U45" s="87">
        <f t="shared" si="9"/>
        <v>13.319369178807442</v>
      </c>
      <c r="V45" s="87">
        <f t="shared" si="10"/>
        <v>0.43929412750911506</v>
      </c>
      <c r="W45" s="120">
        <f t="shared" si="11"/>
        <v>0.29286275167274334</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5.8617276517800008</v>
      </c>
      <c r="Q46" s="319">
        <f>MCF!R45</f>
        <v>0.8</v>
      </c>
      <c r="R46" s="87">
        <f t="shared" si="5"/>
        <v>1.0082171561061601</v>
      </c>
      <c r="S46" s="87">
        <f t="shared" si="7"/>
        <v>1.0082171561061601</v>
      </c>
      <c r="T46" s="87">
        <f t="shared" si="8"/>
        <v>0</v>
      </c>
      <c r="U46" s="87">
        <f t="shared" si="9"/>
        <v>13.869472176296721</v>
      </c>
      <c r="V46" s="87">
        <f t="shared" si="10"/>
        <v>0.45811415861688076</v>
      </c>
      <c r="W46" s="120">
        <f t="shared" si="11"/>
        <v>0.30540943907792051</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5.9881401395640008</v>
      </c>
      <c r="Q47" s="319">
        <f>MCF!R46</f>
        <v>0.8</v>
      </c>
      <c r="R47" s="87">
        <f t="shared" si="5"/>
        <v>1.0299601040050081</v>
      </c>
      <c r="S47" s="87">
        <f t="shared" si="7"/>
        <v>1.0299601040050081</v>
      </c>
      <c r="T47" s="87">
        <f t="shared" si="8"/>
        <v>0</v>
      </c>
      <c r="U47" s="87">
        <f t="shared" si="9"/>
        <v>14.42239755807074</v>
      </c>
      <c r="V47" s="87">
        <f t="shared" si="10"/>
        <v>0.47703472223098953</v>
      </c>
      <c r="W47" s="120">
        <f t="shared" si="11"/>
        <v>0.31802314815399302</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6.1145526273480009</v>
      </c>
      <c r="Q48" s="319">
        <f>MCF!R47</f>
        <v>0.8</v>
      </c>
      <c r="R48" s="87">
        <f t="shared" si="5"/>
        <v>1.0517030519038562</v>
      </c>
      <c r="S48" s="87">
        <f t="shared" si="7"/>
        <v>1.0517030519038562</v>
      </c>
      <c r="T48" s="87">
        <f t="shared" si="8"/>
        <v>0</v>
      </c>
      <c r="U48" s="87">
        <f t="shared" si="9"/>
        <v>14.978048249396863</v>
      </c>
      <c r="V48" s="87">
        <f t="shared" si="10"/>
        <v>0.49605236057773305</v>
      </c>
      <c r="W48" s="120">
        <f t="shared" si="11"/>
        <v>0.33070157371848868</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6.240965115132</v>
      </c>
      <c r="Q49" s="319">
        <f>MCF!R48</f>
        <v>0.8</v>
      </c>
      <c r="R49" s="87">
        <f t="shared" si="5"/>
        <v>1.0734459998027039</v>
      </c>
      <c r="S49" s="87">
        <f t="shared" si="7"/>
        <v>1.0734459998027039</v>
      </c>
      <c r="T49" s="87">
        <f t="shared" si="8"/>
        <v>0</v>
      </c>
      <c r="U49" s="87">
        <f t="shared" si="9"/>
        <v>15.536330514387478</v>
      </c>
      <c r="V49" s="87">
        <f t="shared" si="10"/>
        <v>0.51516373481209043</v>
      </c>
      <c r="W49" s="120">
        <f t="shared" si="11"/>
        <v>0.34344248987472692</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15.001964893460253</v>
      </c>
      <c r="V50" s="87">
        <f t="shared" si="10"/>
        <v>0.53436562092722562</v>
      </c>
      <c r="W50" s="120">
        <f t="shared" si="11"/>
        <v>0.35624374728481706</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14.485978555631085</v>
      </c>
      <c r="V51" s="87">
        <f t="shared" si="10"/>
        <v>0.5159863378291667</v>
      </c>
      <c r="W51" s="120">
        <f t="shared" si="11"/>
        <v>0.34399089188611109</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13.987739353108335</v>
      </c>
      <c r="V52" s="87">
        <f t="shared" si="10"/>
        <v>0.49823920252274978</v>
      </c>
      <c r="W52" s="120">
        <f t="shared" si="11"/>
        <v>0.33215946834849985</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13.506636880560517</v>
      </c>
      <c r="V53" s="87">
        <f t="shared" si="10"/>
        <v>0.48110247254781774</v>
      </c>
      <c r="W53" s="120">
        <f t="shared" si="11"/>
        <v>0.32073498169854514</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13.042081727293438</v>
      </c>
      <c r="V54" s="87">
        <f t="shared" si="10"/>
        <v>0.46455515326708002</v>
      </c>
      <c r="W54" s="120">
        <f t="shared" si="11"/>
        <v>0.30970343551138668</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12.593504755148381</v>
      </c>
      <c r="V55" s="87">
        <f t="shared" si="10"/>
        <v>0.44857697214505637</v>
      </c>
      <c r="W55" s="120">
        <f t="shared" si="11"/>
        <v>0.29905131476337088</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12.160356401236694</v>
      </c>
      <c r="V56" s="87">
        <f t="shared" si="10"/>
        <v>0.43314835391168593</v>
      </c>
      <c r="W56" s="120">
        <f t="shared" si="11"/>
        <v>0.28876556927445729</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11.74210600465652</v>
      </c>
      <c r="V57" s="87">
        <f t="shared" si="10"/>
        <v>0.41825039658017321</v>
      </c>
      <c r="W57" s="120">
        <f t="shared" si="11"/>
        <v>0.27883359772011546</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11.338241156366831</v>
      </c>
      <c r="V58" s="87">
        <f t="shared" si="10"/>
        <v>0.40386484828969038</v>
      </c>
      <c r="W58" s="120">
        <f t="shared" si="11"/>
        <v>0.2692432321931269</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10.948267071422265</v>
      </c>
      <c r="V59" s="87">
        <f t="shared" si="10"/>
        <v>0.38997408494456542</v>
      </c>
      <c r="W59" s="120">
        <f t="shared" si="11"/>
        <v>0.25998272329637695</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10.571705982799704</v>
      </c>
      <c r="V60" s="87">
        <f t="shared" si="10"/>
        <v>0.37656108862256066</v>
      </c>
      <c r="W60" s="120">
        <f t="shared" si="11"/>
        <v>0.25104072574837377</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10.208096556073915</v>
      </c>
      <c r="V61" s="87">
        <f t="shared" si="10"/>
        <v>0.36360942672579005</v>
      </c>
      <c r="W61" s="120">
        <f t="shared" si="11"/>
        <v>0.24240628448386004</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9.8569933242251828</v>
      </c>
      <c r="V62" s="87">
        <f t="shared" si="10"/>
        <v>0.35110323184873166</v>
      </c>
      <c r="W62" s="120">
        <f t="shared" si="11"/>
        <v>0.23406882123248776</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9.5179661418865109</v>
      </c>
      <c r="V63" s="87">
        <f t="shared" si="10"/>
        <v>0.33902718233867141</v>
      </c>
      <c r="W63" s="120">
        <f t="shared" si="11"/>
        <v>0.22601812155911427</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9.190599658361748</v>
      </c>
      <c r="V64" s="87">
        <f t="shared" si="10"/>
        <v>0.32736648352476266</v>
      </c>
      <c r="W64" s="120">
        <f t="shared" si="11"/>
        <v>0.21824432234984176</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8.8744928087690429</v>
      </c>
      <c r="V65" s="87">
        <f t="shared" si="10"/>
        <v>0.31610684959270419</v>
      </c>
      <c r="W65" s="120">
        <f t="shared" si="11"/>
        <v>0.21073789972846946</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8.5692583226862116</v>
      </c>
      <c r="V66" s="87">
        <f t="shared" si="10"/>
        <v>0.30523448608283105</v>
      </c>
      <c r="W66" s="120">
        <f t="shared" si="11"/>
        <v>0.20348965738855401</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8.2745222496960356</v>
      </c>
      <c r="V67" s="87">
        <f t="shared" si="10"/>
        <v>0.29473607299017646</v>
      </c>
      <c r="W67" s="120">
        <f t="shared" si="11"/>
        <v>0.1964907153267843</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7.9899235012502361</v>
      </c>
      <c r="V68" s="87">
        <f t="shared" si="10"/>
        <v>0.28459874844579985</v>
      </c>
      <c r="W68" s="120">
        <f t="shared" si="11"/>
        <v>0.18973249896386657</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7.715113408290847</v>
      </c>
      <c r="V69" s="87">
        <f t="shared" si="10"/>
        <v>0.27481009295938902</v>
      </c>
      <c r="W69" s="120">
        <f t="shared" si="11"/>
        <v>0.18320672863959267</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7.4497552940870158</v>
      </c>
      <c r="V70" s="87">
        <f t="shared" si="10"/>
        <v>0.26535811420383137</v>
      </c>
      <c r="W70" s="120">
        <f t="shared" si="11"/>
        <v>0.1769054094692209</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7.1935240617639025</v>
      </c>
      <c r="V71" s="87">
        <f t="shared" si="10"/>
        <v>0.25623123232311346</v>
      </c>
      <c r="W71" s="120">
        <f t="shared" si="11"/>
        <v>0.17082082154874229</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6.9461057960183537</v>
      </c>
      <c r="V72" s="87">
        <f t="shared" si="10"/>
        <v>0.24741826574554918</v>
      </c>
      <c r="W72" s="120">
        <f t="shared" si="11"/>
        <v>0.16494551049703277</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6.7071973785333974</v>
      </c>
      <c r="V73" s="87">
        <f t="shared" si="10"/>
        <v>0.23890841748495623</v>
      </c>
      <c r="W73" s="120">
        <f t="shared" si="11"/>
        <v>0.15927227832330415</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6.4765061166204001</v>
      </c>
      <c r="V74" s="87">
        <f t="shared" si="10"/>
        <v>0.23069126191299763</v>
      </c>
      <c r="W74" s="120">
        <f t="shared" si="11"/>
        <v>0.15379417460866507</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6.2537493846339167</v>
      </c>
      <c r="V75" s="87">
        <f t="shared" si="10"/>
        <v>0.22275673198648338</v>
      </c>
      <c r="W75" s="120">
        <f t="shared" si="11"/>
        <v>0.14850448799098892</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6.0386542777199335</v>
      </c>
      <c r="V76" s="87">
        <f t="shared" si="10"/>
        <v>0.21509510691398345</v>
      </c>
      <c r="W76" s="120">
        <f t="shared" si="11"/>
        <v>0.14339673794265562</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5.8309572774732903</v>
      </c>
      <c r="V77" s="87">
        <f t="shared" si="10"/>
        <v>0.20769700024664275</v>
      </c>
      <c r="W77" s="120">
        <f t="shared" si="11"/>
        <v>0.13846466683109515</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5.6304039290946832</v>
      </c>
      <c r="V78" s="87">
        <f t="shared" si="10"/>
        <v>0.20055334837860736</v>
      </c>
      <c r="W78" s="120">
        <f t="shared" si="11"/>
        <v>0.13370223225240491</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5.4367485296517097</v>
      </c>
      <c r="V79" s="87">
        <f t="shared" si="10"/>
        <v>0.19365539944297391</v>
      </c>
      <c r="W79" s="120">
        <f t="shared" si="11"/>
        <v>0.12910359962864926</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5.2497538270620518</v>
      </c>
      <c r="V80" s="87">
        <f t="shared" si="10"/>
        <v>0.18699470258965814</v>
      </c>
      <c r="W80" s="120">
        <f t="shared" si="11"/>
        <v>0.12466313505977208</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5.0691907294300051</v>
      </c>
      <c r="V81" s="87">
        <f t="shared" si="10"/>
        <v>0.1805630976320467</v>
      </c>
      <c r="W81" s="120">
        <f t="shared" si="11"/>
        <v>0.12037539842136447</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4.8948380243802569</v>
      </c>
      <c r="V82" s="87">
        <f t="shared" si="10"/>
        <v>0.17435270504974806</v>
      </c>
      <c r="W82" s="120">
        <f t="shared" si="11"/>
        <v>0.11623513669983204</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4.7264821080450625</v>
      </c>
      <c r="V83" s="87">
        <f t="shared" si="10"/>
        <v>0.16835591633519467</v>
      </c>
      <c r="W83" s="120">
        <f t="shared" si="11"/>
        <v>0.11223727755679644</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4.5639167233727926</v>
      </c>
      <c r="V84" s="87">
        <f t="shared" si="10"/>
        <v>0.16256538467226969</v>
      </c>
      <c r="W84" s="120">
        <f t="shared" si="11"/>
        <v>0.10837692311484645</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4.4069427074372545</v>
      </c>
      <c r="V85" s="87">
        <f t="shared" ref="V85:V98" si="22">U84*(1-$W$10)+T85</f>
        <v>0.15697401593553839</v>
      </c>
      <c r="W85" s="120">
        <f t="shared" ref="W85:W99" si="23">V85*CH4_fraction*conv</f>
        <v>0.10464934395702559</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4.2553677474381972</v>
      </c>
      <c r="V86" s="87">
        <f t="shared" si="22"/>
        <v>0.15157495999905743</v>
      </c>
      <c r="W86" s="120">
        <f t="shared" si="23"/>
        <v>0.10104997333270495</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4.1090061450940834</v>
      </c>
      <c r="V87" s="87">
        <f t="shared" si="22"/>
        <v>0.14636160234411386</v>
      </c>
      <c r="W87" s="120">
        <f t="shared" si="23"/>
        <v>9.7574401562742566E-2</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3.9676785891384707</v>
      </c>
      <c r="V88" s="87">
        <f t="shared" si="22"/>
        <v>0.14132755595561247</v>
      </c>
      <c r="W88" s="120">
        <f t="shared" si="23"/>
        <v>9.4218370637074972E-2</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3.8312119356412868</v>
      </c>
      <c r="V89" s="87">
        <f t="shared" si="22"/>
        <v>0.13646665349718368</v>
      </c>
      <c r="W89" s="120">
        <f t="shared" si="23"/>
        <v>9.0977768998122446E-2</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3.6994389958858616</v>
      </c>
      <c r="V90" s="87">
        <f t="shared" si="22"/>
        <v>0.13177293975542512</v>
      </c>
      <c r="W90" s="120">
        <f t="shared" si="23"/>
        <v>8.7848626503616745E-2</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3.5721983315418409</v>
      </c>
      <c r="V91" s="87">
        <f t="shared" si="22"/>
        <v>0.12724066434402051</v>
      </c>
      <c r="W91" s="120">
        <f t="shared" si="23"/>
        <v>8.4827109562680331E-2</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3.4493340568830435</v>
      </c>
      <c r="V92" s="87">
        <f t="shared" si="22"/>
        <v>0.12286427465879721</v>
      </c>
      <c r="W92" s="120">
        <f t="shared" si="23"/>
        <v>8.1909516439198138E-2</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3.3306956478079517</v>
      </c>
      <c r="V93" s="87">
        <f t="shared" si="22"/>
        <v>0.11863840907509185</v>
      </c>
      <c r="W93" s="120">
        <f t="shared" si="23"/>
        <v>7.9092272716727891E-2</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3.2161377574288621</v>
      </c>
      <c r="V94" s="87">
        <f t="shared" si="22"/>
        <v>0.11455789037908952</v>
      </c>
      <c r="W94" s="120">
        <f t="shared" si="23"/>
        <v>7.6371926919393013E-2</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3.1055200380037729</v>
      </c>
      <c r="V95" s="87">
        <f t="shared" si="22"/>
        <v>0.1106177194250894</v>
      </c>
      <c r="W95" s="120">
        <f t="shared" si="23"/>
        <v>7.3745146283392932E-2</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2.9987069689928467</v>
      </c>
      <c r="V96" s="87">
        <f t="shared" si="22"/>
        <v>0.10681306901092615</v>
      </c>
      <c r="W96" s="120">
        <f t="shared" si="23"/>
        <v>7.1208712673950764E-2</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2.8955676910288033</v>
      </c>
      <c r="V97" s="87">
        <f t="shared" si="22"/>
        <v>0.10313927796404351</v>
      </c>
      <c r="W97" s="120">
        <f t="shared" si="23"/>
        <v>6.8759518642695666E-2</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2.7959758455978281</v>
      </c>
      <c r="V98" s="87">
        <f t="shared" si="22"/>
        <v>9.9591845430975101E-2</v>
      </c>
      <c r="W98" s="120">
        <f t="shared" si="23"/>
        <v>6.6394563620650063E-2</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2.6998094202345921</v>
      </c>
      <c r="V99" s="88">
        <f>U98*(1-$W$10)+T99</f>
        <v>9.6166425363235927E-2</v>
      </c>
      <c r="W99" s="122">
        <f t="shared" si="23"/>
        <v>6.411095024215728E-2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0.70645281537600002</v>
      </c>
      <c r="D19" s="451">
        <f>Dry_Matter_Content!H6</f>
        <v>0.73</v>
      </c>
      <c r="E19" s="318">
        <f>MCF!R18</f>
        <v>0.8</v>
      </c>
      <c r="F19" s="150">
        <f t="shared" ref="F19:F50" si="0">C19*D19*$K$6*DOCF*E19</f>
        <v>6.18852666269376E-2</v>
      </c>
      <c r="G19" s="85">
        <f t="shared" ref="G19:G82" si="1">F19*$K$12</f>
        <v>6.18852666269376E-2</v>
      </c>
      <c r="H19" s="85">
        <f t="shared" ref="H19:H82" si="2">F19*(1-$K$12)</f>
        <v>0</v>
      </c>
      <c r="I19" s="85">
        <f t="shared" ref="I19:I82" si="3">G19+I18*$K$10</f>
        <v>6.18852666269376E-2</v>
      </c>
      <c r="J19" s="85">
        <f t="shared" ref="J19:J82" si="4">I18*(1-$K$10)+H19</f>
        <v>0</v>
      </c>
      <c r="K19" s="86">
        <f>J19*CH4_fraction*conv</f>
        <v>0</v>
      </c>
      <c r="O19" s="115">
        <f>Amnt_Deposited!B14</f>
        <v>2000</v>
      </c>
      <c r="P19" s="118">
        <f>Amnt_Deposited!H14</f>
        <v>0.70645281537600002</v>
      </c>
      <c r="Q19" s="318">
        <f>MCF!R18</f>
        <v>0.8</v>
      </c>
      <c r="R19" s="150">
        <f t="shared" ref="R19:R50" si="5">P19*$W$6*DOCF*Q19</f>
        <v>6.7819470276096E-2</v>
      </c>
      <c r="S19" s="85">
        <f>R19*$W$12</f>
        <v>6.7819470276096E-2</v>
      </c>
      <c r="T19" s="85">
        <f>R19*(1-$W$12)</f>
        <v>0</v>
      </c>
      <c r="U19" s="85">
        <f>S19+U18*$W$10</f>
        <v>6.7819470276096E-2</v>
      </c>
      <c r="V19" s="85">
        <f>U18*(1-$W$10)+T19</f>
        <v>0</v>
      </c>
      <c r="W19" s="86">
        <f>V19*CH4_fraction*conv</f>
        <v>0</v>
      </c>
    </row>
    <row r="20" spans="2:23">
      <c r="B20" s="116">
        <f>Amnt_Deposited!B15</f>
        <v>2001</v>
      </c>
      <c r="C20" s="119">
        <f>Amnt_Deposited!H15</f>
        <v>0.71958816547200011</v>
      </c>
      <c r="D20" s="453">
        <f>Dry_Matter_Content!H7</f>
        <v>0.73</v>
      </c>
      <c r="E20" s="319">
        <f>MCF!R19</f>
        <v>0.8</v>
      </c>
      <c r="F20" s="87">
        <f t="shared" si="0"/>
        <v>6.3035923295347213E-2</v>
      </c>
      <c r="G20" s="87">
        <f t="shared" si="1"/>
        <v>6.3035923295347213E-2</v>
      </c>
      <c r="H20" s="87">
        <f t="shared" si="2"/>
        <v>0</v>
      </c>
      <c r="I20" s="87">
        <f t="shared" si="3"/>
        <v>0.12073736344153566</v>
      </c>
      <c r="J20" s="87">
        <f t="shared" si="4"/>
        <v>4.1838264807491522E-3</v>
      </c>
      <c r="K20" s="120">
        <f>J20*CH4_fraction*conv</f>
        <v>2.789217653832768E-3</v>
      </c>
      <c r="M20" s="428"/>
      <c r="O20" s="116">
        <f>Amnt_Deposited!B15</f>
        <v>2001</v>
      </c>
      <c r="P20" s="119">
        <f>Amnt_Deposited!H15</f>
        <v>0.71958816547200011</v>
      </c>
      <c r="Q20" s="319">
        <f>MCF!R19</f>
        <v>0.8</v>
      </c>
      <c r="R20" s="87">
        <f t="shared" si="5"/>
        <v>6.9080463885312013E-2</v>
      </c>
      <c r="S20" s="87">
        <f>R20*$W$12</f>
        <v>6.9080463885312013E-2</v>
      </c>
      <c r="T20" s="87">
        <f>R20*(1-$W$12)</f>
        <v>0</v>
      </c>
      <c r="U20" s="87">
        <f>S20+U19*$W$10</f>
        <v>0.1323149188400391</v>
      </c>
      <c r="V20" s="87">
        <f>U19*(1-$W$10)+T20</f>
        <v>4.5850153213689345E-3</v>
      </c>
      <c r="W20" s="120">
        <f>V20*CH4_fraction*conv</f>
        <v>3.0566768809126227E-3</v>
      </c>
    </row>
    <row r="21" spans="2:23">
      <c r="B21" s="116">
        <f>Amnt_Deposited!B16</f>
        <v>2002</v>
      </c>
      <c r="C21" s="119">
        <f>Amnt_Deposited!H16</f>
        <v>0.74125516845600004</v>
      </c>
      <c r="D21" s="453">
        <f>Dry_Matter_Content!H8</f>
        <v>0.73</v>
      </c>
      <c r="E21" s="319">
        <f>MCF!R20</f>
        <v>0.8</v>
      </c>
      <c r="F21" s="87">
        <f t="shared" si="0"/>
        <v>6.49339527567456E-2</v>
      </c>
      <c r="G21" s="87">
        <f t="shared" si="1"/>
        <v>6.49339527567456E-2</v>
      </c>
      <c r="H21" s="87">
        <f t="shared" si="2"/>
        <v>0</v>
      </c>
      <c r="I21" s="87">
        <f t="shared" si="3"/>
        <v>0.17750872426137182</v>
      </c>
      <c r="J21" s="87">
        <f t="shared" si="4"/>
        <v>8.1625919369094357E-3</v>
      </c>
      <c r="K21" s="120">
        <f t="shared" ref="K21:K84" si="6">J21*CH4_fraction*conv</f>
        <v>5.4417279579396238E-3</v>
      </c>
      <c r="O21" s="116">
        <f>Amnt_Deposited!B16</f>
        <v>2002</v>
      </c>
      <c r="P21" s="119">
        <f>Amnt_Deposited!H16</f>
        <v>0.74125516845600004</v>
      </c>
      <c r="Q21" s="319">
        <f>MCF!R20</f>
        <v>0.8</v>
      </c>
      <c r="R21" s="87">
        <f t="shared" si="5"/>
        <v>7.1160496171776E-2</v>
      </c>
      <c r="S21" s="87">
        <f t="shared" ref="S21:S84" si="7">R21*$W$12</f>
        <v>7.1160496171776E-2</v>
      </c>
      <c r="T21" s="87">
        <f t="shared" ref="T21:T84" si="8">R21*(1-$W$12)</f>
        <v>0</v>
      </c>
      <c r="U21" s="87">
        <f t="shared" ref="U21:U84" si="9">S21+U20*$W$10</f>
        <v>0.19453010877958557</v>
      </c>
      <c r="V21" s="87">
        <f t="shared" ref="V21:V84" si="10">U20*(1-$W$10)+T21</f>
        <v>8.9453062322295204E-3</v>
      </c>
      <c r="W21" s="120">
        <f t="shared" ref="W21:W84" si="11">V21*CH4_fraction*conv</f>
        <v>5.9635374881530133E-3</v>
      </c>
    </row>
    <row r="22" spans="2:23">
      <c r="B22" s="116">
        <f>Amnt_Deposited!B17</f>
        <v>2003</v>
      </c>
      <c r="C22" s="119">
        <f>Amnt_Deposited!H17</f>
        <v>0.79973676961200002</v>
      </c>
      <c r="D22" s="453">
        <f>Dry_Matter_Content!H9</f>
        <v>0.73</v>
      </c>
      <c r="E22" s="319">
        <f>MCF!R21</f>
        <v>0.8</v>
      </c>
      <c r="F22" s="87">
        <f t="shared" si="0"/>
        <v>7.0056941018011201E-2</v>
      </c>
      <c r="G22" s="87">
        <f t="shared" si="1"/>
        <v>7.0056941018011201E-2</v>
      </c>
      <c r="H22" s="87">
        <f t="shared" si="2"/>
        <v>0</v>
      </c>
      <c r="I22" s="87">
        <f t="shared" si="3"/>
        <v>0.23556497849870334</v>
      </c>
      <c r="J22" s="87">
        <f t="shared" si="4"/>
        <v>1.2000686780679672E-2</v>
      </c>
      <c r="K22" s="120">
        <f t="shared" si="6"/>
        <v>8.0004578537864468E-3</v>
      </c>
      <c r="N22" s="290"/>
      <c r="O22" s="116">
        <f>Amnt_Deposited!B17</f>
        <v>2003</v>
      </c>
      <c r="P22" s="119">
        <f>Amnt_Deposited!H17</f>
        <v>0.79973676961200002</v>
      </c>
      <c r="Q22" s="319">
        <f>MCF!R21</f>
        <v>0.8</v>
      </c>
      <c r="R22" s="87">
        <f t="shared" si="5"/>
        <v>7.677472988275201E-2</v>
      </c>
      <c r="S22" s="87">
        <f t="shared" si="7"/>
        <v>7.677472988275201E-2</v>
      </c>
      <c r="T22" s="87">
        <f t="shared" si="8"/>
        <v>0</v>
      </c>
      <c r="U22" s="87">
        <f t="shared" si="9"/>
        <v>0.25815340109446944</v>
      </c>
      <c r="V22" s="87">
        <f t="shared" si="10"/>
        <v>1.3151437567868135E-2</v>
      </c>
      <c r="W22" s="120">
        <f t="shared" si="11"/>
        <v>8.7676250452454231E-3</v>
      </c>
    </row>
    <row r="23" spans="2:23">
      <c r="B23" s="116">
        <f>Amnt_Deposited!B18</f>
        <v>2004</v>
      </c>
      <c r="C23" s="119">
        <f>Amnt_Deposited!H18</f>
        <v>0.80785232549999997</v>
      </c>
      <c r="D23" s="453">
        <f>Dry_Matter_Content!H10</f>
        <v>0.73</v>
      </c>
      <c r="E23" s="319">
        <f>MCF!R22</f>
        <v>0.8</v>
      </c>
      <c r="F23" s="87">
        <f t="shared" si="0"/>
        <v>7.0767863713799992E-2</v>
      </c>
      <c r="G23" s="87">
        <f t="shared" si="1"/>
        <v>7.0767863713799992E-2</v>
      </c>
      <c r="H23" s="87">
        <f t="shared" si="2"/>
        <v>0</v>
      </c>
      <c r="I23" s="87">
        <f t="shared" si="3"/>
        <v>0.29040719385226854</v>
      </c>
      <c r="J23" s="87">
        <f t="shared" si="4"/>
        <v>1.5925648360234759E-2</v>
      </c>
      <c r="K23" s="120">
        <f t="shared" si="6"/>
        <v>1.0617098906823172E-2</v>
      </c>
      <c r="N23" s="290"/>
      <c r="O23" s="116">
        <f>Amnt_Deposited!B18</f>
        <v>2004</v>
      </c>
      <c r="P23" s="119">
        <f>Amnt_Deposited!H18</f>
        <v>0.80785232549999997</v>
      </c>
      <c r="Q23" s="319">
        <f>MCF!R22</f>
        <v>0.8</v>
      </c>
      <c r="R23" s="87">
        <f t="shared" si="5"/>
        <v>7.7553823248000003E-2</v>
      </c>
      <c r="S23" s="87">
        <f t="shared" si="7"/>
        <v>7.7553823248000003E-2</v>
      </c>
      <c r="T23" s="87">
        <f t="shared" si="8"/>
        <v>0</v>
      </c>
      <c r="U23" s="87">
        <f t="shared" si="9"/>
        <v>0.31825445901618477</v>
      </c>
      <c r="V23" s="87">
        <f t="shared" si="10"/>
        <v>1.7452765326284671E-2</v>
      </c>
      <c r="W23" s="120">
        <f t="shared" si="11"/>
        <v>1.1635176884189781E-2</v>
      </c>
    </row>
    <row r="24" spans="2:23">
      <c r="B24" s="116">
        <f>Amnt_Deposited!B19</f>
        <v>2005</v>
      </c>
      <c r="C24" s="119">
        <f>Amnt_Deposited!H19</f>
        <v>0.82984721292000008</v>
      </c>
      <c r="D24" s="453">
        <f>Dry_Matter_Content!H11</f>
        <v>0.73</v>
      </c>
      <c r="E24" s="319">
        <f>MCF!R23</f>
        <v>0.8</v>
      </c>
      <c r="F24" s="87">
        <f t="shared" si="0"/>
        <v>7.2694615851792002E-2</v>
      </c>
      <c r="G24" s="87">
        <f t="shared" si="1"/>
        <v>7.2694615851792002E-2</v>
      </c>
      <c r="H24" s="87">
        <f t="shared" si="2"/>
        <v>0</v>
      </c>
      <c r="I24" s="87">
        <f t="shared" si="3"/>
        <v>0.34346848865587587</v>
      </c>
      <c r="J24" s="87">
        <f t="shared" si="4"/>
        <v>1.963332104818466E-2</v>
      </c>
      <c r="K24" s="120">
        <f t="shared" si="6"/>
        <v>1.3088880698789773E-2</v>
      </c>
      <c r="N24" s="290"/>
      <c r="O24" s="116">
        <f>Amnt_Deposited!B19</f>
        <v>2005</v>
      </c>
      <c r="P24" s="119">
        <f>Amnt_Deposited!H19</f>
        <v>0.82984721292000008</v>
      </c>
      <c r="Q24" s="319">
        <f>MCF!R23</f>
        <v>0.8</v>
      </c>
      <c r="R24" s="87">
        <f t="shared" si="5"/>
        <v>7.9665332440320008E-2</v>
      </c>
      <c r="S24" s="87">
        <f t="shared" si="7"/>
        <v>7.9665332440320008E-2</v>
      </c>
      <c r="T24" s="87">
        <f t="shared" si="8"/>
        <v>0</v>
      </c>
      <c r="U24" s="87">
        <f t="shared" si="9"/>
        <v>0.37640382318452159</v>
      </c>
      <c r="V24" s="87">
        <f t="shared" si="10"/>
        <v>2.1515968271983193E-2</v>
      </c>
      <c r="W24" s="120">
        <f t="shared" si="11"/>
        <v>1.4343978847988794E-2</v>
      </c>
    </row>
    <row r="25" spans="2:23">
      <c r="B25" s="116">
        <f>Amnt_Deposited!B20</f>
        <v>2006</v>
      </c>
      <c r="C25" s="119">
        <f>Amnt_Deposited!H20</f>
        <v>0.84661425763200004</v>
      </c>
      <c r="D25" s="453">
        <f>Dry_Matter_Content!H12</f>
        <v>0.73</v>
      </c>
      <c r="E25" s="319">
        <f>MCF!R24</f>
        <v>0.8</v>
      </c>
      <c r="F25" s="87">
        <f t="shared" si="0"/>
        <v>7.4163408968563202E-2</v>
      </c>
      <c r="G25" s="87">
        <f t="shared" si="1"/>
        <v>7.4163408968563202E-2</v>
      </c>
      <c r="H25" s="87">
        <f t="shared" si="2"/>
        <v>0</v>
      </c>
      <c r="I25" s="87">
        <f t="shared" si="3"/>
        <v>0.39441130512373818</v>
      </c>
      <c r="J25" s="87">
        <f t="shared" si="4"/>
        <v>2.3220592500700906E-2</v>
      </c>
      <c r="K25" s="120">
        <f t="shared" si="6"/>
        <v>1.548039500046727E-2</v>
      </c>
      <c r="N25" s="290"/>
      <c r="O25" s="116">
        <f>Amnt_Deposited!B20</f>
        <v>2006</v>
      </c>
      <c r="P25" s="119">
        <f>Amnt_Deposited!H20</f>
        <v>0.84661425763200004</v>
      </c>
      <c r="Q25" s="319">
        <f>MCF!R24</f>
        <v>0.8</v>
      </c>
      <c r="R25" s="87">
        <f t="shared" si="5"/>
        <v>8.1274968732672009E-2</v>
      </c>
      <c r="S25" s="87">
        <f t="shared" si="7"/>
        <v>8.1274968732672009E-2</v>
      </c>
      <c r="T25" s="87">
        <f t="shared" si="8"/>
        <v>0</v>
      </c>
      <c r="U25" s="87">
        <f t="shared" si="9"/>
        <v>0.43223156725889122</v>
      </c>
      <c r="V25" s="87">
        <f t="shared" si="10"/>
        <v>2.5447224658302368E-2</v>
      </c>
      <c r="W25" s="120">
        <f t="shared" si="11"/>
        <v>1.6964816438868244E-2</v>
      </c>
    </row>
    <row r="26" spans="2:23">
      <c r="B26" s="116">
        <f>Amnt_Deposited!B21</f>
        <v>2007</v>
      </c>
      <c r="C26" s="119">
        <f>Amnt_Deposited!H21</f>
        <v>0.86335467213599992</v>
      </c>
      <c r="D26" s="453">
        <f>Dry_Matter_Content!H13</f>
        <v>0.73</v>
      </c>
      <c r="E26" s="319">
        <f>MCF!R25</f>
        <v>0.8</v>
      </c>
      <c r="F26" s="87">
        <f t="shared" si="0"/>
        <v>7.5629869279113582E-2</v>
      </c>
      <c r="G26" s="87">
        <f t="shared" si="1"/>
        <v>7.5629869279113582E-2</v>
      </c>
      <c r="H26" s="87">
        <f t="shared" si="2"/>
        <v>0</v>
      </c>
      <c r="I26" s="87">
        <f t="shared" si="3"/>
        <v>0.4433765326775263</v>
      </c>
      <c r="J26" s="87">
        <f t="shared" si="4"/>
        <v>2.6664641725325431E-2</v>
      </c>
      <c r="K26" s="120">
        <f t="shared" si="6"/>
        <v>1.7776427816883621E-2</v>
      </c>
      <c r="N26" s="290"/>
      <c r="O26" s="116">
        <f>Amnt_Deposited!B21</f>
        <v>2007</v>
      </c>
      <c r="P26" s="119">
        <f>Amnt_Deposited!H21</f>
        <v>0.86335467213599992</v>
      </c>
      <c r="Q26" s="319">
        <f>MCF!R25</f>
        <v>0.8</v>
      </c>
      <c r="R26" s="87">
        <f t="shared" si="5"/>
        <v>8.2882048525055985E-2</v>
      </c>
      <c r="S26" s="87">
        <f t="shared" si="7"/>
        <v>8.2882048525055985E-2</v>
      </c>
      <c r="T26" s="87">
        <f t="shared" si="8"/>
        <v>0</v>
      </c>
      <c r="U26" s="87">
        <f t="shared" si="9"/>
        <v>0.48589209060550836</v>
      </c>
      <c r="V26" s="87">
        <f t="shared" si="10"/>
        <v>2.9221525178438831E-2</v>
      </c>
      <c r="W26" s="120">
        <f t="shared" si="11"/>
        <v>1.9481016785625888E-2</v>
      </c>
    </row>
    <row r="27" spans="2:23">
      <c r="B27" s="116">
        <f>Amnt_Deposited!B22</f>
        <v>2008</v>
      </c>
      <c r="C27" s="119">
        <f>Amnt_Deposited!H22</f>
        <v>0.87996526437600009</v>
      </c>
      <c r="D27" s="453">
        <f>Dry_Matter_Content!H14</f>
        <v>0.73</v>
      </c>
      <c r="E27" s="319">
        <f>MCF!R26</f>
        <v>0.8</v>
      </c>
      <c r="F27" s="87">
        <f t="shared" si="0"/>
        <v>7.7084957159337608E-2</v>
      </c>
      <c r="G27" s="87">
        <f t="shared" si="1"/>
        <v>7.7084957159337608E-2</v>
      </c>
      <c r="H27" s="87">
        <f t="shared" si="2"/>
        <v>0</v>
      </c>
      <c r="I27" s="87">
        <f t="shared" si="3"/>
        <v>0.49048649611919087</v>
      </c>
      <c r="J27" s="87">
        <f t="shared" si="4"/>
        <v>2.9974993717673055E-2</v>
      </c>
      <c r="K27" s="120">
        <f t="shared" si="6"/>
        <v>1.9983329145115369E-2</v>
      </c>
      <c r="N27" s="290"/>
      <c r="O27" s="116">
        <f>Amnt_Deposited!B22</f>
        <v>2008</v>
      </c>
      <c r="P27" s="119">
        <f>Amnt_Deposited!H22</f>
        <v>0.87996526437600009</v>
      </c>
      <c r="Q27" s="319">
        <f>MCF!R26</f>
        <v>0.8</v>
      </c>
      <c r="R27" s="87">
        <f t="shared" si="5"/>
        <v>8.4476665380096017E-2</v>
      </c>
      <c r="S27" s="87">
        <f t="shared" si="7"/>
        <v>8.4476665380096017E-2</v>
      </c>
      <c r="T27" s="87">
        <f t="shared" si="8"/>
        <v>0</v>
      </c>
      <c r="U27" s="87">
        <f t="shared" si="9"/>
        <v>0.53751944780185301</v>
      </c>
      <c r="V27" s="87">
        <f t="shared" si="10"/>
        <v>3.28493081837513E-2</v>
      </c>
      <c r="W27" s="120">
        <f t="shared" si="11"/>
        <v>2.1899538789167533E-2</v>
      </c>
    </row>
    <row r="28" spans="2:23">
      <c r="B28" s="116">
        <f>Amnt_Deposited!B23</f>
        <v>2009</v>
      </c>
      <c r="C28" s="119">
        <f>Amnt_Deposited!H23</f>
        <v>0.8963212052520001</v>
      </c>
      <c r="D28" s="453">
        <f>Dry_Matter_Content!H15</f>
        <v>0.73</v>
      </c>
      <c r="E28" s="319">
        <f>MCF!R27</f>
        <v>0.8</v>
      </c>
      <c r="F28" s="87">
        <f t="shared" si="0"/>
        <v>7.8517737580075214E-2</v>
      </c>
      <c r="G28" s="87">
        <f t="shared" si="1"/>
        <v>7.8517737580075214E-2</v>
      </c>
      <c r="H28" s="87">
        <f t="shared" si="2"/>
        <v>0</v>
      </c>
      <c r="I28" s="87">
        <f t="shared" si="3"/>
        <v>0.53584431530893162</v>
      </c>
      <c r="J28" s="87">
        <f t="shared" si="4"/>
        <v>3.3159918390334421E-2</v>
      </c>
      <c r="K28" s="120">
        <f t="shared" si="6"/>
        <v>2.2106612260222945E-2</v>
      </c>
      <c r="N28" s="290"/>
      <c r="O28" s="116">
        <f>Amnt_Deposited!B23</f>
        <v>2009</v>
      </c>
      <c r="P28" s="119">
        <f>Amnt_Deposited!H23</f>
        <v>0.8963212052520001</v>
      </c>
      <c r="Q28" s="319">
        <f>MCF!R27</f>
        <v>0.8</v>
      </c>
      <c r="R28" s="87">
        <f t="shared" si="5"/>
        <v>8.6046835704192012E-2</v>
      </c>
      <c r="S28" s="87">
        <f t="shared" si="7"/>
        <v>8.6046835704192012E-2</v>
      </c>
      <c r="T28" s="87">
        <f t="shared" si="8"/>
        <v>0</v>
      </c>
      <c r="U28" s="87">
        <f t="shared" si="9"/>
        <v>0.5872266469138977</v>
      </c>
      <c r="V28" s="87">
        <f t="shared" si="10"/>
        <v>3.6339636592147312E-2</v>
      </c>
      <c r="W28" s="120">
        <f t="shared" si="11"/>
        <v>2.4226424394764873E-2</v>
      </c>
    </row>
    <row r="29" spans="2:23">
      <c r="B29" s="116">
        <f>Amnt_Deposited!B24</f>
        <v>2010</v>
      </c>
      <c r="C29" s="119">
        <f>Amnt_Deposited!H24</f>
        <v>1.0430386718400002</v>
      </c>
      <c r="D29" s="453">
        <f>Dry_Matter_Content!H16</f>
        <v>0.73</v>
      </c>
      <c r="E29" s="319">
        <f>MCF!R28</f>
        <v>0.8</v>
      </c>
      <c r="F29" s="87">
        <f t="shared" si="0"/>
        <v>9.1370187653184012E-2</v>
      </c>
      <c r="G29" s="87">
        <f t="shared" si="1"/>
        <v>9.1370187653184012E-2</v>
      </c>
      <c r="H29" s="87">
        <f t="shared" si="2"/>
        <v>0</v>
      </c>
      <c r="I29" s="87">
        <f t="shared" si="3"/>
        <v>0.59098811567896614</v>
      </c>
      <c r="J29" s="87">
        <f t="shared" si="4"/>
        <v>3.6226387283149468E-2</v>
      </c>
      <c r="K29" s="120">
        <f t="shared" si="6"/>
        <v>2.4150924855432979E-2</v>
      </c>
      <c r="O29" s="116">
        <f>Amnt_Deposited!B24</f>
        <v>2010</v>
      </c>
      <c r="P29" s="119">
        <f>Amnt_Deposited!H24</f>
        <v>1.0430386718400002</v>
      </c>
      <c r="Q29" s="319">
        <f>MCF!R28</f>
        <v>0.8</v>
      </c>
      <c r="R29" s="87">
        <f t="shared" si="5"/>
        <v>0.10013171249664002</v>
      </c>
      <c r="S29" s="87">
        <f t="shared" si="7"/>
        <v>0.10013171249664002</v>
      </c>
      <c r="T29" s="87">
        <f t="shared" si="8"/>
        <v>0</v>
      </c>
      <c r="U29" s="87">
        <f t="shared" si="9"/>
        <v>0.64765820896325055</v>
      </c>
      <c r="V29" s="87">
        <f t="shared" si="10"/>
        <v>3.9700150447287093E-2</v>
      </c>
      <c r="W29" s="120">
        <f t="shared" si="11"/>
        <v>2.6466766964858061E-2</v>
      </c>
    </row>
    <row r="30" spans="2:23">
      <c r="B30" s="116">
        <f>Amnt_Deposited!B25</f>
        <v>2011</v>
      </c>
      <c r="C30" s="119">
        <f>Amnt_Deposited!H25</f>
        <v>1.0788812674199999</v>
      </c>
      <c r="D30" s="453">
        <f>Dry_Matter_Content!H17</f>
        <v>0.73</v>
      </c>
      <c r="E30" s="319">
        <f>MCF!R29</f>
        <v>0.8</v>
      </c>
      <c r="F30" s="87">
        <f t="shared" si="0"/>
        <v>9.4509999025991998E-2</v>
      </c>
      <c r="G30" s="87">
        <f t="shared" si="1"/>
        <v>9.4509999025991998E-2</v>
      </c>
      <c r="H30" s="87">
        <f t="shared" si="2"/>
        <v>0</v>
      </c>
      <c r="I30" s="87">
        <f t="shared" si="3"/>
        <v>0.64554366572292166</v>
      </c>
      <c r="J30" s="87">
        <f t="shared" si="4"/>
        <v>3.9954448982036463E-2</v>
      </c>
      <c r="K30" s="120">
        <f t="shared" si="6"/>
        <v>2.6636299321357641E-2</v>
      </c>
      <c r="O30" s="116">
        <f>Amnt_Deposited!B25</f>
        <v>2011</v>
      </c>
      <c r="P30" s="119">
        <f>Amnt_Deposited!H25</f>
        <v>1.0788812674199999</v>
      </c>
      <c r="Q30" s="319">
        <f>MCF!R29</f>
        <v>0.8</v>
      </c>
      <c r="R30" s="87">
        <f t="shared" si="5"/>
        <v>0.10357260167231999</v>
      </c>
      <c r="S30" s="87">
        <f t="shared" si="7"/>
        <v>0.10357260167231999</v>
      </c>
      <c r="T30" s="87">
        <f t="shared" si="8"/>
        <v>0</v>
      </c>
      <c r="U30" s="87">
        <f t="shared" si="9"/>
        <v>0.70744511312100999</v>
      </c>
      <c r="V30" s="87">
        <f t="shared" si="10"/>
        <v>4.3785697514560504E-2</v>
      </c>
      <c r="W30" s="120">
        <f t="shared" si="11"/>
        <v>2.9190465009707001E-2</v>
      </c>
    </row>
    <row r="31" spans="2:23">
      <c r="B31" s="116">
        <f>Amnt_Deposited!B26</f>
        <v>2012</v>
      </c>
      <c r="C31" s="119">
        <f>Amnt_Deposited!H26</f>
        <v>1.1076319057319999</v>
      </c>
      <c r="D31" s="453">
        <f>Dry_Matter_Content!H18</f>
        <v>0.73</v>
      </c>
      <c r="E31" s="319">
        <f>MCF!R30</f>
        <v>0.8</v>
      </c>
      <c r="F31" s="87">
        <f t="shared" si="0"/>
        <v>9.7028554942123188E-2</v>
      </c>
      <c r="G31" s="87">
        <f t="shared" si="1"/>
        <v>9.7028554942123188E-2</v>
      </c>
      <c r="H31" s="87">
        <f t="shared" si="2"/>
        <v>0</v>
      </c>
      <c r="I31" s="87">
        <f t="shared" si="3"/>
        <v>0.69892947934160665</v>
      </c>
      <c r="J31" s="87">
        <f t="shared" si="4"/>
        <v>4.3642741323438171E-2</v>
      </c>
      <c r="K31" s="120">
        <f t="shared" si="6"/>
        <v>2.9095160882292113E-2</v>
      </c>
      <c r="O31" s="116">
        <f>Amnt_Deposited!B26</f>
        <v>2012</v>
      </c>
      <c r="P31" s="119">
        <f>Amnt_Deposited!H26</f>
        <v>1.1076319057319999</v>
      </c>
      <c r="Q31" s="319">
        <f>MCF!R30</f>
        <v>0.8</v>
      </c>
      <c r="R31" s="87">
        <f t="shared" si="5"/>
        <v>0.10633266295027199</v>
      </c>
      <c r="S31" s="87">
        <f t="shared" si="7"/>
        <v>0.10633266295027199</v>
      </c>
      <c r="T31" s="87">
        <f t="shared" si="8"/>
        <v>0</v>
      </c>
      <c r="U31" s="87">
        <f t="shared" si="9"/>
        <v>0.76595011434696614</v>
      </c>
      <c r="V31" s="87">
        <f t="shared" si="10"/>
        <v>4.7827661724315795E-2</v>
      </c>
      <c r="W31" s="120">
        <f t="shared" si="11"/>
        <v>3.1885107816210526E-2</v>
      </c>
    </row>
    <row r="32" spans="2:23">
      <c r="B32" s="116">
        <f>Amnt_Deposited!B27</f>
        <v>2013</v>
      </c>
      <c r="C32" s="119">
        <f>Amnt_Deposited!H27</f>
        <v>1.1369950388280001</v>
      </c>
      <c r="D32" s="453">
        <f>Dry_Matter_Content!H19</f>
        <v>0.73</v>
      </c>
      <c r="E32" s="319">
        <f>MCF!R31</f>
        <v>0.8</v>
      </c>
      <c r="F32" s="87">
        <f t="shared" si="0"/>
        <v>9.9600765401332808E-2</v>
      </c>
      <c r="G32" s="87">
        <f t="shared" si="1"/>
        <v>9.9600765401332808E-2</v>
      </c>
      <c r="H32" s="87">
        <f t="shared" si="2"/>
        <v>0</v>
      </c>
      <c r="I32" s="87">
        <f t="shared" si="3"/>
        <v>0.75127829248952893</v>
      </c>
      <c r="J32" s="87">
        <f t="shared" si="4"/>
        <v>4.7251952253410466E-2</v>
      </c>
      <c r="K32" s="120">
        <f t="shared" si="6"/>
        <v>3.1501301502273642E-2</v>
      </c>
      <c r="O32" s="116">
        <f>Amnt_Deposited!B27</f>
        <v>2013</v>
      </c>
      <c r="P32" s="119">
        <f>Amnt_Deposited!H27</f>
        <v>1.1369950388280001</v>
      </c>
      <c r="Q32" s="319">
        <f>MCF!R31</f>
        <v>0.8</v>
      </c>
      <c r="R32" s="87">
        <f t="shared" si="5"/>
        <v>0.109151523727488</v>
      </c>
      <c r="S32" s="87">
        <f t="shared" si="7"/>
        <v>0.109151523727488</v>
      </c>
      <c r="T32" s="87">
        <f t="shared" si="8"/>
        <v>0</v>
      </c>
      <c r="U32" s="87">
        <f t="shared" si="9"/>
        <v>0.82331867670085368</v>
      </c>
      <c r="V32" s="87">
        <f t="shared" si="10"/>
        <v>5.1782961373600507E-2</v>
      </c>
      <c r="W32" s="120">
        <f t="shared" si="11"/>
        <v>3.4521974249067E-2</v>
      </c>
    </row>
    <row r="33" spans="2:23">
      <c r="B33" s="116">
        <f>Amnt_Deposited!B28</f>
        <v>2014</v>
      </c>
      <c r="C33" s="119">
        <f>Amnt_Deposited!H28</f>
        <v>1.1658022663319998</v>
      </c>
      <c r="D33" s="453">
        <f>Dry_Matter_Content!H20</f>
        <v>0.73</v>
      </c>
      <c r="E33" s="319">
        <f>MCF!R32</f>
        <v>0.8</v>
      </c>
      <c r="F33" s="87">
        <f t="shared" si="0"/>
        <v>0.10212427853068318</v>
      </c>
      <c r="G33" s="87">
        <f t="shared" si="1"/>
        <v>0.10212427853068318</v>
      </c>
      <c r="H33" s="87">
        <f t="shared" si="2"/>
        <v>0</v>
      </c>
      <c r="I33" s="87">
        <f t="shared" si="3"/>
        <v>0.80261151547741338</v>
      </c>
      <c r="J33" s="87">
        <f t="shared" si="4"/>
        <v>5.0791055542798759E-2</v>
      </c>
      <c r="K33" s="120">
        <f t="shared" si="6"/>
        <v>3.3860703695199168E-2</v>
      </c>
      <c r="O33" s="116">
        <f>Amnt_Deposited!B28</f>
        <v>2014</v>
      </c>
      <c r="P33" s="119">
        <f>Amnt_Deposited!H28</f>
        <v>1.1658022663319998</v>
      </c>
      <c r="Q33" s="319">
        <f>MCF!R32</f>
        <v>0.8</v>
      </c>
      <c r="R33" s="87">
        <f t="shared" si="5"/>
        <v>0.11191701756787198</v>
      </c>
      <c r="S33" s="87">
        <f t="shared" si="7"/>
        <v>0.11191701756787198</v>
      </c>
      <c r="T33" s="87">
        <f t="shared" si="8"/>
        <v>0</v>
      </c>
      <c r="U33" s="87">
        <f t="shared" si="9"/>
        <v>0.87957426353689139</v>
      </c>
      <c r="V33" s="87">
        <f t="shared" si="10"/>
        <v>5.5661430731834265E-2</v>
      </c>
      <c r="W33" s="120">
        <f t="shared" si="11"/>
        <v>3.7107620487889507E-2</v>
      </c>
    </row>
    <row r="34" spans="2:23">
      <c r="B34" s="116">
        <f>Amnt_Deposited!B29</f>
        <v>2015</v>
      </c>
      <c r="C34" s="119">
        <f>Amnt_Deposited!H29</f>
        <v>1.1946793981319999</v>
      </c>
      <c r="D34" s="453">
        <f>Dry_Matter_Content!H21</f>
        <v>0.73</v>
      </c>
      <c r="E34" s="319">
        <f>MCF!R33</f>
        <v>0.8</v>
      </c>
      <c r="F34" s="87">
        <f t="shared" si="0"/>
        <v>0.1046539152763632</v>
      </c>
      <c r="G34" s="87">
        <f t="shared" si="1"/>
        <v>0.1046539152763632</v>
      </c>
      <c r="H34" s="87">
        <f t="shared" si="2"/>
        <v>0</v>
      </c>
      <c r="I34" s="87">
        <f t="shared" si="3"/>
        <v>0.85300393209285086</v>
      </c>
      <c r="J34" s="87">
        <f t="shared" si="4"/>
        <v>5.4261498660925792E-2</v>
      </c>
      <c r="K34" s="120">
        <f t="shared" si="6"/>
        <v>3.6174332440617192E-2</v>
      </c>
      <c r="O34" s="116">
        <f>Amnt_Deposited!B29</f>
        <v>2015</v>
      </c>
      <c r="P34" s="119">
        <f>Amnt_Deposited!H29</f>
        <v>1.1946793981319999</v>
      </c>
      <c r="Q34" s="319">
        <f>MCF!R33</f>
        <v>0.8</v>
      </c>
      <c r="R34" s="87">
        <f t="shared" si="5"/>
        <v>0.11468922222067197</v>
      </c>
      <c r="S34" s="87">
        <f t="shared" si="7"/>
        <v>0.11468922222067197</v>
      </c>
      <c r="T34" s="87">
        <f t="shared" si="8"/>
        <v>0</v>
      </c>
      <c r="U34" s="87">
        <f t="shared" si="9"/>
        <v>0.93479882969079542</v>
      </c>
      <c r="V34" s="87">
        <f t="shared" si="10"/>
        <v>5.9464656066767992E-2</v>
      </c>
      <c r="W34" s="120">
        <f t="shared" si="11"/>
        <v>3.964310404451199E-2</v>
      </c>
    </row>
    <row r="35" spans="2:23">
      <c r="B35" s="116">
        <f>Amnt_Deposited!B30</f>
        <v>2016</v>
      </c>
      <c r="C35" s="119">
        <f>Amnt_Deposited!H30</f>
        <v>1.2233518102080001</v>
      </c>
      <c r="D35" s="453">
        <f>Dry_Matter_Content!H22</f>
        <v>0.73</v>
      </c>
      <c r="E35" s="319">
        <f>MCF!R34</f>
        <v>0.8</v>
      </c>
      <c r="F35" s="87">
        <f t="shared" si="0"/>
        <v>0.1071656185742208</v>
      </c>
      <c r="G35" s="87">
        <f t="shared" si="1"/>
        <v>0.1071656185742208</v>
      </c>
      <c r="H35" s="87">
        <f t="shared" si="2"/>
        <v>0</v>
      </c>
      <c r="I35" s="87">
        <f t="shared" si="3"/>
        <v>0.90250121321306809</v>
      </c>
      <c r="J35" s="87">
        <f t="shared" si="4"/>
        <v>5.7668337454003543E-2</v>
      </c>
      <c r="K35" s="120">
        <f t="shared" si="6"/>
        <v>3.8445558302669026E-2</v>
      </c>
      <c r="O35" s="116">
        <f>Amnt_Deposited!B30</f>
        <v>2016</v>
      </c>
      <c r="P35" s="119">
        <f>Amnt_Deposited!H30</f>
        <v>1.2233518102080001</v>
      </c>
      <c r="Q35" s="319">
        <f>MCF!R34</f>
        <v>0.8</v>
      </c>
      <c r="R35" s="87">
        <f t="shared" si="5"/>
        <v>0.11744177377996801</v>
      </c>
      <c r="S35" s="87">
        <f t="shared" si="7"/>
        <v>0.11744177377996801</v>
      </c>
      <c r="T35" s="87">
        <f t="shared" si="8"/>
        <v>0</v>
      </c>
      <c r="U35" s="87">
        <f t="shared" si="9"/>
        <v>0.98904242543897869</v>
      </c>
      <c r="V35" s="87">
        <f t="shared" si="10"/>
        <v>6.3198178031784707E-2</v>
      </c>
      <c r="W35" s="120">
        <f t="shared" si="11"/>
        <v>4.2132118687856469E-2</v>
      </c>
    </row>
    <row r="36" spans="2:23">
      <c r="B36" s="116">
        <f>Amnt_Deposited!B31</f>
        <v>2017</v>
      </c>
      <c r="C36" s="119">
        <f>Amnt_Deposited!H31</f>
        <v>1.2538916656199999</v>
      </c>
      <c r="D36" s="453">
        <f>Dry_Matter_Content!H23</f>
        <v>0.73</v>
      </c>
      <c r="E36" s="319">
        <f>MCF!R35</f>
        <v>0.8</v>
      </c>
      <c r="F36" s="87">
        <f t="shared" si="0"/>
        <v>0.109840909908312</v>
      </c>
      <c r="G36" s="87">
        <f t="shared" si="1"/>
        <v>0.109840909908312</v>
      </c>
      <c r="H36" s="87">
        <f t="shared" si="2"/>
        <v>0</v>
      </c>
      <c r="I36" s="87">
        <f t="shared" si="3"/>
        <v>0.95132746356579723</v>
      </c>
      <c r="J36" s="87">
        <f t="shared" si="4"/>
        <v>6.1014659555582856E-2</v>
      </c>
      <c r="K36" s="120">
        <f t="shared" si="6"/>
        <v>4.0676439703721902E-2</v>
      </c>
      <c r="O36" s="116">
        <f>Amnt_Deposited!B31</f>
        <v>2017</v>
      </c>
      <c r="P36" s="119">
        <f>Amnt_Deposited!H31</f>
        <v>1.2538916656199999</v>
      </c>
      <c r="Q36" s="319">
        <f>MCF!R35</f>
        <v>0.8</v>
      </c>
      <c r="R36" s="87">
        <f t="shared" si="5"/>
        <v>0.12037359989952</v>
      </c>
      <c r="S36" s="87">
        <f t="shared" si="7"/>
        <v>0.12037359989952</v>
      </c>
      <c r="T36" s="87">
        <f t="shared" si="8"/>
        <v>0</v>
      </c>
      <c r="U36" s="87">
        <f t="shared" si="9"/>
        <v>1.0425506450036133</v>
      </c>
      <c r="V36" s="87">
        <f t="shared" si="10"/>
        <v>6.6865380334885316E-2</v>
      </c>
      <c r="W36" s="120">
        <f t="shared" si="11"/>
        <v>4.4576920223256877E-2</v>
      </c>
    </row>
    <row r="37" spans="2:23">
      <c r="B37" s="116">
        <f>Amnt_Deposited!B32</f>
        <v>2018</v>
      </c>
      <c r="C37" s="119">
        <f>Amnt_Deposited!H32</f>
        <v>1.2883677986520001</v>
      </c>
      <c r="D37" s="453">
        <f>Dry_Matter_Content!H24</f>
        <v>0.73</v>
      </c>
      <c r="E37" s="319">
        <f>MCF!R36</f>
        <v>0.8</v>
      </c>
      <c r="F37" s="87">
        <f t="shared" si="0"/>
        <v>0.11286101916191521</v>
      </c>
      <c r="G37" s="87">
        <f t="shared" si="1"/>
        <v>0.11286101916191521</v>
      </c>
      <c r="H37" s="87">
        <f t="shared" si="2"/>
        <v>0</v>
      </c>
      <c r="I37" s="87">
        <f t="shared" si="3"/>
        <v>0.99987286689746568</v>
      </c>
      <c r="J37" s="87">
        <f t="shared" si="4"/>
        <v>6.4315615830246725E-2</v>
      </c>
      <c r="K37" s="120">
        <f t="shared" si="6"/>
        <v>4.2877077220164483E-2</v>
      </c>
      <c r="O37" s="116">
        <f>Amnt_Deposited!B32</f>
        <v>2018</v>
      </c>
      <c r="P37" s="119">
        <f>Amnt_Deposited!H32</f>
        <v>1.2883677986520001</v>
      </c>
      <c r="Q37" s="319">
        <f>MCF!R36</f>
        <v>0.8</v>
      </c>
      <c r="R37" s="87">
        <f t="shared" si="5"/>
        <v>0.12368330867059202</v>
      </c>
      <c r="S37" s="87">
        <f t="shared" si="7"/>
        <v>0.12368330867059202</v>
      </c>
      <c r="T37" s="87">
        <f t="shared" si="8"/>
        <v>0</v>
      </c>
      <c r="U37" s="87">
        <f t="shared" si="9"/>
        <v>1.0957510870109213</v>
      </c>
      <c r="V37" s="87">
        <f t="shared" si="10"/>
        <v>7.0482866663284072E-2</v>
      </c>
      <c r="W37" s="120">
        <f t="shared" si="11"/>
        <v>4.6988577775522712E-2</v>
      </c>
    </row>
    <row r="38" spans="2:23">
      <c r="B38" s="116">
        <f>Amnt_Deposited!B33</f>
        <v>2019</v>
      </c>
      <c r="C38" s="119">
        <f>Amnt_Deposited!H33</f>
        <v>1.3228439316839999</v>
      </c>
      <c r="D38" s="453">
        <f>Dry_Matter_Content!H25</f>
        <v>0.73</v>
      </c>
      <c r="E38" s="319">
        <f>MCF!R37</f>
        <v>0.8</v>
      </c>
      <c r="F38" s="87">
        <f t="shared" si="0"/>
        <v>0.1158811284155184</v>
      </c>
      <c r="G38" s="87">
        <f t="shared" si="1"/>
        <v>0.1158811284155184</v>
      </c>
      <c r="H38" s="87">
        <f t="shared" si="2"/>
        <v>0</v>
      </c>
      <c r="I38" s="87">
        <f t="shared" si="3"/>
        <v>1.0481564102023582</v>
      </c>
      <c r="J38" s="87">
        <f t="shared" si="4"/>
        <v>6.7597585110625871E-2</v>
      </c>
      <c r="K38" s="120">
        <f t="shared" si="6"/>
        <v>4.5065056740417248E-2</v>
      </c>
      <c r="O38" s="116">
        <f>Amnt_Deposited!B33</f>
        <v>2019</v>
      </c>
      <c r="P38" s="119">
        <f>Amnt_Deposited!H33</f>
        <v>1.3228439316839999</v>
      </c>
      <c r="Q38" s="319">
        <f>MCF!R37</f>
        <v>0.8</v>
      </c>
      <c r="R38" s="87">
        <f t="shared" si="5"/>
        <v>0.126993017441664</v>
      </c>
      <c r="S38" s="87">
        <f t="shared" si="7"/>
        <v>0.126993017441664</v>
      </c>
      <c r="T38" s="87">
        <f t="shared" si="8"/>
        <v>0</v>
      </c>
      <c r="U38" s="87">
        <f t="shared" si="9"/>
        <v>1.148664559125872</v>
      </c>
      <c r="V38" s="87">
        <f t="shared" si="10"/>
        <v>7.4079545326713292E-2</v>
      </c>
      <c r="W38" s="120">
        <f t="shared" si="11"/>
        <v>4.938636355114219E-2</v>
      </c>
    </row>
    <row r="39" spans="2:23">
      <c r="B39" s="116">
        <f>Amnt_Deposited!B34</f>
        <v>2020</v>
      </c>
      <c r="C39" s="119">
        <f>Amnt_Deposited!H34</f>
        <v>1.357320064716</v>
      </c>
      <c r="D39" s="453">
        <f>Dry_Matter_Content!H26</f>
        <v>0.73</v>
      </c>
      <c r="E39" s="319">
        <f>MCF!R38</f>
        <v>0.8</v>
      </c>
      <c r="F39" s="87">
        <f t="shared" si="0"/>
        <v>0.1189012376691216</v>
      </c>
      <c r="G39" s="87">
        <f t="shared" si="1"/>
        <v>0.1189012376691216</v>
      </c>
      <c r="H39" s="87">
        <f t="shared" si="2"/>
        <v>0</v>
      </c>
      <c r="I39" s="87">
        <f t="shared" si="3"/>
        <v>1.0961957968366043</v>
      </c>
      <c r="J39" s="87">
        <f t="shared" si="4"/>
        <v>7.0861851034875384E-2</v>
      </c>
      <c r="K39" s="120">
        <f t="shared" si="6"/>
        <v>4.7241234023250256E-2</v>
      </c>
      <c r="O39" s="116">
        <f>Amnt_Deposited!B34</f>
        <v>2020</v>
      </c>
      <c r="P39" s="119">
        <f>Amnt_Deposited!H34</f>
        <v>1.357320064716</v>
      </c>
      <c r="Q39" s="319">
        <f>MCF!R38</f>
        <v>0.8</v>
      </c>
      <c r="R39" s="87">
        <f t="shared" si="5"/>
        <v>0.130302726212736</v>
      </c>
      <c r="S39" s="87">
        <f t="shared" si="7"/>
        <v>0.130302726212736</v>
      </c>
      <c r="T39" s="87">
        <f t="shared" si="8"/>
        <v>0</v>
      </c>
      <c r="U39" s="87">
        <f t="shared" si="9"/>
        <v>1.2013104622866899</v>
      </c>
      <c r="V39" s="87">
        <f t="shared" si="10"/>
        <v>7.7656823051918233E-2</v>
      </c>
      <c r="W39" s="120">
        <f t="shared" si="11"/>
        <v>5.1771215367945489E-2</v>
      </c>
    </row>
    <row r="40" spans="2:23">
      <c r="B40" s="116">
        <f>Amnt_Deposited!B35</f>
        <v>2021</v>
      </c>
      <c r="C40" s="119">
        <f>Amnt_Deposited!H35</f>
        <v>1.3917961977479998</v>
      </c>
      <c r="D40" s="453">
        <f>Dry_Matter_Content!H27</f>
        <v>0.73</v>
      </c>
      <c r="E40" s="319">
        <f>MCF!R39</f>
        <v>0.8</v>
      </c>
      <c r="F40" s="87">
        <f t="shared" si="0"/>
        <v>0.12192134692272477</v>
      </c>
      <c r="G40" s="87">
        <f t="shared" si="1"/>
        <v>0.12192134692272477</v>
      </c>
      <c r="H40" s="87">
        <f t="shared" si="2"/>
        <v>0</v>
      </c>
      <c r="I40" s="87">
        <f t="shared" si="3"/>
        <v>1.144007533300051</v>
      </c>
      <c r="J40" s="87">
        <f t="shared" si="4"/>
        <v>7.4109610459278011E-2</v>
      </c>
      <c r="K40" s="120">
        <f t="shared" si="6"/>
        <v>4.9406406972852007E-2</v>
      </c>
      <c r="O40" s="116">
        <f>Amnt_Deposited!B35</f>
        <v>2021</v>
      </c>
      <c r="P40" s="119">
        <f>Amnt_Deposited!H35</f>
        <v>1.3917961977479998</v>
      </c>
      <c r="Q40" s="319">
        <f>MCF!R39</f>
        <v>0.8</v>
      </c>
      <c r="R40" s="87">
        <f t="shared" si="5"/>
        <v>0.13361243498380798</v>
      </c>
      <c r="S40" s="87">
        <f t="shared" si="7"/>
        <v>0.13361243498380798</v>
      </c>
      <c r="T40" s="87">
        <f t="shared" si="8"/>
        <v>0</v>
      </c>
      <c r="U40" s="87">
        <f t="shared" si="9"/>
        <v>1.2537068858082754</v>
      </c>
      <c r="V40" s="87">
        <f t="shared" si="10"/>
        <v>8.1216011462222487E-2</v>
      </c>
      <c r="W40" s="120">
        <f t="shared" si="11"/>
        <v>5.4144007641481653E-2</v>
      </c>
    </row>
    <row r="41" spans="2:23">
      <c r="B41" s="116">
        <f>Amnt_Deposited!B36</f>
        <v>2022</v>
      </c>
      <c r="C41" s="119">
        <f>Amnt_Deposited!H36</f>
        <v>1.42627233078</v>
      </c>
      <c r="D41" s="453">
        <f>Dry_Matter_Content!H28</f>
        <v>0.73</v>
      </c>
      <c r="E41" s="319">
        <f>MCF!R40</f>
        <v>0.8</v>
      </c>
      <c r="F41" s="87">
        <f t="shared" si="0"/>
        <v>0.124941456176328</v>
      </c>
      <c r="G41" s="87">
        <f t="shared" si="1"/>
        <v>0.124941456176328</v>
      </c>
      <c r="H41" s="87">
        <f t="shared" si="2"/>
        <v>0</v>
      </c>
      <c r="I41" s="87">
        <f t="shared" si="3"/>
        <v>1.1916070101511438</v>
      </c>
      <c r="J41" s="87">
        <f t="shared" si="4"/>
        <v>7.7341979325235122E-2</v>
      </c>
      <c r="K41" s="120">
        <f t="shared" si="6"/>
        <v>5.1561319550156748E-2</v>
      </c>
      <c r="O41" s="116">
        <f>Amnt_Deposited!B36</f>
        <v>2022</v>
      </c>
      <c r="P41" s="119">
        <f>Amnt_Deposited!H36</f>
        <v>1.42627233078</v>
      </c>
      <c r="Q41" s="319">
        <f>MCF!R40</f>
        <v>0.8</v>
      </c>
      <c r="R41" s="87">
        <f t="shared" si="5"/>
        <v>0.13692214375487999</v>
      </c>
      <c r="S41" s="87">
        <f t="shared" si="7"/>
        <v>0.13692214375487999</v>
      </c>
      <c r="T41" s="87">
        <f t="shared" si="8"/>
        <v>0</v>
      </c>
      <c r="U41" s="87">
        <f t="shared" si="9"/>
        <v>1.3058706960560484</v>
      </c>
      <c r="V41" s="87">
        <f t="shared" si="10"/>
        <v>8.4758333507107014E-2</v>
      </c>
      <c r="W41" s="120">
        <f t="shared" si="11"/>
        <v>5.6505555671404674E-2</v>
      </c>
    </row>
    <row r="42" spans="2:23">
      <c r="B42" s="116">
        <f>Amnt_Deposited!B37</f>
        <v>2023</v>
      </c>
      <c r="C42" s="119">
        <f>Amnt_Deposited!H37</f>
        <v>1.4607484638119999</v>
      </c>
      <c r="D42" s="453">
        <f>Dry_Matter_Content!H29</f>
        <v>0.73</v>
      </c>
      <c r="E42" s="319">
        <f>MCF!R41</f>
        <v>0.8</v>
      </c>
      <c r="F42" s="87">
        <f t="shared" si="0"/>
        <v>0.12796156542993117</v>
      </c>
      <c r="G42" s="87">
        <f t="shared" si="1"/>
        <v>0.12796156542993117</v>
      </c>
      <c r="H42" s="87">
        <f t="shared" si="2"/>
        <v>0</v>
      </c>
      <c r="I42" s="87">
        <f t="shared" si="3"/>
        <v>1.2390085774514621</v>
      </c>
      <c r="J42" s="87">
        <f t="shared" si="4"/>
        <v>8.0559998129612745E-2</v>
      </c>
      <c r="K42" s="120">
        <f t="shared" si="6"/>
        <v>5.3706665419741825E-2</v>
      </c>
      <c r="O42" s="116">
        <f>Amnt_Deposited!B37</f>
        <v>2023</v>
      </c>
      <c r="P42" s="119">
        <f>Amnt_Deposited!H37</f>
        <v>1.4607484638119999</v>
      </c>
      <c r="Q42" s="319">
        <f>MCF!R41</f>
        <v>0.8</v>
      </c>
      <c r="R42" s="87">
        <f t="shared" si="5"/>
        <v>0.14023185252595199</v>
      </c>
      <c r="S42" s="87">
        <f t="shared" si="7"/>
        <v>0.14023185252595199</v>
      </c>
      <c r="T42" s="87">
        <f t="shared" si="8"/>
        <v>0</v>
      </c>
      <c r="U42" s="87">
        <f t="shared" si="9"/>
        <v>1.3578176191248905</v>
      </c>
      <c r="V42" s="87">
        <f t="shared" si="10"/>
        <v>8.828492945710989E-2</v>
      </c>
      <c r="W42" s="120">
        <f t="shared" si="11"/>
        <v>5.885661963807326E-2</v>
      </c>
    </row>
    <row r="43" spans="2:23">
      <c r="B43" s="116">
        <f>Amnt_Deposited!B38</f>
        <v>2024</v>
      </c>
      <c r="C43" s="119">
        <f>Amnt_Deposited!H38</f>
        <v>1.4952245968440003</v>
      </c>
      <c r="D43" s="453">
        <f>Dry_Matter_Content!H30</f>
        <v>0.73</v>
      </c>
      <c r="E43" s="319">
        <f>MCF!R42</f>
        <v>0.8</v>
      </c>
      <c r="F43" s="87">
        <f t="shared" si="0"/>
        <v>0.13098167468353442</v>
      </c>
      <c r="G43" s="87">
        <f t="shared" si="1"/>
        <v>0.13098167468353442</v>
      </c>
      <c r="H43" s="87">
        <f t="shared" si="2"/>
        <v>0</v>
      </c>
      <c r="I43" s="87">
        <f t="shared" si="3"/>
        <v>1.286225615109738</v>
      </c>
      <c r="J43" s="87">
        <f t="shared" si="4"/>
        <v>8.3764637025258382E-2</v>
      </c>
      <c r="K43" s="120">
        <f t="shared" si="6"/>
        <v>5.584309135017225E-2</v>
      </c>
      <c r="O43" s="116">
        <f>Amnt_Deposited!B38</f>
        <v>2024</v>
      </c>
      <c r="P43" s="119">
        <f>Amnt_Deposited!H38</f>
        <v>1.4952245968440003</v>
      </c>
      <c r="Q43" s="319">
        <f>MCF!R42</f>
        <v>0.8</v>
      </c>
      <c r="R43" s="87">
        <f t="shared" si="5"/>
        <v>0.14354156129702403</v>
      </c>
      <c r="S43" s="87">
        <f t="shared" si="7"/>
        <v>0.14354156129702403</v>
      </c>
      <c r="T43" s="87">
        <f t="shared" si="8"/>
        <v>0</v>
      </c>
      <c r="U43" s="87">
        <f t="shared" si="9"/>
        <v>1.4095623179284809</v>
      </c>
      <c r="V43" s="87">
        <f t="shared" si="10"/>
        <v>9.1796862493433884E-2</v>
      </c>
      <c r="W43" s="120">
        <f t="shared" si="11"/>
        <v>6.119790832895592E-2</v>
      </c>
    </row>
    <row r="44" spans="2:23">
      <c r="B44" s="116">
        <f>Amnt_Deposited!B39</f>
        <v>2025</v>
      </c>
      <c r="C44" s="119">
        <f>Amnt_Deposited!H39</f>
        <v>1.5297007298759999</v>
      </c>
      <c r="D44" s="453">
        <f>Dry_Matter_Content!H31</f>
        <v>0.73</v>
      </c>
      <c r="E44" s="319">
        <f>MCF!R43</f>
        <v>0.8</v>
      </c>
      <c r="F44" s="87">
        <f t="shared" si="0"/>
        <v>0.13400178393713758</v>
      </c>
      <c r="G44" s="87">
        <f t="shared" si="1"/>
        <v>0.13400178393713758</v>
      </c>
      <c r="H44" s="87">
        <f t="shared" si="2"/>
        <v>0</v>
      </c>
      <c r="I44" s="87">
        <f t="shared" si="3"/>
        <v>1.3332705984701843</v>
      </c>
      <c r="J44" s="87">
        <f t="shared" si="4"/>
        <v>8.6956800576691404E-2</v>
      </c>
      <c r="K44" s="120">
        <f t="shared" si="6"/>
        <v>5.7971200384460936E-2</v>
      </c>
      <c r="O44" s="116">
        <f>Amnt_Deposited!B39</f>
        <v>2025</v>
      </c>
      <c r="P44" s="119">
        <f>Amnt_Deposited!H39</f>
        <v>1.5297007298759999</v>
      </c>
      <c r="Q44" s="319">
        <f>MCF!R43</f>
        <v>0.8</v>
      </c>
      <c r="R44" s="87">
        <f t="shared" si="5"/>
        <v>0.14685127006809601</v>
      </c>
      <c r="S44" s="87">
        <f t="shared" si="7"/>
        <v>0.14685127006809601</v>
      </c>
      <c r="T44" s="87">
        <f t="shared" si="8"/>
        <v>0</v>
      </c>
      <c r="U44" s="87">
        <f t="shared" si="9"/>
        <v>1.461118464076915</v>
      </c>
      <c r="V44" s="87">
        <f t="shared" si="10"/>
        <v>9.529512391966187E-2</v>
      </c>
      <c r="W44" s="120">
        <f t="shared" si="11"/>
        <v>6.3530082613107913E-2</v>
      </c>
    </row>
    <row r="45" spans="2:23">
      <c r="B45" s="116">
        <f>Amnt_Deposited!B40</f>
        <v>2026</v>
      </c>
      <c r="C45" s="119">
        <f>Amnt_Deposited!H40</f>
        <v>1.564176862908</v>
      </c>
      <c r="D45" s="453">
        <f>Dry_Matter_Content!H32</f>
        <v>0.73</v>
      </c>
      <c r="E45" s="319">
        <f>MCF!R44</f>
        <v>0.8</v>
      </c>
      <c r="F45" s="87">
        <f t="shared" si="0"/>
        <v>0.13702189319074079</v>
      </c>
      <c r="G45" s="87">
        <f t="shared" si="1"/>
        <v>0.13702189319074079</v>
      </c>
      <c r="H45" s="87">
        <f t="shared" si="2"/>
        <v>0</v>
      </c>
      <c r="I45" s="87">
        <f t="shared" si="3"/>
        <v>1.3801551594666457</v>
      </c>
      <c r="J45" s="87">
        <f t="shared" si="4"/>
        <v>9.0137332194279399E-2</v>
      </c>
      <c r="K45" s="120">
        <f t="shared" si="6"/>
        <v>6.0091554796186261E-2</v>
      </c>
      <c r="O45" s="116">
        <f>Amnt_Deposited!B40</f>
        <v>2026</v>
      </c>
      <c r="P45" s="119">
        <f>Amnt_Deposited!H40</f>
        <v>1.564176862908</v>
      </c>
      <c r="Q45" s="319">
        <f>MCF!R44</f>
        <v>0.8</v>
      </c>
      <c r="R45" s="87">
        <f t="shared" si="5"/>
        <v>0.15016097883916801</v>
      </c>
      <c r="S45" s="87">
        <f t="shared" si="7"/>
        <v>0.15016097883916801</v>
      </c>
      <c r="T45" s="87">
        <f t="shared" si="8"/>
        <v>0</v>
      </c>
      <c r="U45" s="87">
        <f t="shared" si="9"/>
        <v>1.5124988048949548</v>
      </c>
      <c r="V45" s="87">
        <f t="shared" si="10"/>
        <v>9.8780638021128173E-2</v>
      </c>
      <c r="W45" s="120">
        <f t="shared" si="11"/>
        <v>6.5853758680752106E-2</v>
      </c>
    </row>
    <row r="46" spans="2:23">
      <c r="B46" s="116">
        <f>Amnt_Deposited!B41</f>
        <v>2027</v>
      </c>
      <c r="C46" s="119">
        <f>Amnt_Deposited!H41</f>
        <v>1.59865299594</v>
      </c>
      <c r="D46" s="453">
        <f>Dry_Matter_Content!H33</f>
        <v>0.73</v>
      </c>
      <c r="E46" s="319">
        <f>MCF!R45</f>
        <v>0.8</v>
      </c>
      <c r="F46" s="87">
        <f t="shared" si="0"/>
        <v>0.140042002444344</v>
      </c>
      <c r="G46" s="87">
        <f t="shared" si="1"/>
        <v>0.140042002444344</v>
      </c>
      <c r="H46" s="87">
        <f t="shared" si="2"/>
        <v>0</v>
      </c>
      <c r="I46" s="87">
        <f t="shared" si="3"/>
        <v>1.4268901436423531</v>
      </c>
      <c r="J46" s="87">
        <f t="shared" si="4"/>
        <v>9.3307018268636729E-2</v>
      </c>
      <c r="K46" s="120">
        <f t="shared" si="6"/>
        <v>6.2204678845757817E-2</v>
      </c>
      <c r="O46" s="116">
        <f>Amnt_Deposited!B41</f>
        <v>2027</v>
      </c>
      <c r="P46" s="119">
        <f>Amnt_Deposited!H41</f>
        <v>1.59865299594</v>
      </c>
      <c r="Q46" s="319">
        <f>MCF!R45</f>
        <v>0.8</v>
      </c>
      <c r="R46" s="87">
        <f t="shared" si="5"/>
        <v>0.15347068761023999</v>
      </c>
      <c r="S46" s="87">
        <f t="shared" si="7"/>
        <v>0.15347068761023999</v>
      </c>
      <c r="T46" s="87">
        <f t="shared" si="8"/>
        <v>0</v>
      </c>
      <c r="U46" s="87">
        <f t="shared" si="9"/>
        <v>1.5637152259094285</v>
      </c>
      <c r="V46" s="87">
        <f t="shared" si="10"/>
        <v>0.10225426659576632</v>
      </c>
      <c r="W46" s="120">
        <f t="shared" si="11"/>
        <v>6.816951106384421E-2</v>
      </c>
    </row>
    <row r="47" spans="2:23">
      <c r="B47" s="116">
        <f>Amnt_Deposited!B42</f>
        <v>2028</v>
      </c>
      <c r="C47" s="119">
        <f>Amnt_Deposited!H42</f>
        <v>1.633129128972</v>
      </c>
      <c r="D47" s="453">
        <f>Dry_Matter_Content!H34</f>
        <v>0.73</v>
      </c>
      <c r="E47" s="319">
        <f>MCF!R46</f>
        <v>0.8</v>
      </c>
      <c r="F47" s="87">
        <f t="shared" si="0"/>
        <v>0.14306211169794719</v>
      </c>
      <c r="G47" s="87">
        <f t="shared" si="1"/>
        <v>0.14306211169794719</v>
      </c>
      <c r="H47" s="87">
        <f t="shared" si="2"/>
        <v>0</v>
      </c>
      <c r="I47" s="87">
        <f t="shared" si="3"/>
        <v>1.4734856633147879</v>
      </c>
      <c r="J47" s="87">
        <f t="shared" si="4"/>
        <v>9.6466592025512263E-2</v>
      </c>
      <c r="K47" s="120">
        <f t="shared" si="6"/>
        <v>6.4311061350341509E-2</v>
      </c>
      <c r="O47" s="116">
        <f>Amnt_Deposited!B42</f>
        <v>2028</v>
      </c>
      <c r="P47" s="119">
        <f>Amnt_Deposited!H42</f>
        <v>1.633129128972</v>
      </c>
      <c r="Q47" s="319">
        <f>MCF!R46</f>
        <v>0.8</v>
      </c>
      <c r="R47" s="87">
        <f t="shared" si="5"/>
        <v>0.15678039638131203</v>
      </c>
      <c r="S47" s="87">
        <f t="shared" si="7"/>
        <v>0.15678039638131203</v>
      </c>
      <c r="T47" s="87">
        <f t="shared" si="8"/>
        <v>0</v>
      </c>
      <c r="U47" s="87">
        <f t="shared" si="9"/>
        <v>1.6147788091120967</v>
      </c>
      <c r="V47" s="87">
        <f t="shared" si="10"/>
        <v>0.10571681317864361</v>
      </c>
      <c r="W47" s="120">
        <f t="shared" si="11"/>
        <v>7.0477875452429062E-2</v>
      </c>
    </row>
    <row r="48" spans="2:23">
      <c r="B48" s="116">
        <f>Amnt_Deposited!B43</f>
        <v>2029</v>
      </c>
      <c r="C48" s="119">
        <f>Amnt_Deposited!H43</f>
        <v>1.6676052620040001</v>
      </c>
      <c r="D48" s="453">
        <f>Dry_Matter_Content!H35</f>
        <v>0.73</v>
      </c>
      <c r="E48" s="319">
        <f>MCF!R47</f>
        <v>0.8</v>
      </c>
      <c r="F48" s="87">
        <f t="shared" si="0"/>
        <v>0.14608222095155041</v>
      </c>
      <c r="G48" s="87">
        <f t="shared" si="1"/>
        <v>0.14608222095155041</v>
      </c>
      <c r="H48" s="87">
        <f t="shared" si="2"/>
        <v>0</v>
      </c>
      <c r="I48" s="87">
        <f t="shared" si="3"/>
        <v>1.5199511471462754</v>
      </c>
      <c r="J48" s="87">
        <f t="shared" si="4"/>
        <v>9.9616737120062818E-2</v>
      </c>
      <c r="K48" s="120">
        <f t="shared" si="6"/>
        <v>6.6411158080041874E-2</v>
      </c>
      <c r="O48" s="116">
        <f>Amnt_Deposited!B43</f>
        <v>2029</v>
      </c>
      <c r="P48" s="119">
        <f>Amnt_Deposited!H43</f>
        <v>1.6676052620040001</v>
      </c>
      <c r="Q48" s="319">
        <f>MCF!R47</f>
        <v>0.8</v>
      </c>
      <c r="R48" s="87">
        <f t="shared" si="5"/>
        <v>0.160090105152384</v>
      </c>
      <c r="S48" s="87">
        <f t="shared" si="7"/>
        <v>0.160090105152384</v>
      </c>
      <c r="T48" s="87">
        <f t="shared" si="8"/>
        <v>0</v>
      </c>
      <c r="U48" s="87">
        <f t="shared" si="9"/>
        <v>1.66569988728359</v>
      </c>
      <c r="V48" s="87">
        <f t="shared" si="10"/>
        <v>0.10916902698089079</v>
      </c>
      <c r="W48" s="120">
        <f t="shared" si="11"/>
        <v>7.2779351320593849E-2</v>
      </c>
    </row>
    <row r="49" spans="2:23">
      <c r="B49" s="116">
        <f>Amnt_Deposited!B44</f>
        <v>2030</v>
      </c>
      <c r="C49" s="119">
        <f>Amnt_Deposited!H44</f>
        <v>1.7020813950359999</v>
      </c>
      <c r="D49" s="453">
        <f>Dry_Matter_Content!H36</f>
        <v>0.73</v>
      </c>
      <c r="E49" s="319">
        <f>MCF!R48</f>
        <v>0.8</v>
      </c>
      <c r="F49" s="87">
        <f t="shared" si="0"/>
        <v>0.14910233020515359</v>
      </c>
      <c r="G49" s="87">
        <f t="shared" si="1"/>
        <v>0.14910233020515359</v>
      </c>
      <c r="H49" s="87">
        <f t="shared" si="2"/>
        <v>0</v>
      </c>
      <c r="I49" s="87">
        <f t="shared" si="3"/>
        <v>1.5662953863632973</v>
      </c>
      <c r="J49" s="87">
        <f t="shared" si="4"/>
        <v>0.10275809098813161</v>
      </c>
      <c r="K49" s="120">
        <f t="shared" si="6"/>
        <v>6.8505393992087743E-2</v>
      </c>
      <c r="O49" s="116">
        <f>Amnt_Deposited!B44</f>
        <v>2030</v>
      </c>
      <c r="P49" s="119">
        <f>Amnt_Deposited!H44</f>
        <v>1.7020813950359999</v>
      </c>
      <c r="Q49" s="319">
        <f>MCF!R48</f>
        <v>0.8</v>
      </c>
      <c r="R49" s="87">
        <f t="shared" si="5"/>
        <v>0.16339981392345598</v>
      </c>
      <c r="S49" s="87">
        <f t="shared" si="7"/>
        <v>0.16339981392345598</v>
      </c>
      <c r="T49" s="87">
        <f t="shared" si="8"/>
        <v>0</v>
      </c>
      <c r="U49" s="87">
        <f t="shared" si="9"/>
        <v>1.7164880946447099</v>
      </c>
      <c r="V49" s="87">
        <f t="shared" si="10"/>
        <v>0.11261160656233604</v>
      </c>
      <c r="W49" s="120">
        <f t="shared" si="11"/>
        <v>7.5074404374890685E-2</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1.4604041383923378</v>
      </c>
      <c r="J50" s="87">
        <f t="shared" si="4"/>
        <v>0.10589124797095942</v>
      </c>
      <c r="K50" s="120">
        <f t="shared" si="6"/>
        <v>7.0594165313972945E-2</v>
      </c>
      <c r="O50" s="116">
        <f>Amnt_Deposited!B45</f>
        <v>2031</v>
      </c>
      <c r="P50" s="119">
        <f>Amnt_Deposited!H45</f>
        <v>0</v>
      </c>
      <c r="Q50" s="319">
        <f>MCF!R49</f>
        <v>0.8</v>
      </c>
      <c r="R50" s="87">
        <f t="shared" si="5"/>
        <v>0</v>
      </c>
      <c r="S50" s="87">
        <f t="shared" si="7"/>
        <v>0</v>
      </c>
      <c r="T50" s="87">
        <f t="shared" si="8"/>
        <v>0</v>
      </c>
      <c r="U50" s="87">
        <f t="shared" si="9"/>
        <v>1.600442891388864</v>
      </c>
      <c r="V50" s="87">
        <f t="shared" si="10"/>
        <v>0.11604520325584596</v>
      </c>
      <c r="W50" s="120">
        <f t="shared" si="11"/>
        <v>7.7363468837230637E-2</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1.361671793202087</v>
      </c>
      <c r="J51" s="87">
        <f t="shared" si="4"/>
        <v>9.8732345190250828E-2</v>
      </c>
      <c r="K51" s="120">
        <f t="shared" si="6"/>
        <v>6.5821563460167209E-2</v>
      </c>
      <c r="O51" s="116">
        <f>Amnt_Deposited!B46</f>
        <v>2032</v>
      </c>
      <c r="P51" s="119">
        <f>Amnt_Deposited!H46</f>
        <v>0</v>
      </c>
      <c r="Q51" s="319">
        <f>MCF!R50</f>
        <v>0.8</v>
      </c>
      <c r="R51" s="87">
        <f t="shared" ref="R51:R82" si="13">P51*$W$6*DOCF*Q51</f>
        <v>0</v>
      </c>
      <c r="S51" s="87">
        <f t="shared" si="7"/>
        <v>0</v>
      </c>
      <c r="T51" s="87">
        <f t="shared" si="8"/>
        <v>0</v>
      </c>
      <c r="U51" s="87">
        <f t="shared" si="9"/>
        <v>1.4922430610433837</v>
      </c>
      <c r="V51" s="87">
        <f t="shared" si="10"/>
        <v>0.10819983034548041</v>
      </c>
      <c r="W51" s="120">
        <f t="shared" si="11"/>
        <v>7.2133220230320261E-2</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1.2696143647218763</v>
      </c>
      <c r="J52" s="87">
        <f t="shared" si="4"/>
        <v>9.2057428480210646E-2</v>
      </c>
      <c r="K52" s="120">
        <f t="shared" si="6"/>
        <v>6.1371618986807097E-2</v>
      </c>
      <c r="O52" s="116">
        <f>Amnt_Deposited!B47</f>
        <v>2033</v>
      </c>
      <c r="P52" s="119">
        <f>Amnt_Deposited!H47</f>
        <v>0</v>
      </c>
      <c r="Q52" s="319">
        <f>MCF!R51</f>
        <v>0.8</v>
      </c>
      <c r="R52" s="87">
        <f t="shared" si="13"/>
        <v>0</v>
      </c>
      <c r="S52" s="87">
        <f t="shared" si="7"/>
        <v>0</v>
      </c>
      <c r="T52" s="87">
        <f t="shared" si="8"/>
        <v>0</v>
      </c>
      <c r="U52" s="87">
        <f t="shared" si="9"/>
        <v>1.3913582079143856</v>
      </c>
      <c r="V52" s="87">
        <f t="shared" si="10"/>
        <v>0.10088485312899802</v>
      </c>
      <c r="W52" s="120">
        <f t="shared" si="11"/>
        <v>6.7256568752665336E-2</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1.1837805873304941</v>
      </c>
      <c r="J53" s="87">
        <f t="shared" si="4"/>
        <v>8.5833777391382246E-2</v>
      </c>
      <c r="K53" s="120">
        <f t="shared" si="6"/>
        <v>5.7222518260921493E-2</v>
      </c>
      <c r="O53" s="116">
        <f>Amnt_Deposited!B48</f>
        <v>2034</v>
      </c>
      <c r="P53" s="119">
        <f>Amnt_Deposited!H48</f>
        <v>0</v>
      </c>
      <c r="Q53" s="319">
        <f>MCF!R52</f>
        <v>0.8</v>
      </c>
      <c r="R53" s="87">
        <f t="shared" si="13"/>
        <v>0</v>
      </c>
      <c r="S53" s="87">
        <f t="shared" si="7"/>
        <v>0</v>
      </c>
      <c r="T53" s="87">
        <f t="shared" si="8"/>
        <v>0</v>
      </c>
      <c r="U53" s="87">
        <f t="shared" si="9"/>
        <v>1.2972937943347886</v>
      </c>
      <c r="V53" s="87">
        <f t="shared" si="10"/>
        <v>9.4064413579597023E-2</v>
      </c>
      <c r="W53" s="120">
        <f t="shared" si="11"/>
        <v>6.2709609053064677E-2</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1.1037497037515864</v>
      </c>
      <c r="J54" s="87">
        <f t="shared" si="4"/>
        <v>8.0030883578907711E-2</v>
      </c>
      <c r="K54" s="120">
        <f t="shared" si="6"/>
        <v>5.3353922385938474E-2</v>
      </c>
      <c r="O54" s="116">
        <f>Amnt_Deposited!B49</f>
        <v>2035</v>
      </c>
      <c r="P54" s="119">
        <f>Amnt_Deposited!H49</f>
        <v>0</v>
      </c>
      <c r="Q54" s="319">
        <f>MCF!R53</f>
        <v>0.8</v>
      </c>
      <c r="R54" s="87">
        <f t="shared" si="13"/>
        <v>0</v>
      </c>
      <c r="S54" s="87">
        <f t="shared" si="7"/>
        <v>0</v>
      </c>
      <c r="T54" s="87">
        <f t="shared" si="8"/>
        <v>0</v>
      </c>
      <c r="U54" s="87">
        <f t="shared" si="9"/>
        <v>1.2095887164400951</v>
      </c>
      <c r="V54" s="87">
        <f t="shared" si="10"/>
        <v>8.7705077894693423E-2</v>
      </c>
      <c r="W54" s="120">
        <f t="shared" si="11"/>
        <v>5.8470051929795611E-2</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1.0291294025010005</v>
      </c>
      <c r="J55" s="87">
        <f t="shared" si="4"/>
        <v>7.4620301250585996E-2</v>
      </c>
      <c r="K55" s="120">
        <f t="shared" si="6"/>
        <v>4.974686750039066E-2</v>
      </c>
      <c r="O55" s="116">
        <f>Amnt_Deposited!B50</f>
        <v>2036</v>
      </c>
      <c r="P55" s="119">
        <f>Amnt_Deposited!H50</f>
        <v>0</v>
      </c>
      <c r="Q55" s="319">
        <f>MCF!R54</f>
        <v>0.8</v>
      </c>
      <c r="R55" s="87">
        <f t="shared" si="13"/>
        <v>0</v>
      </c>
      <c r="S55" s="87">
        <f t="shared" si="7"/>
        <v>0</v>
      </c>
      <c r="T55" s="87">
        <f t="shared" si="8"/>
        <v>0</v>
      </c>
      <c r="U55" s="87">
        <f t="shared" si="9"/>
        <v>1.1278130438367131</v>
      </c>
      <c r="V55" s="87">
        <f t="shared" si="10"/>
        <v>8.1775672603381935E-2</v>
      </c>
      <c r="W55" s="120">
        <f t="shared" si="11"/>
        <v>5.451711506892129E-2</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0.95955389477543396</v>
      </c>
      <c r="J56" s="87">
        <f t="shared" si="4"/>
        <v>6.9575507725566491E-2</v>
      </c>
      <c r="K56" s="120">
        <f t="shared" si="6"/>
        <v>4.6383671817044322E-2</v>
      </c>
      <c r="O56" s="116">
        <f>Amnt_Deposited!B51</f>
        <v>2037</v>
      </c>
      <c r="P56" s="119">
        <f>Amnt_Deposited!H51</f>
        <v>0</v>
      </c>
      <c r="Q56" s="319">
        <f>MCF!R55</f>
        <v>0.8</v>
      </c>
      <c r="R56" s="87">
        <f t="shared" si="13"/>
        <v>0</v>
      </c>
      <c r="S56" s="87">
        <f t="shared" si="7"/>
        <v>0</v>
      </c>
      <c r="T56" s="87">
        <f t="shared" si="8"/>
        <v>0</v>
      </c>
      <c r="U56" s="87">
        <f t="shared" si="9"/>
        <v>1.0515659120826677</v>
      </c>
      <c r="V56" s="87">
        <f t="shared" si="10"/>
        <v>7.6247131754045475E-2</v>
      </c>
      <c r="W56" s="120">
        <f t="shared" si="11"/>
        <v>5.083142116936365E-2</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0.89468212135529723</v>
      </c>
      <c r="J57" s="87">
        <f t="shared" si="4"/>
        <v>6.4871773420136752E-2</v>
      </c>
      <c r="K57" s="120">
        <f t="shared" si="6"/>
        <v>4.324784894675783E-2</v>
      </c>
      <c r="O57" s="116">
        <f>Amnt_Deposited!B52</f>
        <v>2038</v>
      </c>
      <c r="P57" s="119">
        <f>Amnt_Deposited!H52</f>
        <v>0</v>
      </c>
      <c r="Q57" s="319">
        <f>MCF!R56</f>
        <v>0.8</v>
      </c>
      <c r="R57" s="87">
        <f t="shared" si="13"/>
        <v>0</v>
      </c>
      <c r="S57" s="87">
        <f t="shared" si="7"/>
        <v>0</v>
      </c>
      <c r="T57" s="87">
        <f t="shared" si="8"/>
        <v>0</v>
      </c>
      <c r="U57" s="87">
        <f t="shared" si="9"/>
        <v>0.98047355764964106</v>
      </c>
      <c r="V57" s="87">
        <f t="shared" si="10"/>
        <v>7.1092354433026597E-2</v>
      </c>
      <c r="W57" s="120">
        <f t="shared" si="11"/>
        <v>4.7394902955351065E-2</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0.83419608073202278</v>
      </c>
      <c r="J58" s="87">
        <f t="shared" si="4"/>
        <v>6.0486040623274465E-2</v>
      </c>
      <c r="K58" s="120">
        <f t="shared" si="6"/>
        <v>4.0324027082182974E-2</v>
      </c>
      <c r="O58" s="116">
        <f>Amnt_Deposited!B53</f>
        <v>2039</v>
      </c>
      <c r="P58" s="119">
        <f>Amnt_Deposited!H53</f>
        <v>0</v>
      </c>
      <c r="Q58" s="319">
        <f>MCF!R57</f>
        <v>0.8</v>
      </c>
      <c r="R58" s="87">
        <f t="shared" si="13"/>
        <v>0</v>
      </c>
      <c r="S58" s="87">
        <f t="shared" si="7"/>
        <v>0</v>
      </c>
      <c r="T58" s="87">
        <f t="shared" si="8"/>
        <v>0</v>
      </c>
      <c r="U58" s="87">
        <f t="shared" si="9"/>
        <v>0.91418748573372377</v>
      </c>
      <c r="V58" s="87">
        <f t="shared" si="10"/>
        <v>6.6286071915917247E-2</v>
      </c>
      <c r="W58" s="120">
        <f t="shared" si="11"/>
        <v>4.4190714610611498E-2</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0.77779927026430151</v>
      </c>
      <c r="J59" s="87">
        <f t="shared" si="4"/>
        <v>5.6396810467721242E-2</v>
      </c>
      <c r="K59" s="120">
        <f t="shared" si="6"/>
        <v>3.7597873645147495E-2</v>
      </c>
      <c r="O59" s="116">
        <f>Amnt_Deposited!B54</f>
        <v>2040</v>
      </c>
      <c r="P59" s="119">
        <f>Amnt_Deposited!H54</f>
        <v>0</v>
      </c>
      <c r="Q59" s="319">
        <f>MCF!R58</f>
        <v>0.8</v>
      </c>
      <c r="R59" s="87">
        <f t="shared" si="13"/>
        <v>0</v>
      </c>
      <c r="S59" s="87">
        <f t="shared" si="7"/>
        <v>0</v>
      </c>
      <c r="T59" s="87">
        <f t="shared" si="8"/>
        <v>0</v>
      </c>
      <c r="U59" s="87">
        <f t="shared" si="9"/>
        <v>0.85238276193348128</v>
      </c>
      <c r="V59" s="87">
        <f t="shared" si="10"/>
        <v>6.1804723800242475E-2</v>
      </c>
      <c r="W59" s="120">
        <f t="shared" si="11"/>
        <v>4.1203149200161646E-2</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0.72521523272179111</v>
      </c>
      <c r="J60" s="87">
        <f t="shared" si="4"/>
        <v>5.2584037542510377E-2</v>
      </c>
      <c r="K60" s="120">
        <f t="shared" si="6"/>
        <v>3.5056025028340251E-2</v>
      </c>
      <c r="O60" s="116">
        <f>Amnt_Deposited!B55</f>
        <v>2041</v>
      </c>
      <c r="P60" s="119">
        <f>Amnt_Deposited!H55</f>
        <v>0</v>
      </c>
      <c r="Q60" s="319">
        <f>MCF!R59</f>
        <v>0.8</v>
      </c>
      <c r="R60" s="87">
        <f t="shared" si="13"/>
        <v>0</v>
      </c>
      <c r="S60" s="87">
        <f t="shared" si="7"/>
        <v>0</v>
      </c>
      <c r="T60" s="87">
        <f t="shared" si="8"/>
        <v>0</v>
      </c>
      <c r="U60" s="87">
        <f t="shared" si="9"/>
        <v>0.79475641942114117</v>
      </c>
      <c r="V60" s="87">
        <f t="shared" si="10"/>
        <v>5.7626342512340153E-2</v>
      </c>
      <c r="W60" s="120">
        <f t="shared" si="11"/>
        <v>3.8417561674893436E-2</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0.67618620109145211</v>
      </c>
      <c r="J61" s="87">
        <f t="shared" si="4"/>
        <v>4.9029031630339046E-2</v>
      </c>
      <c r="K61" s="120">
        <f t="shared" si="6"/>
        <v>3.2686021086892697E-2</v>
      </c>
      <c r="O61" s="116">
        <f>Amnt_Deposited!B56</f>
        <v>2042</v>
      </c>
      <c r="P61" s="119">
        <f>Amnt_Deposited!H56</f>
        <v>0</v>
      </c>
      <c r="Q61" s="319">
        <f>MCF!R60</f>
        <v>0.8</v>
      </c>
      <c r="R61" s="87">
        <f t="shared" si="13"/>
        <v>0</v>
      </c>
      <c r="S61" s="87">
        <f t="shared" si="7"/>
        <v>0</v>
      </c>
      <c r="T61" s="87">
        <f t="shared" si="8"/>
        <v>0</v>
      </c>
      <c r="U61" s="87">
        <f t="shared" si="9"/>
        <v>0.74102597379885182</v>
      </c>
      <c r="V61" s="87">
        <f t="shared" si="10"/>
        <v>5.3730445622289381E-2</v>
      </c>
      <c r="W61" s="120">
        <f t="shared" si="11"/>
        <v>3.5820297081526252E-2</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0.63047183500335069</v>
      </c>
      <c r="J62" s="87">
        <f t="shared" si="4"/>
        <v>4.5714366088101387E-2</v>
      </c>
      <c r="K62" s="120">
        <f t="shared" si="6"/>
        <v>3.0476244058734257E-2</v>
      </c>
      <c r="O62" s="116">
        <f>Amnt_Deposited!B57</f>
        <v>2043</v>
      </c>
      <c r="P62" s="119">
        <f>Amnt_Deposited!H57</f>
        <v>0</v>
      </c>
      <c r="Q62" s="319">
        <f>MCF!R61</f>
        <v>0.8</v>
      </c>
      <c r="R62" s="87">
        <f t="shared" si="13"/>
        <v>0</v>
      </c>
      <c r="S62" s="87">
        <f t="shared" si="7"/>
        <v>0</v>
      </c>
      <c r="T62" s="87">
        <f t="shared" si="8"/>
        <v>0</v>
      </c>
      <c r="U62" s="87">
        <f t="shared" si="9"/>
        <v>0.69092803835983663</v>
      </c>
      <c r="V62" s="87">
        <f t="shared" si="10"/>
        <v>5.009793543901523E-2</v>
      </c>
      <c r="W62" s="120">
        <f t="shared" si="11"/>
        <v>3.3398623626010149E-2</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0.58784804258188694</v>
      </c>
      <c r="J63" s="87">
        <f t="shared" si="4"/>
        <v>4.2623792421463795E-2</v>
      </c>
      <c r="K63" s="120">
        <f t="shared" si="6"/>
        <v>2.8415861614309194E-2</v>
      </c>
      <c r="O63" s="116">
        <f>Amnt_Deposited!B58</f>
        <v>2044</v>
      </c>
      <c r="P63" s="119">
        <f>Amnt_Deposited!H58</f>
        <v>0</v>
      </c>
      <c r="Q63" s="319">
        <f>MCF!R62</f>
        <v>0.8</v>
      </c>
      <c r="R63" s="87">
        <f t="shared" si="13"/>
        <v>0</v>
      </c>
      <c r="S63" s="87">
        <f t="shared" si="7"/>
        <v>0</v>
      </c>
      <c r="T63" s="87">
        <f t="shared" si="8"/>
        <v>0</v>
      </c>
      <c r="U63" s="87">
        <f t="shared" si="9"/>
        <v>0.64421703296645161</v>
      </c>
      <c r="V63" s="87">
        <f t="shared" si="10"/>
        <v>4.6711005393384998E-2</v>
      </c>
      <c r="W63" s="120">
        <f t="shared" si="11"/>
        <v>3.1140670262256663E-2</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0.54810588194716015</v>
      </c>
      <c r="J64" s="87">
        <f t="shared" si="4"/>
        <v>3.9742160634726839E-2</v>
      </c>
      <c r="K64" s="120">
        <f t="shared" si="6"/>
        <v>2.6494773756484558E-2</v>
      </c>
      <c r="O64" s="116">
        <f>Amnt_Deposited!B59</f>
        <v>2045</v>
      </c>
      <c r="P64" s="119">
        <f>Amnt_Deposited!H59</f>
        <v>0</v>
      </c>
      <c r="Q64" s="319">
        <f>MCF!R63</f>
        <v>0.8</v>
      </c>
      <c r="R64" s="87">
        <f t="shared" si="13"/>
        <v>0</v>
      </c>
      <c r="S64" s="87">
        <f t="shared" si="7"/>
        <v>0</v>
      </c>
      <c r="T64" s="87">
        <f t="shared" si="8"/>
        <v>0</v>
      </c>
      <c r="U64" s="87">
        <f t="shared" si="9"/>
        <v>0.60066398021606604</v>
      </c>
      <c r="V64" s="87">
        <f t="shared" si="10"/>
        <v>4.3553052750385589E-2</v>
      </c>
      <c r="W64" s="120">
        <f t="shared" si="11"/>
        <v>2.9035368500257057E-2</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0.51105053698163139</v>
      </c>
      <c r="J65" s="87">
        <f t="shared" si="4"/>
        <v>3.7055344965528765E-2</v>
      </c>
      <c r="K65" s="120">
        <f t="shared" si="6"/>
        <v>2.4703563310352509E-2</v>
      </c>
      <c r="O65" s="116">
        <f>Amnt_Deposited!B60</f>
        <v>2046</v>
      </c>
      <c r="P65" s="119">
        <f>Amnt_Deposited!H60</f>
        <v>0</v>
      </c>
      <c r="Q65" s="319">
        <f>MCF!R64</f>
        <v>0.8</v>
      </c>
      <c r="R65" s="87">
        <f t="shared" si="13"/>
        <v>0</v>
      </c>
      <c r="S65" s="87">
        <f t="shared" si="7"/>
        <v>0</v>
      </c>
      <c r="T65" s="87">
        <f t="shared" si="8"/>
        <v>0</v>
      </c>
      <c r="U65" s="87">
        <f t="shared" si="9"/>
        <v>0.56005538299356872</v>
      </c>
      <c r="V65" s="87">
        <f t="shared" si="10"/>
        <v>4.0608597222497281E-2</v>
      </c>
      <c r="W65" s="120">
        <f t="shared" si="11"/>
        <v>2.7072398148331518E-2</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0.4765003623412894</v>
      </c>
      <c r="J66" s="87">
        <f t="shared" si="4"/>
        <v>3.4550174640342012E-2</v>
      </c>
      <c r="K66" s="120">
        <f t="shared" si="6"/>
        <v>2.3033449760228007E-2</v>
      </c>
      <c r="O66" s="116">
        <f>Amnt_Deposited!B61</f>
        <v>2047</v>
      </c>
      <c r="P66" s="119">
        <f>Amnt_Deposited!H61</f>
        <v>0</v>
      </c>
      <c r="Q66" s="319">
        <f>MCF!R65</f>
        <v>0.8</v>
      </c>
      <c r="R66" s="87">
        <f t="shared" si="13"/>
        <v>0</v>
      </c>
      <c r="S66" s="87">
        <f t="shared" si="7"/>
        <v>0</v>
      </c>
      <c r="T66" s="87">
        <f t="shared" si="8"/>
        <v>0</v>
      </c>
      <c r="U66" s="87">
        <f t="shared" si="9"/>
        <v>0.52219217790826244</v>
      </c>
      <c r="V66" s="87">
        <f t="shared" si="10"/>
        <v>3.7863205085306322E-2</v>
      </c>
      <c r="W66" s="120">
        <f t="shared" si="11"/>
        <v>2.5242136723537548E-2</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0.4442859930299633</v>
      </c>
      <c r="J67" s="87">
        <f t="shared" si="4"/>
        <v>3.2214369311326117E-2</v>
      </c>
      <c r="K67" s="120">
        <f t="shared" si="6"/>
        <v>2.1476246207550745E-2</v>
      </c>
      <c r="O67" s="116">
        <f>Amnt_Deposited!B62</f>
        <v>2048</v>
      </c>
      <c r="P67" s="119">
        <f>Amnt_Deposited!H62</f>
        <v>0</v>
      </c>
      <c r="Q67" s="319">
        <f>MCF!R66</f>
        <v>0.8</v>
      </c>
      <c r="R67" s="87">
        <f t="shared" si="13"/>
        <v>0</v>
      </c>
      <c r="S67" s="87">
        <f t="shared" si="7"/>
        <v>0</v>
      </c>
      <c r="T67" s="87">
        <f t="shared" si="8"/>
        <v>0</v>
      </c>
      <c r="U67" s="87">
        <f t="shared" si="9"/>
        <v>0.48688875948489135</v>
      </c>
      <c r="V67" s="87">
        <f t="shared" si="10"/>
        <v>3.5303418423371091E-2</v>
      </c>
      <c r="W67" s="120">
        <f t="shared" si="11"/>
        <v>2.3535612282247393E-2</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0.41424951417191497</v>
      </c>
      <c r="J68" s="87">
        <f t="shared" si="4"/>
        <v>3.0036478858048308E-2</v>
      </c>
      <c r="K68" s="120">
        <f t="shared" si="6"/>
        <v>2.0024319238698872E-2</v>
      </c>
      <c r="O68" s="116">
        <f>Amnt_Deposited!B63</f>
        <v>2049</v>
      </c>
      <c r="P68" s="119">
        <f>Amnt_Deposited!H63</f>
        <v>0</v>
      </c>
      <c r="Q68" s="319">
        <f>MCF!R67</f>
        <v>0.8</v>
      </c>
      <c r="R68" s="87">
        <f t="shared" si="13"/>
        <v>0</v>
      </c>
      <c r="S68" s="87">
        <f t="shared" si="7"/>
        <v>0</v>
      </c>
      <c r="T68" s="87">
        <f t="shared" si="8"/>
        <v>0</v>
      </c>
      <c r="U68" s="87">
        <f t="shared" si="9"/>
        <v>0.45397207032538633</v>
      </c>
      <c r="V68" s="87">
        <f t="shared" si="10"/>
        <v>3.2916689159504998E-2</v>
      </c>
      <c r="W68" s="120">
        <f t="shared" si="11"/>
        <v>2.1944459439669998E-2</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0.38624368691293504</v>
      </c>
      <c r="J69" s="87">
        <f t="shared" si="4"/>
        <v>2.8005827258979918E-2</v>
      </c>
      <c r="K69" s="120">
        <f t="shared" si="6"/>
        <v>1.8670551505986611E-2</v>
      </c>
      <c r="O69" s="116">
        <f>Amnt_Deposited!B64</f>
        <v>2050</v>
      </c>
      <c r="P69" s="119">
        <f>Amnt_Deposited!H64</f>
        <v>0</v>
      </c>
      <c r="Q69" s="319">
        <f>MCF!R68</f>
        <v>0.8</v>
      </c>
      <c r="R69" s="87">
        <f t="shared" si="13"/>
        <v>0</v>
      </c>
      <c r="S69" s="87">
        <f t="shared" si="7"/>
        <v>0</v>
      </c>
      <c r="T69" s="87">
        <f t="shared" si="8"/>
        <v>0</v>
      </c>
      <c r="U69" s="87">
        <f t="shared" si="9"/>
        <v>0.42328075278129873</v>
      </c>
      <c r="V69" s="87">
        <f t="shared" si="10"/>
        <v>3.0691317544087583E-2</v>
      </c>
      <c r="W69" s="120">
        <f t="shared" si="11"/>
        <v>2.0460878362725053E-2</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0.36013122665530861</v>
      </c>
      <c r="J70" s="87">
        <f t="shared" si="4"/>
        <v>2.6112460257626417E-2</v>
      </c>
      <c r="K70" s="120">
        <f t="shared" si="6"/>
        <v>1.7408306838417612E-2</v>
      </c>
      <c r="O70" s="116">
        <f>Amnt_Deposited!B65</f>
        <v>2051</v>
      </c>
      <c r="P70" s="119">
        <f>Amnt_Deposited!H65</f>
        <v>0</v>
      </c>
      <c r="Q70" s="319">
        <f>MCF!R69</f>
        <v>0.8</v>
      </c>
      <c r="R70" s="87">
        <f t="shared" si="13"/>
        <v>0</v>
      </c>
      <c r="S70" s="87">
        <f t="shared" si="7"/>
        <v>0</v>
      </c>
      <c r="T70" s="87">
        <f t="shared" si="8"/>
        <v>0</v>
      </c>
      <c r="U70" s="87">
        <f t="shared" si="9"/>
        <v>0.39466435797842048</v>
      </c>
      <c r="V70" s="87">
        <f t="shared" si="10"/>
        <v>2.8616394802878267E-2</v>
      </c>
      <c r="W70" s="120">
        <f t="shared" si="11"/>
        <v>1.9077596535252178E-2</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0.33578413008855806</v>
      </c>
      <c r="J71" s="87">
        <f t="shared" si="4"/>
        <v>2.4347096566750555E-2</v>
      </c>
      <c r="K71" s="120">
        <f t="shared" si="6"/>
        <v>1.6231397711167037E-2</v>
      </c>
      <c r="O71" s="116">
        <f>Amnt_Deposited!B66</f>
        <v>2052</v>
      </c>
      <c r="P71" s="119">
        <f>Amnt_Deposited!H66</f>
        <v>0</v>
      </c>
      <c r="Q71" s="319">
        <f>MCF!R70</f>
        <v>0.8</v>
      </c>
      <c r="R71" s="87">
        <f t="shared" si="13"/>
        <v>0</v>
      </c>
      <c r="S71" s="87">
        <f t="shared" si="7"/>
        <v>0</v>
      </c>
      <c r="T71" s="87">
        <f t="shared" si="8"/>
        <v>0</v>
      </c>
      <c r="U71" s="87">
        <f t="shared" si="9"/>
        <v>0.36798260831622809</v>
      </c>
      <c r="V71" s="87">
        <f t="shared" si="10"/>
        <v>2.6681749662192396E-2</v>
      </c>
      <c r="W71" s="120">
        <f t="shared" si="11"/>
        <v>1.7787833108128263E-2</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0.31308304771706652</v>
      </c>
      <c r="J72" s="87">
        <f t="shared" si="4"/>
        <v>2.270108237149155E-2</v>
      </c>
      <c r="K72" s="120">
        <f t="shared" si="6"/>
        <v>1.51340549143277E-2</v>
      </c>
      <c r="O72" s="116">
        <f>Amnt_Deposited!B67</f>
        <v>2053</v>
      </c>
      <c r="P72" s="119">
        <f>Amnt_Deposited!H67</f>
        <v>0</v>
      </c>
      <c r="Q72" s="319">
        <f>MCF!R71</f>
        <v>0.8</v>
      </c>
      <c r="R72" s="87">
        <f t="shared" si="13"/>
        <v>0</v>
      </c>
      <c r="S72" s="87">
        <f t="shared" si="7"/>
        <v>0</v>
      </c>
      <c r="T72" s="87">
        <f t="shared" si="8"/>
        <v>0</v>
      </c>
      <c r="U72" s="87">
        <f t="shared" si="9"/>
        <v>0.34310470982692226</v>
      </c>
      <c r="V72" s="87">
        <f t="shared" si="10"/>
        <v>2.4877898489305814E-2</v>
      </c>
      <c r="W72" s="120">
        <f t="shared" si="11"/>
        <v>1.6585265659537208E-2</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0.29191669880871191</v>
      </c>
      <c r="J73" s="87">
        <f t="shared" si="4"/>
        <v>2.1166348908354591E-2</v>
      </c>
      <c r="K73" s="120">
        <f t="shared" si="6"/>
        <v>1.4110899272236393E-2</v>
      </c>
      <c r="O73" s="116">
        <f>Amnt_Deposited!B68</f>
        <v>2054</v>
      </c>
      <c r="P73" s="119">
        <f>Amnt_Deposited!H68</f>
        <v>0</v>
      </c>
      <c r="Q73" s="319">
        <f>MCF!R72</f>
        <v>0.8</v>
      </c>
      <c r="R73" s="87">
        <f t="shared" si="13"/>
        <v>0</v>
      </c>
      <c r="S73" s="87">
        <f t="shared" si="7"/>
        <v>0</v>
      </c>
      <c r="T73" s="87">
        <f t="shared" si="8"/>
        <v>0</v>
      </c>
      <c r="U73" s="87">
        <f t="shared" si="9"/>
        <v>0.31990871102324597</v>
      </c>
      <c r="V73" s="87">
        <f t="shared" si="10"/>
        <v>2.3195998803676267E-2</v>
      </c>
      <c r="W73" s="120">
        <f t="shared" si="11"/>
        <v>1.5463999202450843E-2</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0.27218132589658905</v>
      </c>
      <c r="J74" s="87">
        <f t="shared" si="4"/>
        <v>1.9735372912122833E-2</v>
      </c>
      <c r="K74" s="120">
        <f t="shared" si="6"/>
        <v>1.3156915274748555E-2</v>
      </c>
      <c r="O74" s="116">
        <f>Amnt_Deposited!B69</f>
        <v>2055</v>
      </c>
      <c r="P74" s="119">
        <f>Amnt_Deposited!H69</f>
        <v>0</v>
      </c>
      <c r="Q74" s="319">
        <f>MCF!R73</f>
        <v>0.8</v>
      </c>
      <c r="R74" s="87">
        <f t="shared" si="13"/>
        <v>0</v>
      </c>
      <c r="S74" s="87">
        <f t="shared" si="7"/>
        <v>0</v>
      </c>
      <c r="T74" s="87">
        <f t="shared" si="8"/>
        <v>0</v>
      </c>
      <c r="U74" s="87">
        <f t="shared" si="9"/>
        <v>0.29828090509215244</v>
      </c>
      <c r="V74" s="87">
        <f t="shared" si="10"/>
        <v>2.1627805931093518E-2</v>
      </c>
      <c r="W74" s="120">
        <f t="shared" si="11"/>
        <v>1.4418537287395679E-2</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0.25378018615978648</v>
      </c>
      <c r="J75" s="87">
        <f t="shared" si="4"/>
        <v>1.8401139736802585E-2</v>
      </c>
      <c r="K75" s="120">
        <f t="shared" si="6"/>
        <v>1.2267426491201723E-2</v>
      </c>
      <c r="O75" s="116">
        <f>Amnt_Deposited!B70</f>
        <v>2056</v>
      </c>
      <c r="P75" s="119">
        <f>Amnt_Deposited!H70</f>
        <v>0</v>
      </c>
      <c r="Q75" s="319">
        <f>MCF!R74</f>
        <v>0.8</v>
      </c>
      <c r="R75" s="87">
        <f t="shared" si="13"/>
        <v>0</v>
      </c>
      <c r="S75" s="87">
        <f t="shared" si="7"/>
        <v>0</v>
      </c>
      <c r="T75" s="87">
        <f t="shared" si="8"/>
        <v>0</v>
      </c>
      <c r="U75" s="87">
        <f t="shared" si="9"/>
        <v>0.27811527250387563</v>
      </c>
      <c r="V75" s="87">
        <f t="shared" si="10"/>
        <v>2.0165632588276809E-2</v>
      </c>
      <c r="W75" s="120">
        <f t="shared" si="11"/>
        <v>1.3443755058851205E-2</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0.23662307718996597</v>
      </c>
      <c r="J76" s="87">
        <f t="shared" si="4"/>
        <v>1.7157108969820499E-2</v>
      </c>
      <c r="K76" s="120">
        <f t="shared" si="6"/>
        <v>1.1438072646546999E-2</v>
      </c>
      <c r="O76" s="116">
        <f>Amnt_Deposited!B71</f>
        <v>2057</v>
      </c>
      <c r="P76" s="119">
        <f>Amnt_Deposited!H71</f>
        <v>0</v>
      </c>
      <c r="Q76" s="319">
        <f>MCF!R75</f>
        <v>0.8</v>
      </c>
      <c r="R76" s="87">
        <f t="shared" si="13"/>
        <v>0</v>
      </c>
      <c r="S76" s="87">
        <f t="shared" si="7"/>
        <v>0</v>
      </c>
      <c r="T76" s="87">
        <f t="shared" si="8"/>
        <v>0</v>
      </c>
      <c r="U76" s="87">
        <f t="shared" si="9"/>
        <v>0.25931296130407233</v>
      </c>
      <c r="V76" s="87">
        <f t="shared" si="10"/>
        <v>1.8802311199803287E-2</v>
      </c>
      <c r="W76" s="120">
        <f t="shared" si="11"/>
        <v>1.253487413320219E-2</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0.22062589481905243</v>
      </c>
      <c r="J77" s="87">
        <f t="shared" si="4"/>
        <v>1.5997182370913542E-2</v>
      </c>
      <c r="K77" s="120">
        <f t="shared" si="6"/>
        <v>1.0664788247275694E-2</v>
      </c>
      <c r="O77" s="116">
        <f>Amnt_Deposited!B72</f>
        <v>2058</v>
      </c>
      <c r="P77" s="119">
        <f>Amnt_Deposited!H72</f>
        <v>0</v>
      </c>
      <c r="Q77" s="319">
        <f>MCF!R76</f>
        <v>0.8</v>
      </c>
      <c r="R77" s="87">
        <f t="shared" si="13"/>
        <v>0</v>
      </c>
      <c r="S77" s="87">
        <f t="shared" si="7"/>
        <v>0</v>
      </c>
      <c r="T77" s="87">
        <f t="shared" si="8"/>
        <v>0</v>
      </c>
      <c r="U77" s="87">
        <f t="shared" si="9"/>
        <v>0.24178180254142734</v>
      </c>
      <c r="V77" s="87">
        <f t="shared" si="10"/>
        <v>1.753115876264498E-2</v>
      </c>
      <c r="W77" s="120">
        <f t="shared" si="11"/>
        <v>1.1687439175096653E-2</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0.20571022084050425</v>
      </c>
      <c r="J78" s="87">
        <f t="shared" si="4"/>
        <v>1.4915673978548172E-2</v>
      </c>
      <c r="K78" s="120">
        <f t="shared" si="6"/>
        <v>9.9437826523654481E-3</v>
      </c>
      <c r="O78" s="116">
        <f>Amnt_Deposited!B73</f>
        <v>2059</v>
      </c>
      <c r="P78" s="119">
        <f>Amnt_Deposited!H73</f>
        <v>0</v>
      </c>
      <c r="Q78" s="319">
        <f>MCF!R77</f>
        <v>0.8</v>
      </c>
      <c r="R78" s="87">
        <f t="shared" si="13"/>
        <v>0</v>
      </c>
      <c r="S78" s="87">
        <f t="shared" si="7"/>
        <v>0</v>
      </c>
      <c r="T78" s="87">
        <f t="shared" si="8"/>
        <v>0</v>
      </c>
      <c r="U78" s="87">
        <f t="shared" si="9"/>
        <v>0.22543585845534714</v>
      </c>
      <c r="V78" s="87">
        <f t="shared" si="10"/>
        <v>1.6345944086080189E-2</v>
      </c>
      <c r="W78" s="120">
        <f t="shared" si="11"/>
        <v>1.0897296057386792E-2</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0.19180293860317396</v>
      </c>
      <c r="J79" s="87">
        <f t="shared" si="4"/>
        <v>1.3907282237330282E-2</v>
      </c>
      <c r="K79" s="120">
        <f t="shared" si="6"/>
        <v>9.2715214915535214E-3</v>
      </c>
      <c r="O79" s="116">
        <f>Amnt_Deposited!B74</f>
        <v>2060</v>
      </c>
      <c r="P79" s="119">
        <f>Amnt_Deposited!H74</f>
        <v>0</v>
      </c>
      <c r="Q79" s="319">
        <f>MCF!R78</f>
        <v>0.8</v>
      </c>
      <c r="R79" s="87">
        <f t="shared" si="13"/>
        <v>0</v>
      </c>
      <c r="S79" s="87">
        <f t="shared" si="7"/>
        <v>0</v>
      </c>
      <c r="T79" s="87">
        <f t="shared" si="8"/>
        <v>0</v>
      </c>
      <c r="U79" s="87">
        <f t="shared" si="9"/>
        <v>0.21019500120895779</v>
      </c>
      <c r="V79" s="87">
        <f t="shared" si="10"/>
        <v>1.5240857246389352E-2</v>
      </c>
      <c r="W79" s="120">
        <f t="shared" si="11"/>
        <v>1.0160571497592901E-2</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0.17883587459339945</v>
      </c>
      <c r="J80" s="87">
        <f t="shared" si="4"/>
        <v>1.2967064009774525E-2</v>
      </c>
      <c r="K80" s="120">
        <f t="shared" si="6"/>
        <v>8.6447093398496835E-3</v>
      </c>
      <c r="O80" s="116">
        <f>Amnt_Deposited!B75</f>
        <v>2061</v>
      </c>
      <c r="P80" s="119">
        <f>Amnt_Deposited!H75</f>
        <v>0</v>
      </c>
      <c r="Q80" s="319">
        <f>MCF!R79</f>
        <v>0.8</v>
      </c>
      <c r="R80" s="87">
        <f t="shared" si="13"/>
        <v>0</v>
      </c>
      <c r="S80" s="87">
        <f t="shared" si="7"/>
        <v>0</v>
      </c>
      <c r="T80" s="87">
        <f t="shared" si="8"/>
        <v>0</v>
      </c>
      <c r="U80" s="87">
        <f t="shared" si="9"/>
        <v>0.19598452010235556</v>
      </c>
      <c r="V80" s="87">
        <f t="shared" si="10"/>
        <v>1.4210481106602221E-2</v>
      </c>
      <c r="W80" s="120">
        <f t="shared" si="11"/>
        <v>9.4736540710681459E-3</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0.16674546424836084</v>
      </c>
      <c r="J81" s="87">
        <f t="shared" si="4"/>
        <v>1.2090410345038613E-2</v>
      </c>
      <c r="K81" s="120">
        <f t="shared" si="6"/>
        <v>8.0602735633590744E-3</v>
      </c>
      <c r="O81" s="116">
        <f>Amnt_Deposited!B76</f>
        <v>2062</v>
      </c>
      <c r="P81" s="119">
        <f>Amnt_Deposited!H76</f>
        <v>0</v>
      </c>
      <c r="Q81" s="319">
        <f>MCF!R80</f>
        <v>0.8</v>
      </c>
      <c r="R81" s="87">
        <f t="shared" si="13"/>
        <v>0</v>
      </c>
      <c r="S81" s="87">
        <f t="shared" si="7"/>
        <v>0</v>
      </c>
      <c r="T81" s="87">
        <f t="shared" si="8"/>
        <v>0</v>
      </c>
      <c r="U81" s="87">
        <f t="shared" si="9"/>
        <v>0.18273475534066941</v>
      </c>
      <c r="V81" s="87">
        <f t="shared" si="10"/>
        <v>1.3249764761686151E-2</v>
      </c>
      <c r="W81" s="120">
        <f t="shared" si="11"/>
        <v>8.8331765077907659E-3</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0.15547244036251989</v>
      </c>
      <c r="J82" s="87">
        <f t="shared" si="4"/>
        <v>1.1273023885840946E-2</v>
      </c>
      <c r="K82" s="120">
        <f t="shared" si="6"/>
        <v>7.5153492572272969E-3</v>
      </c>
      <c r="O82" s="116">
        <f>Amnt_Deposited!B77</f>
        <v>2063</v>
      </c>
      <c r="P82" s="119">
        <f>Amnt_Deposited!H77</f>
        <v>0</v>
      </c>
      <c r="Q82" s="319">
        <f>MCF!R81</f>
        <v>0.8</v>
      </c>
      <c r="R82" s="87">
        <f t="shared" si="13"/>
        <v>0</v>
      </c>
      <c r="S82" s="87">
        <f t="shared" si="7"/>
        <v>0</v>
      </c>
      <c r="T82" s="87">
        <f t="shared" si="8"/>
        <v>0</v>
      </c>
      <c r="U82" s="87">
        <f t="shared" si="9"/>
        <v>0.17038075656166562</v>
      </c>
      <c r="V82" s="87">
        <f t="shared" si="10"/>
        <v>1.2353998779003776E-2</v>
      </c>
      <c r="W82" s="120">
        <f t="shared" si="11"/>
        <v>8.2359991860025163E-3</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0.14496154255970967</v>
      </c>
      <c r="J83" s="87">
        <f t="shared" ref="J83:J99" si="18">I82*(1-$K$10)+H83</f>
        <v>1.0510897802810237E-2</v>
      </c>
      <c r="K83" s="120">
        <f t="shared" si="6"/>
        <v>7.0072652018734905E-3</v>
      </c>
      <c r="O83" s="116">
        <f>Amnt_Deposited!B78</f>
        <v>2064</v>
      </c>
      <c r="P83" s="119">
        <f>Amnt_Deposited!H78</f>
        <v>0</v>
      </c>
      <c r="Q83" s="319">
        <f>MCF!R82</f>
        <v>0.8</v>
      </c>
      <c r="R83" s="87">
        <f t="shared" ref="R83:R99" si="19">P83*$W$6*DOCF*Q83</f>
        <v>0</v>
      </c>
      <c r="S83" s="87">
        <f t="shared" si="7"/>
        <v>0</v>
      </c>
      <c r="T83" s="87">
        <f t="shared" si="8"/>
        <v>0</v>
      </c>
      <c r="U83" s="87">
        <f t="shared" si="9"/>
        <v>0.15886196444899686</v>
      </c>
      <c r="V83" s="87">
        <f t="shared" si="10"/>
        <v>1.1518792112668751E-2</v>
      </c>
      <c r="W83" s="120">
        <f t="shared" si="11"/>
        <v>7.679194741779167E-3</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0.1351612464067064</v>
      </c>
      <c r="J84" s="87">
        <f t="shared" si="18"/>
        <v>9.800296153003275E-3</v>
      </c>
      <c r="K84" s="120">
        <f t="shared" si="6"/>
        <v>6.53353076866885E-3</v>
      </c>
      <c r="O84" s="116">
        <f>Amnt_Deposited!B79</f>
        <v>2065</v>
      </c>
      <c r="P84" s="119">
        <f>Amnt_Deposited!H79</f>
        <v>0</v>
      </c>
      <c r="Q84" s="319">
        <f>MCF!R83</f>
        <v>0.8</v>
      </c>
      <c r="R84" s="87">
        <f t="shared" si="19"/>
        <v>0</v>
      </c>
      <c r="S84" s="87">
        <f t="shared" si="7"/>
        <v>0</v>
      </c>
      <c r="T84" s="87">
        <f t="shared" si="8"/>
        <v>0</v>
      </c>
      <c r="U84" s="87">
        <f t="shared" si="9"/>
        <v>0.14812191387036314</v>
      </c>
      <c r="V84" s="87">
        <f t="shared" si="10"/>
        <v>1.0740050578633725E-2</v>
      </c>
      <c r="W84" s="120">
        <f t="shared" si="11"/>
        <v>7.1600337190891499E-3</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0.12602351084039812</v>
      </c>
      <c r="J85" s="87">
        <f t="shared" si="18"/>
        <v>9.1377355663082947E-3</v>
      </c>
      <c r="K85" s="120">
        <f t="shared" ref="K85:K99" si="20">J85*CH4_fraction*conv</f>
        <v>6.0918237108721959E-3</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0.13810795708536774</v>
      </c>
      <c r="V85" s="87">
        <f t="shared" ref="V85:V98" si="24">U84*(1-$W$10)+T85</f>
        <v>1.0013956784995389E-2</v>
      </c>
      <c r="W85" s="120">
        <f t="shared" ref="W85:W99" si="25">V85*CH4_fraction*conv</f>
        <v>6.6759711899969255E-3</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0.11750354267043749</v>
      </c>
      <c r="J86" s="87">
        <f t="shared" si="18"/>
        <v>8.5199681699606351E-3</v>
      </c>
      <c r="K86" s="120">
        <f t="shared" si="20"/>
        <v>5.6799787799737562E-3</v>
      </c>
      <c r="O86" s="116">
        <f>Amnt_Deposited!B81</f>
        <v>2067</v>
      </c>
      <c r="P86" s="119">
        <f>Amnt_Deposited!H81</f>
        <v>0</v>
      </c>
      <c r="Q86" s="319">
        <f>MCF!R85</f>
        <v>0.8</v>
      </c>
      <c r="R86" s="87">
        <f t="shared" si="19"/>
        <v>0</v>
      </c>
      <c r="S86" s="87">
        <f t="shared" si="21"/>
        <v>0</v>
      </c>
      <c r="T86" s="87">
        <f t="shared" si="22"/>
        <v>0</v>
      </c>
      <c r="U86" s="87">
        <f t="shared" si="23"/>
        <v>0.12877100566623281</v>
      </c>
      <c r="V86" s="87">
        <f t="shared" si="24"/>
        <v>9.3369514191349381E-3</v>
      </c>
      <c r="W86" s="120">
        <f t="shared" si="25"/>
        <v>6.2246342794232915E-3</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0.1095595770029708</v>
      </c>
      <c r="J87" s="87">
        <f t="shared" si="18"/>
        <v>7.9439656674666886E-3</v>
      </c>
      <c r="K87" s="120">
        <f t="shared" si="20"/>
        <v>5.2959771116444588E-3</v>
      </c>
      <c r="O87" s="116">
        <f>Amnt_Deposited!B82</f>
        <v>2068</v>
      </c>
      <c r="P87" s="119">
        <f>Amnt_Deposited!H82</f>
        <v>0</v>
      </c>
      <c r="Q87" s="319">
        <f>MCF!R86</f>
        <v>0.8</v>
      </c>
      <c r="R87" s="87">
        <f t="shared" si="19"/>
        <v>0</v>
      </c>
      <c r="S87" s="87">
        <f t="shared" si="21"/>
        <v>0</v>
      </c>
      <c r="T87" s="87">
        <f t="shared" si="22"/>
        <v>0</v>
      </c>
      <c r="U87" s="87">
        <f t="shared" si="23"/>
        <v>0.12006528986626933</v>
      </c>
      <c r="V87" s="87">
        <f t="shared" si="24"/>
        <v>8.7057157999634906E-3</v>
      </c>
      <c r="W87" s="120">
        <f t="shared" si="25"/>
        <v>5.8038105333089937E-3</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0.10215267250907982</v>
      </c>
      <c r="J88" s="87">
        <f t="shared" si="18"/>
        <v>7.4069044938909713E-3</v>
      </c>
      <c r="K88" s="120">
        <f t="shared" si="20"/>
        <v>4.9379363292606469E-3</v>
      </c>
      <c r="O88" s="116">
        <f>Amnt_Deposited!B83</f>
        <v>2069</v>
      </c>
      <c r="P88" s="119">
        <f>Amnt_Deposited!H83</f>
        <v>0</v>
      </c>
      <c r="Q88" s="319">
        <f>MCF!R87</f>
        <v>0.8</v>
      </c>
      <c r="R88" s="87">
        <f t="shared" si="19"/>
        <v>0</v>
      </c>
      <c r="S88" s="87">
        <f t="shared" si="21"/>
        <v>0</v>
      </c>
      <c r="T88" s="87">
        <f t="shared" si="22"/>
        <v>0</v>
      </c>
      <c r="U88" s="87">
        <f t="shared" si="23"/>
        <v>0.11194813425652579</v>
      </c>
      <c r="V88" s="87">
        <f t="shared" si="24"/>
        <v>8.1171556097435274E-3</v>
      </c>
      <c r="W88" s="120">
        <f t="shared" si="25"/>
        <v>5.411437073162351E-3</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9.524652053434228E-2</v>
      </c>
      <c r="J89" s="87">
        <f t="shared" si="18"/>
        <v>6.9061519747375373E-3</v>
      </c>
      <c r="K89" s="120">
        <f t="shared" si="20"/>
        <v>4.6041013164916916E-3</v>
      </c>
      <c r="O89" s="116">
        <f>Amnt_Deposited!B84</f>
        <v>2070</v>
      </c>
      <c r="P89" s="119">
        <f>Amnt_Deposited!H84</f>
        <v>0</v>
      </c>
      <c r="Q89" s="319">
        <f>MCF!R88</f>
        <v>0.8</v>
      </c>
      <c r="R89" s="87">
        <f t="shared" si="19"/>
        <v>0</v>
      </c>
      <c r="S89" s="87">
        <f t="shared" si="21"/>
        <v>0</v>
      </c>
      <c r="T89" s="87">
        <f t="shared" si="22"/>
        <v>0</v>
      </c>
      <c r="U89" s="87">
        <f t="shared" si="23"/>
        <v>0.10437974853078602</v>
      </c>
      <c r="V89" s="87">
        <f t="shared" si="24"/>
        <v>7.5683857257397638E-3</v>
      </c>
      <c r="W89" s="120">
        <f t="shared" si="25"/>
        <v>5.0455904838265092E-3</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8.8807267113765742E-2</v>
      </c>
      <c r="J90" s="87">
        <f t="shared" si="18"/>
        <v>6.4392534205765404E-3</v>
      </c>
      <c r="K90" s="120">
        <f t="shared" si="20"/>
        <v>4.292835613717693E-3</v>
      </c>
      <c r="O90" s="116">
        <f>Amnt_Deposited!B85</f>
        <v>2071</v>
      </c>
      <c r="P90" s="119">
        <f>Amnt_Deposited!H85</f>
        <v>0</v>
      </c>
      <c r="Q90" s="319">
        <f>MCF!R89</f>
        <v>0.8</v>
      </c>
      <c r="R90" s="87">
        <f t="shared" si="19"/>
        <v>0</v>
      </c>
      <c r="S90" s="87">
        <f t="shared" si="21"/>
        <v>0</v>
      </c>
      <c r="T90" s="87">
        <f t="shared" si="22"/>
        <v>0</v>
      </c>
      <c r="U90" s="87">
        <f t="shared" si="23"/>
        <v>9.7323032453441871E-2</v>
      </c>
      <c r="V90" s="87">
        <f t="shared" si="24"/>
        <v>7.0567160773441513E-3</v>
      </c>
      <c r="W90" s="120">
        <f t="shared" si="25"/>
        <v>4.7044773848961005E-3</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8.2803347019611936E-2</v>
      </c>
      <c r="J91" s="87">
        <f t="shared" si="18"/>
        <v>6.0039200941538039E-3</v>
      </c>
      <c r="K91" s="120">
        <f t="shared" si="20"/>
        <v>4.0026133961025357E-3</v>
      </c>
      <c r="O91" s="116">
        <f>Amnt_Deposited!B86</f>
        <v>2072</v>
      </c>
      <c r="P91" s="119">
        <f>Amnt_Deposited!H86</f>
        <v>0</v>
      </c>
      <c r="Q91" s="319">
        <f>MCF!R90</f>
        <v>0.8</v>
      </c>
      <c r="R91" s="87">
        <f t="shared" si="19"/>
        <v>0</v>
      </c>
      <c r="S91" s="87">
        <f t="shared" si="21"/>
        <v>0</v>
      </c>
      <c r="T91" s="87">
        <f t="shared" si="22"/>
        <v>0</v>
      </c>
      <c r="U91" s="87">
        <f t="shared" si="23"/>
        <v>9.0743393994095242E-2</v>
      </c>
      <c r="V91" s="87">
        <f t="shared" si="24"/>
        <v>6.5796384593466324E-3</v>
      </c>
      <c r="W91" s="120">
        <f t="shared" si="25"/>
        <v>4.3864256395644216E-3</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7.7205329028613795E-2</v>
      </c>
      <c r="J92" s="87">
        <f t="shared" si="18"/>
        <v>5.5980179909981458E-3</v>
      </c>
      <c r="K92" s="120">
        <f t="shared" si="20"/>
        <v>3.7320119939987639E-3</v>
      </c>
      <c r="O92" s="116">
        <f>Amnt_Deposited!B87</f>
        <v>2073</v>
      </c>
      <c r="P92" s="119">
        <f>Amnt_Deposited!H87</f>
        <v>0</v>
      </c>
      <c r="Q92" s="319">
        <f>MCF!R91</f>
        <v>0.8</v>
      </c>
      <c r="R92" s="87">
        <f t="shared" si="19"/>
        <v>0</v>
      </c>
      <c r="S92" s="87">
        <f t="shared" si="21"/>
        <v>0</v>
      </c>
      <c r="T92" s="87">
        <f t="shared" si="22"/>
        <v>0</v>
      </c>
      <c r="U92" s="87">
        <f t="shared" si="23"/>
        <v>8.460857975738495E-2</v>
      </c>
      <c r="V92" s="87">
        <f t="shared" si="24"/>
        <v>6.1348142367102952E-3</v>
      </c>
      <c r="W92" s="120">
        <f t="shared" si="25"/>
        <v>4.0898761578068632E-3</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7.1985771650084809E-2</v>
      </c>
      <c r="J93" s="87">
        <f t="shared" si="18"/>
        <v>5.2195573785289839E-3</v>
      </c>
      <c r="K93" s="120">
        <f t="shared" si="20"/>
        <v>3.4797049190193226E-3</v>
      </c>
      <c r="O93" s="116">
        <f>Amnt_Deposited!B88</f>
        <v>2074</v>
      </c>
      <c r="P93" s="119">
        <f>Amnt_Deposited!H88</f>
        <v>0</v>
      </c>
      <c r="Q93" s="319">
        <f>MCF!R92</f>
        <v>0.8</v>
      </c>
      <c r="R93" s="87">
        <f t="shared" si="19"/>
        <v>0</v>
      </c>
      <c r="S93" s="87">
        <f t="shared" si="21"/>
        <v>0</v>
      </c>
      <c r="T93" s="87">
        <f t="shared" si="22"/>
        <v>0</v>
      </c>
      <c r="U93" s="87">
        <f t="shared" si="23"/>
        <v>7.8888516876805245E-2</v>
      </c>
      <c r="V93" s="87">
        <f t="shared" si="24"/>
        <v>5.7200628805797061E-3</v>
      </c>
      <c r="W93" s="120">
        <f t="shared" si="25"/>
        <v>3.8133752537198038E-3</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6.7119088607699898E-2</v>
      </c>
      <c r="J94" s="87">
        <f t="shared" si="18"/>
        <v>4.8666830423849169E-3</v>
      </c>
      <c r="K94" s="120">
        <f t="shared" si="20"/>
        <v>3.2444553615899444E-3</v>
      </c>
      <c r="O94" s="116">
        <f>Amnt_Deposited!B89</f>
        <v>2075</v>
      </c>
      <c r="P94" s="119">
        <f>Amnt_Deposited!H89</f>
        <v>0</v>
      </c>
      <c r="Q94" s="319">
        <f>MCF!R93</f>
        <v>0.8</v>
      </c>
      <c r="R94" s="87">
        <f t="shared" si="19"/>
        <v>0</v>
      </c>
      <c r="S94" s="87">
        <f t="shared" si="21"/>
        <v>0</v>
      </c>
      <c r="T94" s="87">
        <f t="shared" si="22"/>
        <v>0</v>
      </c>
      <c r="U94" s="87">
        <f t="shared" si="23"/>
        <v>7.3555165597479308E-2</v>
      </c>
      <c r="V94" s="87">
        <f t="shared" si="24"/>
        <v>5.3333512793259348E-3</v>
      </c>
      <c r="W94" s="120">
        <f t="shared" si="25"/>
        <v>3.5555675195506229E-3</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6.2581423415539128E-2</v>
      </c>
      <c r="J95" s="87">
        <f t="shared" si="18"/>
        <v>4.5376651921607749E-3</v>
      </c>
      <c r="K95" s="120">
        <f t="shared" si="20"/>
        <v>3.025110128107183E-3</v>
      </c>
      <c r="O95" s="116">
        <f>Amnt_Deposited!B90</f>
        <v>2076</v>
      </c>
      <c r="P95" s="119">
        <f>Amnt_Deposited!H90</f>
        <v>0</v>
      </c>
      <c r="Q95" s="319">
        <f>MCF!R94</f>
        <v>0.8</v>
      </c>
      <c r="R95" s="87">
        <f t="shared" si="19"/>
        <v>0</v>
      </c>
      <c r="S95" s="87">
        <f t="shared" si="21"/>
        <v>0</v>
      </c>
      <c r="T95" s="87">
        <f t="shared" si="22"/>
        <v>0</v>
      </c>
      <c r="U95" s="87">
        <f t="shared" si="23"/>
        <v>6.8582381825248326E-2</v>
      </c>
      <c r="V95" s="87">
        <f t="shared" si="24"/>
        <v>4.9727837722309837E-3</v>
      </c>
      <c r="W95" s="120">
        <f t="shared" si="25"/>
        <v>3.3151891814873222E-3</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5.8350532433566082E-2</v>
      </c>
      <c r="J96" s="87">
        <f t="shared" si="18"/>
        <v>4.2308909819730438E-3</v>
      </c>
      <c r="K96" s="120">
        <f t="shared" si="20"/>
        <v>2.8205939879820292E-3</v>
      </c>
      <c r="O96" s="116">
        <f>Amnt_Deposited!B91</f>
        <v>2077</v>
      </c>
      <c r="P96" s="119">
        <f>Amnt_Deposited!H91</f>
        <v>0</v>
      </c>
      <c r="Q96" s="319">
        <f>MCF!R95</f>
        <v>0.8</v>
      </c>
      <c r="R96" s="87">
        <f t="shared" si="19"/>
        <v>0</v>
      </c>
      <c r="S96" s="87">
        <f t="shared" si="21"/>
        <v>0</v>
      </c>
      <c r="T96" s="87">
        <f t="shared" si="22"/>
        <v>0</v>
      </c>
      <c r="U96" s="87">
        <f t="shared" si="23"/>
        <v>6.3945788968291561E-2</v>
      </c>
      <c r="V96" s="87">
        <f t="shared" si="24"/>
        <v>4.6365928569567583E-3</v>
      </c>
      <c r="W96" s="120">
        <f t="shared" si="25"/>
        <v>3.0910619046378386E-3</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5.4405675829278605E-2</v>
      </c>
      <c r="J97" s="87">
        <f t="shared" si="18"/>
        <v>3.9448566042874752E-3</v>
      </c>
      <c r="K97" s="120">
        <f t="shared" si="20"/>
        <v>2.6299044028583168E-3</v>
      </c>
      <c r="O97" s="116">
        <f>Amnt_Deposited!B92</f>
        <v>2078</v>
      </c>
      <c r="P97" s="119">
        <f>Amnt_Deposited!H92</f>
        <v>0</v>
      </c>
      <c r="Q97" s="319">
        <f>MCF!R96</f>
        <v>0.8</v>
      </c>
      <c r="R97" s="87">
        <f t="shared" si="19"/>
        <v>0</v>
      </c>
      <c r="S97" s="87">
        <f t="shared" si="21"/>
        <v>0</v>
      </c>
      <c r="T97" s="87">
        <f t="shared" si="22"/>
        <v>0</v>
      </c>
      <c r="U97" s="87">
        <f t="shared" si="23"/>
        <v>5.9622658443045019E-2</v>
      </c>
      <c r="V97" s="87">
        <f t="shared" si="24"/>
        <v>4.3231305252465456E-3</v>
      </c>
      <c r="W97" s="120">
        <f t="shared" si="25"/>
        <v>2.8820870168310302E-3</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5.0727515911025797E-2</v>
      </c>
      <c r="J98" s="87">
        <f t="shared" si="18"/>
        <v>3.6781599182528065E-3</v>
      </c>
      <c r="K98" s="120">
        <f t="shared" si="20"/>
        <v>2.4521066121685376E-3</v>
      </c>
      <c r="O98" s="116">
        <f>Amnt_Deposited!B93</f>
        <v>2079</v>
      </c>
      <c r="P98" s="119">
        <f>Amnt_Deposited!H93</f>
        <v>0</v>
      </c>
      <c r="Q98" s="319">
        <f>MCF!R97</f>
        <v>0.8</v>
      </c>
      <c r="R98" s="87">
        <f t="shared" si="19"/>
        <v>0</v>
      </c>
      <c r="S98" s="87">
        <f t="shared" si="21"/>
        <v>0</v>
      </c>
      <c r="T98" s="87">
        <f t="shared" si="22"/>
        <v>0</v>
      </c>
      <c r="U98" s="87">
        <f t="shared" si="23"/>
        <v>5.5591798258658384E-2</v>
      </c>
      <c r="V98" s="87">
        <f t="shared" si="24"/>
        <v>4.0308601843866351E-3</v>
      </c>
      <c r="W98" s="120">
        <f t="shared" si="25"/>
        <v>2.6872401229244233E-3</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4.7298022334621111E-2</v>
      </c>
      <c r="J99" s="88">
        <f t="shared" si="18"/>
        <v>3.4294935764046844E-3</v>
      </c>
      <c r="K99" s="122">
        <f t="shared" si="20"/>
        <v>2.2863290509364561E-3</v>
      </c>
      <c r="O99" s="117">
        <f>Amnt_Deposited!B94</f>
        <v>2080</v>
      </c>
      <c r="P99" s="121">
        <f>Amnt_Deposited!H94</f>
        <v>0</v>
      </c>
      <c r="Q99" s="320">
        <f>MCF!R98</f>
        <v>0.8</v>
      </c>
      <c r="R99" s="88">
        <f t="shared" si="19"/>
        <v>0</v>
      </c>
      <c r="S99" s="88">
        <f>R99*$W$12</f>
        <v>0</v>
      </c>
      <c r="T99" s="88">
        <f>R99*(1-$W$12)</f>
        <v>0</v>
      </c>
      <c r="U99" s="88">
        <f>S99+U98*$W$10</f>
        <v>5.1833449133831332E-2</v>
      </c>
      <c r="V99" s="88">
        <f>U98*(1-$W$10)+T99</f>
        <v>3.75834912482705E-3</v>
      </c>
      <c r="W99" s="122">
        <f t="shared" si="25"/>
        <v>2.505566083218033E-3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9" t="s">
        <v>342</v>
      </c>
      <c r="E2" s="770"/>
      <c r="F2" s="771"/>
    </row>
    <row r="3" spans="1:18" ht="16.5" thickBot="1">
      <c r="B3" s="12"/>
      <c r="C3" s="5" t="s">
        <v>276</v>
      </c>
      <c r="D3" s="769" t="s">
        <v>337</v>
      </c>
      <c r="E3" s="770"/>
      <c r="F3" s="771"/>
    </row>
    <row r="4" spans="1:18" ht="16.5" thickBot="1">
      <c r="B4" s="12"/>
      <c r="C4" s="5" t="s">
        <v>30</v>
      </c>
      <c r="D4" s="769" t="s">
        <v>266</v>
      </c>
      <c r="E4" s="770"/>
      <c r="F4" s="771"/>
    </row>
    <row r="5" spans="1:18" ht="16.5" thickBot="1">
      <c r="B5" s="12"/>
      <c r="C5" s="5" t="s">
        <v>117</v>
      </c>
      <c r="D5" s="772"/>
      <c r="E5" s="773"/>
      <c r="F5" s="774"/>
    </row>
    <row r="6" spans="1:18">
      <c r="B6" s="13" t="s">
        <v>201</v>
      </c>
    </row>
    <row r="7" spans="1:18">
      <c r="B7" s="35" t="s">
        <v>31</v>
      </c>
    </row>
    <row r="8" spans="1:18" ht="13.5" thickBot="1">
      <c r="B8" s="35"/>
    </row>
    <row r="9" spans="1:18" ht="12.75" customHeight="1">
      <c r="A9" s="1"/>
      <c r="C9" s="767" t="s">
        <v>18</v>
      </c>
      <c r="D9" s="768"/>
      <c r="E9" s="765" t="s">
        <v>100</v>
      </c>
      <c r="F9" s="766"/>
      <c r="H9" s="767" t="s">
        <v>18</v>
      </c>
      <c r="I9" s="768"/>
      <c r="J9" s="765" t="s">
        <v>100</v>
      </c>
      <c r="K9" s="766"/>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63" t="s">
        <v>250</v>
      </c>
      <c r="D12" s="764"/>
      <c r="E12" s="763" t="s">
        <v>250</v>
      </c>
      <c r="F12" s="764"/>
      <c r="H12" s="763" t="s">
        <v>251</v>
      </c>
      <c r="I12" s="764"/>
      <c r="J12" s="763" t="s">
        <v>251</v>
      </c>
      <c r="K12" s="764"/>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7: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60" t="s">
        <v>250</v>
      </c>
      <c r="E61" s="761"/>
      <c r="F61" s="762"/>
      <c r="H61" s="53"/>
      <c r="I61" s="760" t="s">
        <v>251</v>
      </c>
      <c r="J61" s="761"/>
      <c r="K61" s="762"/>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75" t="s">
        <v>317</v>
      </c>
      <c r="C71" s="775"/>
      <c r="D71" s="776" t="s">
        <v>318</v>
      </c>
      <c r="E71" s="776"/>
      <c r="F71" s="776"/>
      <c r="G71" s="776"/>
      <c r="H71" s="776"/>
    </row>
    <row r="72" spans="2:8">
      <c r="B72" s="775" t="s">
        <v>319</v>
      </c>
      <c r="C72" s="775"/>
      <c r="D72" s="776" t="s">
        <v>320</v>
      </c>
      <c r="E72" s="776"/>
      <c r="F72" s="776"/>
      <c r="G72" s="776"/>
      <c r="H72" s="776"/>
    </row>
    <row r="73" spans="2:8">
      <c r="B73" s="775" t="s">
        <v>321</v>
      </c>
      <c r="C73" s="775"/>
      <c r="D73" s="776" t="s">
        <v>322</v>
      </c>
      <c r="E73" s="776"/>
      <c r="F73" s="776"/>
      <c r="G73" s="776"/>
      <c r="H73" s="776"/>
    </row>
    <row r="74" spans="2:8">
      <c r="B74" s="775" t="s">
        <v>323</v>
      </c>
      <c r="C74" s="775"/>
      <c r="D74" s="776" t="s">
        <v>324</v>
      </c>
      <c r="E74" s="776"/>
      <c r="F74" s="776"/>
      <c r="G74" s="776"/>
      <c r="H74" s="776"/>
    </row>
    <row r="75" spans="2:8">
      <c r="B75" s="611"/>
      <c r="C75" s="612"/>
      <c r="D75" s="612"/>
      <c r="E75" s="612"/>
      <c r="F75" s="612"/>
      <c r="G75" s="612"/>
      <c r="H75" s="612"/>
    </row>
    <row r="76" spans="2:8">
      <c r="B76" s="614"/>
      <c r="C76" s="615" t="s">
        <v>325</v>
      </c>
      <c r="D76" s="616" t="s">
        <v>87</v>
      </c>
      <c r="E76" s="616" t="s">
        <v>88</v>
      </c>
    </row>
    <row r="77" spans="2:8">
      <c r="B77" s="781" t="s">
        <v>133</v>
      </c>
      <c r="C77" s="617" t="s">
        <v>326</v>
      </c>
      <c r="D77" s="618" t="s">
        <v>327</v>
      </c>
      <c r="E77" s="618" t="s">
        <v>9</v>
      </c>
      <c r="F77" s="525"/>
      <c r="G77" s="597"/>
      <c r="H77" s="6"/>
    </row>
    <row r="78" spans="2:8">
      <c r="B78" s="782"/>
      <c r="C78" s="619"/>
      <c r="D78" s="620"/>
      <c r="E78" s="621"/>
      <c r="F78" s="6"/>
      <c r="G78" s="525"/>
      <c r="H78" s="6"/>
    </row>
    <row r="79" spans="2:8">
      <c r="B79" s="782"/>
      <c r="C79" s="619"/>
      <c r="D79" s="620"/>
      <c r="E79" s="621"/>
      <c r="F79" s="6"/>
      <c r="G79" s="525"/>
      <c r="H79" s="6"/>
    </row>
    <row r="80" spans="2:8">
      <c r="B80" s="782"/>
      <c r="C80" s="619"/>
      <c r="D80" s="620"/>
      <c r="E80" s="621"/>
      <c r="F80" s="6"/>
      <c r="G80" s="525"/>
      <c r="H80" s="6"/>
    </row>
    <row r="81" spans="2:8">
      <c r="B81" s="782"/>
      <c r="C81" s="619"/>
      <c r="D81" s="620"/>
      <c r="E81" s="621"/>
      <c r="F81" s="6"/>
      <c r="G81" s="525"/>
      <c r="H81" s="6"/>
    </row>
    <row r="82" spans="2:8">
      <c r="B82" s="782"/>
      <c r="C82" s="619"/>
      <c r="D82" s="620" t="s">
        <v>328</v>
      </c>
      <c r="E82" s="621"/>
      <c r="F82" s="6"/>
      <c r="G82" s="525"/>
      <c r="H82" s="6"/>
    </row>
    <row r="83" spans="2:8" ht="13.5" thickBot="1">
      <c r="B83" s="783"/>
      <c r="C83" s="622"/>
      <c r="D83" s="622"/>
      <c r="E83" s="623" t="s">
        <v>329</v>
      </c>
      <c r="F83" s="6"/>
      <c r="G83" s="6"/>
      <c r="H83" s="6"/>
    </row>
    <row r="84" spans="2:8" ht="13.5" thickTop="1">
      <c r="B84" s="614"/>
      <c r="C84" s="621"/>
      <c r="D84" s="614"/>
      <c r="E84" s="624"/>
      <c r="F84" s="6"/>
      <c r="G84" s="6"/>
      <c r="H84" s="6"/>
    </row>
    <row r="85" spans="2:8">
      <c r="B85" s="777" t="s">
        <v>330</v>
      </c>
      <c r="C85" s="778"/>
      <c r="D85" s="778"/>
      <c r="E85" s="779"/>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80" t="s">
        <v>333</v>
      </c>
      <c r="C95" s="780"/>
      <c r="D95" s="780"/>
      <c r="E95" s="628">
        <f>SUM(E86:E94)</f>
        <v>0.13702</v>
      </c>
    </row>
    <row r="96" spans="2:8">
      <c r="B96" s="777" t="s">
        <v>334</v>
      </c>
      <c r="C96" s="778"/>
      <c r="D96" s="778"/>
      <c r="E96" s="779"/>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80" t="s">
        <v>333</v>
      </c>
      <c r="C106" s="780"/>
      <c r="D106" s="780"/>
      <c r="E106" s="628">
        <f>SUM(E97:E105)</f>
        <v>0.15982100000000002</v>
      </c>
    </row>
    <row r="107" spans="2:5">
      <c r="B107" s="777" t="s">
        <v>335</v>
      </c>
      <c r="C107" s="778"/>
      <c r="D107" s="778"/>
      <c r="E107" s="779"/>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80" t="s">
        <v>333</v>
      </c>
      <c r="C117" s="780"/>
      <c r="D117" s="780"/>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26.164919088000001</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26.164919088000001</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26.651413536000003</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26.651413536000003</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27.453895128000003</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27.453895128000003</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29.619880355999999</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29.619880355999999</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29.9204565</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29.9204565</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30.735081960000002</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30.735081960000002</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31.356083616000003</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31.356083616000003</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31.976098967999999</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31.976098967999999</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32.591306088000003</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32.591306088000003</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33.197081676000003</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33.197081676000003</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38.631061920000008</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38.631061920000008</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39.958565459999996</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39.958565459999996</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41.023403915999999</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41.023403915999999</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42.110927364000005</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42.110927364000005</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43.177861715999995</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43.177861715999995</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44.247385115999997</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44.247385115999997</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45.309326304000002</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45.309326304000002</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46.440432059999999</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46.440432059999999</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47.717325876000004</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47.717325876000004</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48.994219691999994</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48.994219691999994</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50.271113507999999</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50.271113507999999</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51.548007323999997</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51.548007323999997</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52.824901140000001</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52.824901140000001</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54.101794955999999</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54.101794955999999</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55.378688772000011</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55.378688772000011</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56.655582588000001</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56.655582588000001</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57.932476403999999</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57.932476403999999</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59.209370220000004</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59.209370220000004</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60.486264036000001</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60.486264036000001</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61.763157852000006</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61.763157852000006</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63.040051667999997</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63.040051667999997</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7" t="s">
        <v>107</v>
      </c>
      <c r="R2" s="787"/>
      <c r="S2" s="787"/>
      <c r="T2" s="787"/>
    </row>
    <row r="4" spans="2:20">
      <c r="C4" t="s">
        <v>26</v>
      </c>
    </row>
    <row r="5" spans="2:20">
      <c r="C5" t="s">
        <v>281</v>
      </c>
    </row>
    <row r="6" spans="2:20">
      <c r="C6" t="s">
        <v>29</v>
      </c>
    </row>
    <row r="7" spans="2:20">
      <c r="C7" t="s">
        <v>109</v>
      </c>
    </row>
    <row r="8" spans="2:20" ht="13.5" thickBot="1"/>
    <row r="9" spans="2:20" ht="13.5" thickBot="1">
      <c r="C9" s="788" t="s">
        <v>95</v>
      </c>
      <c r="D9" s="789"/>
      <c r="E9" s="789"/>
      <c r="F9" s="789"/>
      <c r="G9" s="789"/>
      <c r="H9" s="790"/>
      <c r="I9" s="796" t="s">
        <v>308</v>
      </c>
      <c r="J9" s="797"/>
      <c r="K9" s="797"/>
      <c r="L9" s="797"/>
      <c r="M9" s="797"/>
      <c r="N9" s="798"/>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1" t="s">
        <v>147</v>
      </c>
      <c r="S10" s="791"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2"/>
      <c r="S11" s="792"/>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2"/>
      <c r="S12" s="792"/>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2"/>
      <c r="S13" s="792"/>
    </row>
    <row r="14" spans="2:20" s="3" customFormat="1" ht="13.5" thickBot="1">
      <c r="B14" s="32"/>
      <c r="C14" s="32"/>
      <c r="D14" s="21"/>
      <c r="E14" s="21"/>
      <c r="F14" s="21"/>
      <c r="G14" s="21"/>
      <c r="H14" s="169"/>
      <c r="I14" s="32"/>
      <c r="J14" s="21"/>
      <c r="K14" s="21"/>
      <c r="L14" s="21"/>
      <c r="M14" s="21"/>
      <c r="N14" s="169"/>
      <c r="O14" s="590"/>
      <c r="R14" s="792"/>
      <c r="S14" s="792"/>
    </row>
    <row r="15" spans="2:20" s="3" customFormat="1" ht="12.75" customHeight="1" thickBot="1">
      <c r="B15" s="266"/>
      <c r="C15" s="784" t="s">
        <v>158</v>
      </c>
      <c r="D15" s="785"/>
      <c r="E15" s="785"/>
      <c r="F15" s="785"/>
      <c r="G15" s="785"/>
      <c r="H15" s="786"/>
      <c r="I15" s="784" t="s">
        <v>158</v>
      </c>
      <c r="J15" s="785"/>
      <c r="K15" s="785"/>
      <c r="L15" s="785"/>
      <c r="M15" s="785"/>
      <c r="N15" s="786"/>
      <c r="O15" s="591"/>
      <c r="R15" s="792"/>
      <c r="S15" s="792"/>
    </row>
    <row r="16" spans="2:20" s="3" customFormat="1" ht="26.25" thickBot="1">
      <c r="B16" s="172" t="s">
        <v>160</v>
      </c>
      <c r="C16" s="269">
        <v>0</v>
      </c>
      <c r="D16" s="270">
        <v>1</v>
      </c>
      <c r="E16" s="270">
        <v>0</v>
      </c>
      <c r="F16" s="270">
        <v>0</v>
      </c>
      <c r="G16" s="270">
        <v>0</v>
      </c>
      <c r="H16" s="794" t="s">
        <v>36</v>
      </c>
      <c r="I16" s="592">
        <v>0.2</v>
      </c>
      <c r="J16" s="593">
        <v>0.3</v>
      </c>
      <c r="K16" s="593">
        <v>0.25</v>
      </c>
      <c r="L16" s="593">
        <v>0.05</v>
      </c>
      <c r="M16" s="593">
        <v>0.2</v>
      </c>
      <c r="N16" s="794" t="s">
        <v>36</v>
      </c>
      <c r="O16" s="594"/>
      <c r="R16" s="793"/>
      <c r="S16" s="793"/>
    </row>
    <row r="17" spans="2:19" s="3" customFormat="1" ht="13.5" thickBot="1">
      <c r="B17" s="15" t="s">
        <v>1</v>
      </c>
      <c r="C17" s="15" t="s">
        <v>24</v>
      </c>
      <c r="D17" s="16" t="s">
        <v>24</v>
      </c>
      <c r="E17" s="16" t="s">
        <v>24</v>
      </c>
      <c r="F17" s="16" t="s">
        <v>24</v>
      </c>
      <c r="G17" s="16" t="s">
        <v>24</v>
      </c>
      <c r="H17" s="795"/>
      <c r="I17" s="15" t="s">
        <v>24</v>
      </c>
      <c r="J17" s="16" t="s">
        <v>24</v>
      </c>
      <c r="K17" s="16" t="s">
        <v>24</v>
      </c>
      <c r="L17" s="16" t="s">
        <v>24</v>
      </c>
      <c r="M17" s="16" t="s">
        <v>24</v>
      </c>
      <c r="N17" s="795"/>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37"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757">
        <v>0.435</v>
      </c>
    </row>
    <row r="3" spans="2:30">
      <c r="B3" s="640"/>
      <c r="C3" s="640"/>
      <c r="S3" s="640"/>
      <c r="AC3" s="638" t="s">
        <v>256</v>
      </c>
      <c r="AD3" s="757">
        <v>0.129</v>
      </c>
    </row>
    <row r="4" spans="2:30">
      <c r="B4" s="640"/>
      <c r="C4" s="640" t="s">
        <v>38</v>
      </c>
      <c r="S4" s="640" t="s">
        <v>301</v>
      </c>
      <c r="AC4" s="638" t="s">
        <v>2</v>
      </c>
      <c r="AD4" s="757">
        <v>9.9000000000000005E-2</v>
      </c>
    </row>
    <row r="5" spans="2:30">
      <c r="B5" s="640"/>
      <c r="C5" s="640"/>
      <c r="S5" s="640" t="s">
        <v>38</v>
      </c>
      <c r="AC5" s="638" t="s">
        <v>16</v>
      </c>
      <c r="AD5" s="757">
        <v>2.7E-2</v>
      </c>
    </row>
    <row r="6" spans="2:30">
      <c r="B6" s="640"/>
      <c r="S6" s="640"/>
      <c r="AC6" s="638" t="s">
        <v>331</v>
      </c>
      <c r="AD6" s="757">
        <v>8.9999999999999993E-3</v>
      </c>
    </row>
    <row r="7" spans="2:30" ht="13.5" thickBot="1">
      <c r="B7" s="640"/>
      <c r="C7" s="641"/>
      <c r="S7" s="640"/>
      <c r="AC7" s="638" t="s">
        <v>332</v>
      </c>
      <c r="AD7" s="757">
        <v>7.1999999999999995E-2</v>
      </c>
    </row>
    <row r="8" spans="2:30" ht="13.5" thickBot="1">
      <c r="B8" s="640"/>
      <c r="D8" s="642">
        <v>6.2100000000000002E-2</v>
      </c>
      <c r="E8" s="755">
        <f>AD2</f>
        <v>0.435</v>
      </c>
      <c r="F8" s="756">
        <f>AD3</f>
        <v>0.129</v>
      </c>
      <c r="G8" s="756">
        <v>0</v>
      </c>
      <c r="H8" s="756">
        <v>0</v>
      </c>
      <c r="I8" s="756">
        <f>AD4</f>
        <v>9.9000000000000005E-2</v>
      </c>
      <c r="J8" s="756">
        <f>AD5</f>
        <v>2.7E-2</v>
      </c>
      <c r="K8" s="756">
        <f>AD6</f>
        <v>8.9999999999999993E-3</v>
      </c>
      <c r="L8" s="756">
        <f>AD7</f>
        <v>7.1999999999999995E-2</v>
      </c>
      <c r="M8" s="756">
        <f>AD8</f>
        <v>3.3000000000000002E-2</v>
      </c>
      <c r="N8" s="756">
        <f>AD9</f>
        <v>0.04</v>
      </c>
      <c r="O8" s="756">
        <f>AD10</f>
        <v>0.156</v>
      </c>
      <c r="P8" s="643">
        <f>SUM(E8:O8)</f>
        <v>1</v>
      </c>
      <c r="S8" s="640"/>
      <c r="T8" s="640"/>
      <c r="AC8" s="638" t="s">
        <v>231</v>
      </c>
      <c r="AD8" s="757">
        <v>3.3000000000000002E-2</v>
      </c>
    </row>
    <row r="9" spans="2:30" ht="13.5" thickBot="1">
      <c r="B9" s="644"/>
      <c r="C9" s="645"/>
      <c r="D9" s="646"/>
      <c r="E9" s="799" t="s">
        <v>41</v>
      </c>
      <c r="F9" s="800"/>
      <c r="G9" s="800"/>
      <c r="H9" s="800"/>
      <c r="I9" s="800"/>
      <c r="J9" s="800"/>
      <c r="K9" s="800"/>
      <c r="L9" s="800"/>
      <c r="M9" s="800"/>
      <c r="N9" s="800"/>
      <c r="O9" s="800"/>
      <c r="P9" s="647"/>
      <c r="AC9" s="638" t="s">
        <v>232</v>
      </c>
      <c r="AD9" s="757">
        <v>0.04</v>
      </c>
    </row>
    <row r="10" spans="2:30" ht="21.75" customHeight="1" thickBot="1">
      <c r="B10" s="801" t="s">
        <v>1</v>
      </c>
      <c r="C10" s="801" t="s">
        <v>33</v>
      </c>
      <c r="D10" s="801" t="s">
        <v>40</v>
      </c>
      <c r="E10" s="801" t="s">
        <v>228</v>
      </c>
      <c r="F10" s="801" t="s">
        <v>271</v>
      </c>
      <c r="G10" s="791" t="s">
        <v>267</v>
      </c>
      <c r="H10" s="801" t="s">
        <v>270</v>
      </c>
      <c r="I10" s="791" t="s">
        <v>2</v>
      </c>
      <c r="J10" s="801" t="s">
        <v>16</v>
      </c>
      <c r="K10" s="791" t="s">
        <v>229</v>
      </c>
      <c r="L10" s="803" t="s">
        <v>273</v>
      </c>
      <c r="M10" s="804"/>
      <c r="N10" s="804"/>
      <c r="O10" s="805"/>
      <c r="P10" s="801" t="s">
        <v>27</v>
      </c>
      <c r="AC10" s="638" t="s">
        <v>233</v>
      </c>
      <c r="AD10" s="757">
        <v>0.156</v>
      </c>
    </row>
    <row r="11" spans="2:30" s="649" customFormat="1" ht="42" customHeight="1" thickBot="1">
      <c r="B11" s="802"/>
      <c r="C11" s="802"/>
      <c r="D11" s="802"/>
      <c r="E11" s="802"/>
      <c r="F11" s="802"/>
      <c r="G11" s="793"/>
      <c r="H11" s="802"/>
      <c r="I11" s="793"/>
      <c r="J11" s="802"/>
      <c r="K11" s="793"/>
      <c r="L11" s="648" t="s">
        <v>230</v>
      </c>
      <c r="M11" s="648" t="s">
        <v>231</v>
      </c>
      <c r="N11" s="648" t="s">
        <v>232</v>
      </c>
      <c r="O11" s="648" t="s">
        <v>233</v>
      </c>
      <c r="P11" s="802"/>
      <c r="S11" s="400" t="s">
        <v>1</v>
      </c>
      <c r="T11" s="404" t="s">
        <v>302</v>
      </c>
      <c r="U11" s="400" t="s">
        <v>303</v>
      </c>
      <c r="V11" s="404" t="s">
        <v>304</v>
      </c>
      <c r="W11" s="400" t="s">
        <v>40</v>
      </c>
      <c r="X11" s="404" t="s">
        <v>305</v>
      </c>
    </row>
    <row r="12" spans="2:30" s="656" customFormat="1" ht="26.25" thickBot="1">
      <c r="B12" s="650"/>
      <c r="C12" s="651" t="s">
        <v>15</v>
      </c>
      <c r="D12" s="651" t="s">
        <v>24</v>
      </c>
      <c r="E12" s="652" t="s">
        <v>24</v>
      </c>
      <c r="F12" s="653" t="s">
        <v>24</v>
      </c>
      <c r="G12" s="653" t="s">
        <v>24</v>
      </c>
      <c r="H12" s="653" t="s">
        <v>24</v>
      </c>
      <c r="I12" s="653" t="s">
        <v>24</v>
      </c>
      <c r="J12" s="653" t="s">
        <v>24</v>
      </c>
      <c r="K12" s="653" t="s">
        <v>24</v>
      </c>
      <c r="L12" s="653" t="s">
        <v>24</v>
      </c>
      <c r="M12" s="653" t="s">
        <v>24</v>
      </c>
      <c r="N12" s="653" t="s">
        <v>24</v>
      </c>
      <c r="O12" s="654" t="s">
        <v>24</v>
      </c>
      <c r="P12" s="655" t="s">
        <v>39</v>
      </c>
      <c r="S12" s="657"/>
      <c r="T12" s="658" t="s">
        <v>306</v>
      </c>
      <c r="U12" s="657" t="s">
        <v>307</v>
      </c>
      <c r="V12" s="658" t="s">
        <v>15</v>
      </c>
      <c r="W12" s="659" t="s">
        <v>24</v>
      </c>
      <c r="X12" s="658" t="s">
        <v>15</v>
      </c>
    </row>
    <row r="13" spans="2:30">
      <c r="B13" s="660">
        <f>year</f>
        <v>2000</v>
      </c>
      <c r="C13" s="661">
        <f>'[2]Fraksi pengelolaan sampah BaU'!C30</f>
        <v>26.164919088000001</v>
      </c>
      <c r="D13" s="662">
        <v>1</v>
      </c>
      <c r="E13" s="663">
        <f t="shared" ref="E13:O28" si="0">E$8</f>
        <v>0.435</v>
      </c>
      <c r="F13" s="663">
        <f t="shared" si="0"/>
        <v>0.129</v>
      </c>
      <c r="G13" s="663">
        <f t="shared" si="0"/>
        <v>0</v>
      </c>
      <c r="H13" s="663">
        <f t="shared" si="0"/>
        <v>0</v>
      </c>
      <c r="I13" s="663">
        <f t="shared" si="0"/>
        <v>9.9000000000000005E-2</v>
      </c>
      <c r="J13" s="663">
        <f t="shared" si="0"/>
        <v>2.7E-2</v>
      </c>
      <c r="K13" s="663">
        <f t="shared" si="0"/>
        <v>8.9999999999999993E-3</v>
      </c>
      <c r="L13" s="663">
        <f t="shared" si="0"/>
        <v>7.1999999999999995E-2</v>
      </c>
      <c r="M13" s="663">
        <f t="shared" si="0"/>
        <v>3.3000000000000002E-2</v>
      </c>
      <c r="N13" s="663">
        <f t="shared" si="0"/>
        <v>0.04</v>
      </c>
      <c r="O13" s="663">
        <f t="shared" si="0"/>
        <v>0.156</v>
      </c>
      <c r="P13" s="664">
        <f t="shared" ref="P13:P44" si="1">SUM(E13:O13)</f>
        <v>1</v>
      </c>
      <c r="S13" s="660">
        <f>year</f>
        <v>2000</v>
      </c>
      <c r="T13" s="665">
        <v>0</v>
      </c>
      <c r="U13" s="665">
        <v>5</v>
      </c>
      <c r="V13" s="666">
        <f>T13*U13</f>
        <v>0</v>
      </c>
      <c r="W13" s="667">
        <v>1</v>
      </c>
      <c r="X13" s="668">
        <f t="shared" ref="X13:X44" si="2">V13*W13</f>
        <v>0</v>
      </c>
    </row>
    <row r="14" spans="2:30">
      <c r="B14" s="669">
        <f t="shared" ref="B14:B45" si="3">B13+1</f>
        <v>2001</v>
      </c>
      <c r="C14" s="661">
        <f>'[2]Fraksi pengelolaan sampah BaU'!C31</f>
        <v>26.651413536000003</v>
      </c>
      <c r="D14" s="662">
        <v>1</v>
      </c>
      <c r="E14" s="663">
        <f t="shared" si="0"/>
        <v>0.435</v>
      </c>
      <c r="F14" s="663">
        <f t="shared" si="0"/>
        <v>0.129</v>
      </c>
      <c r="G14" s="663">
        <f t="shared" si="0"/>
        <v>0</v>
      </c>
      <c r="H14" s="663">
        <f t="shared" si="0"/>
        <v>0</v>
      </c>
      <c r="I14" s="663">
        <f t="shared" si="0"/>
        <v>9.9000000000000005E-2</v>
      </c>
      <c r="J14" s="663">
        <f t="shared" si="0"/>
        <v>2.7E-2</v>
      </c>
      <c r="K14" s="663">
        <f t="shared" si="0"/>
        <v>8.9999999999999993E-3</v>
      </c>
      <c r="L14" s="663">
        <f t="shared" si="0"/>
        <v>7.1999999999999995E-2</v>
      </c>
      <c r="M14" s="663">
        <f t="shared" si="0"/>
        <v>3.3000000000000002E-2</v>
      </c>
      <c r="N14" s="663">
        <f t="shared" si="0"/>
        <v>0.04</v>
      </c>
      <c r="O14" s="663">
        <f t="shared" si="0"/>
        <v>0.156</v>
      </c>
      <c r="P14" s="670">
        <f t="shared" si="1"/>
        <v>1</v>
      </c>
      <c r="S14" s="669">
        <f t="shared" ref="S14:S77" si="4">S13+1</f>
        <v>2001</v>
      </c>
      <c r="T14" s="671">
        <v>0</v>
      </c>
      <c r="U14" s="671">
        <v>5</v>
      </c>
      <c r="V14" s="672">
        <f>T14*U14</f>
        <v>0</v>
      </c>
      <c r="W14" s="673">
        <v>1</v>
      </c>
      <c r="X14" s="674">
        <f t="shared" si="2"/>
        <v>0</v>
      </c>
    </row>
    <row r="15" spans="2:30">
      <c r="B15" s="669">
        <f t="shared" si="3"/>
        <v>2002</v>
      </c>
      <c r="C15" s="661">
        <f>'[2]Fraksi pengelolaan sampah BaU'!C32</f>
        <v>27.453895128000003</v>
      </c>
      <c r="D15" s="662">
        <v>1</v>
      </c>
      <c r="E15" s="663">
        <f t="shared" si="0"/>
        <v>0.435</v>
      </c>
      <c r="F15" s="663">
        <f t="shared" si="0"/>
        <v>0.129</v>
      </c>
      <c r="G15" s="663">
        <f t="shared" si="0"/>
        <v>0</v>
      </c>
      <c r="H15" s="663">
        <f t="shared" si="0"/>
        <v>0</v>
      </c>
      <c r="I15" s="663">
        <f t="shared" si="0"/>
        <v>9.9000000000000005E-2</v>
      </c>
      <c r="J15" s="663">
        <f t="shared" si="0"/>
        <v>2.7E-2</v>
      </c>
      <c r="K15" s="663">
        <f t="shared" si="0"/>
        <v>8.9999999999999993E-3</v>
      </c>
      <c r="L15" s="663">
        <f t="shared" si="0"/>
        <v>7.1999999999999995E-2</v>
      </c>
      <c r="M15" s="663">
        <f t="shared" si="0"/>
        <v>3.3000000000000002E-2</v>
      </c>
      <c r="N15" s="663">
        <f t="shared" si="0"/>
        <v>0.04</v>
      </c>
      <c r="O15" s="663">
        <f t="shared" si="0"/>
        <v>0.156</v>
      </c>
      <c r="P15" s="670">
        <f t="shared" si="1"/>
        <v>1</v>
      </c>
      <c r="S15" s="669">
        <f t="shared" si="4"/>
        <v>2002</v>
      </c>
      <c r="T15" s="671">
        <v>0</v>
      </c>
      <c r="U15" s="671">
        <v>5</v>
      </c>
      <c r="V15" s="672">
        <f t="shared" ref="V15:V78" si="5">T15*U15</f>
        <v>0</v>
      </c>
      <c r="W15" s="673">
        <v>1</v>
      </c>
      <c r="X15" s="674">
        <f t="shared" si="2"/>
        <v>0</v>
      </c>
    </row>
    <row r="16" spans="2:30">
      <c r="B16" s="669">
        <f t="shared" si="3"/>
        <v>2003</v>
      </c>
      <c r="C16" s="661">
        <f>'[2]Fraksi pengelolaan sampah BaU'!C33</f>
        <v>29.619880355999999</v>
      </c>
      <c r="D16" s="662">
        <v>1</v>
      </c>
      <c r="E16" s="663">
        <f t="shared" si="0"/>
        <v>0.435</v>
      </c>
      <c r="F16" s="663">
        <f t="shared" si="0"/>
        <v>0.129</v>
      </c>
      <c r="G16" s="663">
        <f t="shared" si="0"/>
        <v>0</v>
      </c>
      <c r="H16" s="663">
        <f t="shared" si="0"/>
        <v>0</v>
      </c>
      <c r="I16" s="663">
        <f t="shared" si="0"/>
        <v>9.9000000000000005E-2</v>
      </c>
      <c r="J16" s="663">
        <f t="shared" si="0"/>
        <v>2.7E-2</v>
      </c>
      <c r="K16" s="663">
        <f t="shared" si="0"/>
        <v>8.9999999999999993E-3</v>
      </c>
      <c r="L16" s="663">
        <f t="shared" si="0"/>
        <v>7.1999999999999995E-2</v>
      </c>
      <c r="M16" s="663">
        <f t="shared" si="0"/>
        <v>3.3000000000000002E-2</v>
      </c>
      <c r="N16" s="663">
        <f t="shared" si="0"/>
        <v>0.04</v>
      </c>
      <c r="O16" s="663">
        <f t="shared" si="0"/>
        <v>0.156</v>
      </c>
      <c r="P16" s="670">
        <f t="shared" si="1"/>
        <v>1</v>
      </c>
      <c r="S16" s="669">
        <f t="shared" si="4"/>
        <v>2003</v>
      </c>
      <c r="T16" s="671">
        <v>0</v>
      </c>
      <c r="U16" s="671">
        <v>5</v>
      </c>
      <c r="V16" s="672">
        <f t="shared" si="5"/>
        <v>0</v>
      </c>
      <c r="W16" s="673">
        <v>1</v>
      </c>
      <c r="X16" s="674">
        <f t="shared" si="2"/>
        <v>0</v>
      </c>
    </row>
    <row r="17" spans="2:24">
      <c r="B17" s="669">
        <f t="shared" si="3"/>
        <v>2004</v>
      </c>
      <c r="C17" s="661">
        <f>'[2]Fraksi pengelolaan sampah BaU'!C34</f>
        <v>29.9204565</v>
      </c>
      <c r="D17" s="662">
        <v>1</v>
      </c>
      <c r="E17" s="663">
        <f t="shared" si="0"/>
        <v>0.435</v>
      </c>
      <c r="F17" s="663">
        <f t="shared" si="0"/>
        <v>0.129</v>
      </c>
      <c r="G17" s="663">
        <f t="shared" si="0"/>
        <v>0</v>
      </c>
      <c r="H17" s="663">
        <f t="shared" si="0"/>
        <v>0</v>
      </c>
      <c r="I17" s="663">
        <f t="shared" si="0"/>
        <v>9.9000000000000005E-2</v>
      </c>
      <c r="J17" s="663">
        <f t="shared" si="0"/>
        <v>2.7E-2</v>
      </c>
      <c r="K17" s="663">
        <f t="shared" si="0"/>
        <v>8.9999999999999993E-3</v>
      </c>
      <c r="L17" s="663">
        <f t="shared" si="0"/>
        <v>7.1999999999999995E-2</v>
      </c>
      <c r="M17" s="663">
        <f t="shared" si="0"/>
        <v>3.3000000000000002E-2</v>
      </c>
      <c r="N17" s="663">
        <f t="shared" si="0"/>
        <v>0.04</v>
      </c>
      <c r="O17" s="663">
        <f t="shared" si="0"/>
        <v>0.156</v>
      </c>
      <c r="P17" s="670">
        <f t="shared" si="1"/>
        <v>1</v>
      </c>
      <c r="S17" s="669">
        <f t="shared" si="4"/>
        <v>2004</v>
      </c>
      <c r="T17" s="671">
        <v>0</v>
      </c>
      <c r="U17" s="671">
        <v>5</v>
      </c>
      <c r="V17" s="672">
        <f t="shared" si="5"/>
        <v>0</v>
      </c>
      <c r="W17" s="673">
        <v>1</v>
      </c>
      <c r="X17" s="674">
        <f t="shared" si="2"/>
        <v>0</v>
      </c>
    </row>
    <row r="18" spans="2:24">
      <c r="B18" s="669">
        <f t="shared" si="3"/>
        <v>2005</v>
      </c>
      <c r="C18" s="661">
        <f>'[2]Fraksi pengelolaan sampah BaU'!C35</f>
        <v>30.735081960000002</v>
      </c>
      <c r="D18" s="662">
        <v>1</v>
      </c>
      <c r="E18" s="663">
        <f t="shared" si="0"/>
        <v>0.435</v>
      </c>
      <c r="F18" s="663">
        <f t="shared" si="0"/>
        <v>0.129</v>
      </c>
      <c r="G18" s="663">
        <f t="shared" si="0"/>
        <v>0</v>
      </c>
      <c r="H18" s="663">
        <f t="shared" si="0"/>
        <v>0</v>
      </c>
      <c r="I18" s="663">
        <f t="shared" si="0"/>
        <v>9.9000000000000005E-2</v>
      </c>
      <c r="J18" s="663">
        <f t="shared" si="0"/>
        <v>2.7E-2</v>
      </c>
      <c r="K18" s="663">
        <f t="shared" si="0"/>
        <v>8.9999999999999993E-3</v>
      </c>
      <c r="L18" s="663">
        <f t="shared" si="0"/>
        <v>7.1999999999999995E-2</v>
      </c>
      <c r="M18" s="663">
        <f t="shared" si="0"/>
        <v>3.3000000000000002E-2</v>
      </c>
      <c r="N18" s="663">
        <f t="shared" si="0"/>
        <v>0.04</v>
      </c>
      <c r="O18" s="663">
        <f t="shared" si="0"/>
        <v>0.156</v>
      </c>
      <c r="P18" s="670">
        <f t="shared" si="1"/>
        <v>1</v>
      </c>
      <c r="S18" s="669">
        <f t="shared" si="4"/>
        <v>2005</v>
      </c>
      <c r="T18" s="671">
        <v>0</v>
      </c>
      <c r="U18" s="671">
        <v>5</v>
      </c>
      <c r="V18" s="672">
        <f t="shared" si="5"/>
        <v>0</v>
      </c>
      <c r="W18" s="673">
        <v>1</v>
      </c>
      <c r="X18" s="674">
        <f t="shared" si="2"/>
        <v>0</v>
      </c>
    </row>
    <row r="19" spans="2:24">
      <c r="B19" s="669">
        <f t="shared" si="3"/>
        <v>2006</v>
      </c>
      <c r="C19" s="661">
        <f>'[2]Fraksi pengelolaan sampah BaU'!C36</f>
        <v>31.356083616000003</v>
      </c>
      <c r="D19" s="662">
        <v>1</v>
      </c>
      <c r="E19" s="663">
        <f t="shared" si="0"/>
        <v>0.435</v>
      </c>
      <c r="F19" s="663">
        <f t="shared" si="0"/>
        <v>0.129</v>
      </c>
      <c r="G19" s="663">
        <f t="shared" si="0"/>
        <v>0</v>
      </c>
      <c r="H19" s="663">
        <f t="shared" si="0"/>
        <v>0</v>
      </c>
      <c r="I19" s="663">
        <f t="shared" si="0"/>
        <v>9.9000000000000005E-2</v>
      </c>
      <c r="J19" s="663">
        <f t="shared" si="0"/>
        <v>2.7E-2</v>
      </c>
      <c r="K19" s="663">
        <f t="shared" si="0"/>
        <v>8.9999999999999993E-3</v>
      </c>
      <c r="L19" s="663">
        <f t="shared" si="0"/>
        <v>7.1999999999999995E-2</v>
      </c>
      <c r="M19" s="663">
        <f t="shared" si="0"/>
        <v>3.3000000000000002E-2</v>
      </c>
      <c r="N19" s="663">
        <f t="shared" si="0"/>
        <v>0.04</v>
      </c>
      <c r="O19" s="663">
        <f t="shared" si="0"/>
        <v>0.156</v>
      </c>
      <c r="P19" s="670">
        <f t="shared" si="1"/>
        <v>1</v>
      </c>
      <c r="S19" s="669">
        <f t="shared" si="4"/>
        <v>2006</v>
      </c>
      <c r="T19" s="671">
        <v>0</v>
      </c>
      <c r="U19" s="671">
        <v>5</v>
      </c>
      <c r="V19" s="672">
        <f t="shared" si="5"/>
        <v>0</v>
      </c>
      <c r="W19" s="673">
        <v>1</v>
      </c>
      <c r="X19" s="674">
        <f t="shared" si="2"/>
        <v>0</v>
      </c>
    </row>
    <row r="20" spans="2:24">
      <c r="B20" s="669">
        <f t="shared" si="3"/>
        <v>2007</v>
      </c>
      <c r="C20" s="661">
        <f>'[2]Fraksi pengelolaan sampah BaU'!C37</f>
        <v>31.976098967999999</v>
      </c>
      <c r="D20" s="662">
        <v>1</v>
      </c>
      <c r="E20" s="663">
        <f t="shared" si="0"/>
        <v>0.435</v>
      </c>
      <c r="F20" s="663">
        <f t="shared" si="0"/>
        <v>0.129</v>
      </c>
      <c r="G20" s="663">
        <f t="shared" si="0"/>
        <v>0</v>
      </c>
      <c r="H20" s="663">
        <f t="shared" si="0"/>
        <v>0</v>
      </c>
      <c r="I20" s="663">
        <f t="shared" si="0"/>
        <v>9.9000000000000005E-2</v>
      </c>
      <c r="J20" s="663">
        <f t="shared" si="0"/>
        <v>2.7E-2</v>
      </c>
      <c r="K20" s="663">
        <f t="shared" si="0"/>
        <v>8.9999999999999993E-3</v>
      </c>
      <c r="L20" s="663">
        <f t="shared" si="0"/>
        <v>7.1999999999999995E-2</v>
      </c>
      <c r="M20" s="663">
        <f t="shared" si="0"/>
        <v>3.3000000000000002E-2</v>
      </c>
      <c r="N20" s="663">
        <f t="shared" si="0"/>
        <v>0.04</v>
      </c>
      <c r="O20" s="663">
        <f t="shared" si="0"/>
        <v>0.156</v>
      </c>
      <c r="P20" s="670">
        <f t="shared" si="1"/>
        <v>1</v>
      </c>
      <c r="S20" s="669">
        <f t="shared" si="4"/>
        <v>2007</v>
      </c>
      <c r="T20" s="671">
        <v>0</v>
      </c>
      <c r="U20" s="671">
        <v>5</v>
      </c>
      <c r="V20" s="672">
        <f t="shared" si="5"/>
        <v>0</v>
      </c>
      <c r="W20" s="673">
        <v>1</v>
      </c>
      <c r="X20" s="674">
        <f t="shared" si="2"/>
        <v>0</v>
      </c>
    </row>
    <row r="21" spans="2:24">
      <c r="B21" s="669">
        <f t="shared" si="3"/>
        <v>2008</v>
      </c>
      <c r="C21" s="661">
        <f>'[2]Fraksi pengelolaan sampah BaU'!C38</f>
        <v>32.591306088000003</v>
      </c>
      <c r="D21" s="662">
        <v>1</v>
      </c>
      <c r="E21" s="663">
        <f t="shared" si="0"/>
        <v>0.435</v>
      </c>
      <c r="F21" s="663">
        <f t="shared" si="0"/>
        <v>0.129</v>
      </c>
      <c r="G21" s="663">
        <f t="shared" si="0"/>
        <v>0</v>
      </c>
      <c r="H21" s="663">
        <f t="shared" si="0"/>
        <v>0</v>
      </c>
      <c r="I21" s="663">
        <f t="shared" si="0"/>
        <v>9.9000000000000005E-2</v>
      </c>
      <c r="J21" s="663">
        <f t="shared" si="0"/>
        <v>2.7E-2</v>
      </c>
      <c r="K21" s="663">
        <f t="shared" si="0"/>
        <v>8.9999999999999993E-3</v>
      </c>
      <c r="L21" s="663">
        <f t="shared" si="0"/>
        <v>7.1999999999999995E-2</v>
      </c>
      <c r="M21" s="663">
        <f t="shared" si="0"/>
        <v>3.3000000000000002E-2</v>
      </c>
      <c r="N21" s="663">
        <f t="shared" si="0"/>
        <v>0.04</v>
      </c>
      <c r="O21" s="663">
        <f t="shared" si="0"/>
        <v>0.156</v>
      </c>
      <c r="P21" s="670">
        <f t="shared" si="1"/>
        <v>1</v>
      </c>
      <c r="S21" s="669">
        <f t="shared" si="4"/>
        <v>2008</v>
      </c>
      <c r="T21" s="671">
        <v>0</v>
      </c>
      <c r="U21" s="671">
        <v>5</v>
      </c>
      <c r="V21" s="672">
        <f t="shared" si="5"/>
        <v>0</v>
      </c>
      <c r="W21" s="673">
        <v>1</v>
      </c>
      <c r="X21" s="674">
        <f t="shared" si="2"/>
        <v>0</v>
      </c>
    </row>
    <row r="22" spans="2:24">
      <c r="B22" s="669">
        <f t="shared" si="3"/>
        <v>2009</v>
      </c>
      <c r="C22" s="661">
        <f>'[2]Fraksi pengelolaan sampah BaU'!C39</f>
        <v>33.197081676000003</v>
      </c>
      <c r="D22" s="662">
        <v>1</v>
      </c>
      <c r="E22" s="663">
        <f t="shared" si="0"/>
        <v>0.435</v>
      </c>
      <c r="F22" s="663">
        <f t="shared" si="0"/>
        <v>0.129</v>
      </c>
      <c r="G22" s="663">
        <f t="shared" si="0"/>
        <v>0</v>
      </c>
      <c r="H22" s="663">
        <f t="shared" si="0"/>
        <v>0</v>
      </c>
      <c r="I22" s="663">
        <f t="shared" si="0"/>
        <v>9.9000000000000005E-2</v>
      </c>
      <c r="J22" s="663">
        <f t="shared" si="0"/>
        <v>2.7E-2</v>
      </c>
      <c r="K22" s="663">
        <f t="shared" si="0"/>
        <v>8.9999999999999993E-3</v>
      </c>
      <c r="L22" s="663">
        <f t="shared" si="0"/>
        <v>7.1999999999999995E-2</v>
      </c>
      <c r="M22" s="663">
        <f t="shared" si="0"/>
        <v>3.3000000000000002E-2</v>
      </c>
      <c r="N22" s="663">
        <f t="shared" si="0"/>
        <v>0.04</v>
      </c>
      <c r="O22" s="663">
        <f t="shared" si="0"/>
        <v>0.156</v>
      </c>
      <c r="P22" s="670">
        <f t="shared" si="1"/>
        <v>1</v>
      </c>
      <c r="S22" s="669">
        <f t="shared" si="4"/>
        <v>2009</v>
      </c>
      <c r="T22" s="671">
        <v>0</v>
      </c>
      <c r="U22" s="671">
        <v>5</v>
      </c>
      <c r="V22" s="672">
        <f t="shared" si="5"/>
        <v>0</v>
      </c>
      <c r="W22" s="673">
        <v>1</v>
      </c>
      <c r="X22" s="674">
        <f t="shared" si="2"/>
        <v>0</v>
      </c>
    </row>
    <row r="23" spans="2:24">
      <c r="B23" s="669">
        <f t="shared" si="3"/>
        <v>2010</v>
      </c>
      <c r="C23" s="661">
        <f>'[2]Fraksi pengelolaan sampah BaU'!C40</f>
        <v>38.631061920000008</v>
      </c>
      <c r="D23" s="662">
        <v>1</v>
      </c>
      <c r="E23" s="663">
        <f t="shared" ref="E23:O38" si="6">E$8</f>
        <v>0.435</v>
      </c>
      <c r="F23" s="663">
        <f t="shared" si="6"/>
        <v>0.129</v>
      </c>
      <c r="G23" s="663">
        <f t="shared" si="0"/>
        <v>0</v>
      </c>
      <c r="H23" s="663">
        <f t="shared" si="6"/>
        <v>0</v>
      </c>
      <c r="I23" s="663">
        <f t="shared" si="0"/>
        <v>9.9000000000000005E-2</v>
      </c>
      <c r="J23" s="663">
        <f t="shared" si="6"/>
        <v>2.7E-2</v>
      </c>
      <c r="K23" s="663">
        <f t="shared" si="6"/>
        <v>8.9999999999999993E-3</v>
      </c>
      <c r="L23" s="663">
        <f t="shared" si="6"/>
        <v>7.1999999999999995E-2</v>
      </c>
      <c r="M23" s="663">
        <f t="shared" si="6"/>
        <v>3.3000000000000002E-2</v>
      </c>
      <c r="N23" s="663">
        <f t="shared" si="6"/>
        <v>0.04</v>
      </c>
      <c r="O23" s="663">
        <f t="shared" si="6"/>
        <v>0.156</v>
      </c>
      <c r="P23" s="670">
        <f t="shared" si="1"/>
        <v>1</v>
      </c>
      <c r="S23" s="669">
        <f t="shared" si="4"/>
        <v>2010</v>
      </c>
      <c r="T23" s="671">
        <v>0</v>
      </c>
      <c r="U23" s="671">
        <v>5</v>
      </c>
      <c r="V23" s="672">
        <f t="shared" si="5"/>
        <v>0</v>
      </c>
      <c r="W23" s="673">
        <v>1</v>
      </c>
      <c r="X23" s="674">
        <f t="shared" si="2"/>
        <v>0</v>
      </c>
    </row>
    <row r="24" spans="2:24">
      <c r="B24" s="669">
        <f t="shared" si="3"/>
        <v>2011</v>
      </c>
      <c r="C24" s="661">
        <f>'[3]Fraksi pengelolaan sampah BaU'!C29</f>
        <v>39.958565459999996</v>
      </c>
      <c r="D24" s="662">
        <v>1</v>
      </c>
      <c r="E24" s="663">
        <f t="shared" si="6"/>
        <v>0.435</v>
      </c>
      <c r="F24" s="663">
        <f t="shared" si="6"/>
        <v>0.129</v>
      </c>
      <c r="G24" s="663">
        <f t="shared" si="0"/>
        <v>0</v>
      </c>
      <c r="H24" s="663">
        <f t="shared" si="6"/>
        <v>0</v>
      </c>
      <c r="I24" s="663">
        <f t="shared" si="0"/>
        <v>9.9000000000000005E-2</v>
      </c>
      <c r="J24" s="663">
        <f t="shared" si="6"/>
        <v>2.7E-2</v>
      </c>
      <c r="K24" s="663">
        <f t="shared" si="6"/>
        <v>8.9999999999999993E-3</v>
      </c>
      <c r="L24" s="663">
        <f t="shared" si="6"/>
        <v>7.1999999999999995E-2</v>
      </c>
      <c r="M24" s="663">
        <f t="shared" si="6"/>
        <v>3.3000000000000002E-2</v>
      </c>
      <c r="N24" s="663">
        <f t="shared" si="6"/>
        <v>0.04</v>
      </c>
      <c r="O24" s="663">
        <f t="shared" si="6"/>
        <v>0.156</v>
      </c>
      <c r="P24" s="670">
        <f t="shared" si="1"/>
        <v>1</v>
      </c>
      <c r="S24" s="669">
        <f t="shared" si="4"/>
        <v>2011</v>
      </c>
      <c r="T24" s="671">
        <v>0</v>
      </c>
      <c r="U24" s="671">
        <v>5</v>
      </c>
      <c r="V24" s="672">
        <f t="shared" si="5"/>
        <v>0</v>
      </c>
      <c r="W24" s="673">
        <v>1</v>
      </c>
      <c r="X24" s="674">
        <f t="shared" si="2"/>
        <v>0</v>
      </c>
    </row>
    <row r="25" spans="2:24">
      <c r="B25" s="669">
        <f t="shared" si="3"/>
        <v>2012</v>
      </c>
      <c r="C25" s="661">
        <f>'[3]Fraksi pengelolaan sampah BaU'!C30</f>
        <v>41.023403915999999</v>
      </c>
      <c r="D25" s="662">
        <v>1</v>
      </c>
      <c r="E25" s="663">
        <f t="shared" si="6"/>
        <v>0.435</v>
      </c>
      <c r="F25" s="663">
        <f t="shared" si="6"/>
        <v>0.129</v>
      </c>
      <c r="G25" s="663">
        <f t="shared" si="0"/>
        <v>0</v>
      </c>
      <c r="H25" s="663">
        <f t="shared" si="6"/>
        <v>0</v>
      </c>
      <c r="I25" s="663">
        <f t="shared" si="0"/>
        <v>9.9000000000000005E-2</v>
      </c>
      <c r="J25" s="663">
        <f t="shared" si="6"/>
        <v>2.7E-2</v>
      </c>
      <c r="K25" s="663">
        <f t="shared" si="6"/>
        <v>8.9999999999999993E-3</v>
      </c>
      <c r="L25" s="663">
        <f t="shared" si="6"/>
        <v>7.1999999999999995E-2</v>
      </c>
      <c r="M25" s="663">
        <f t="shared" si="6"/>
        <v>3.3000000000000002E-2</v>
      </c>
      <c r="N25" s="663">
        <f t="shared" si="6"/>
        <v>0.04</v>
      </c>
      <c r="O25" s="663">
        <f t="shared" si="6"/>
        <v>0.156</v>
      </c>
      <c r="P25" s="670">
        <f t="shared" si="1"/>
        <v>1</v>
      </c>
      <c r="S25" s="669">
        <f t="shared" si="4"/>
        <v>2012</v>
      </c>
      <c r="T25" s="671">
        <v>0</v>
      </c>
      <c r="U25" s="671">
        <v>5</v>
      </c>
      <c r="V25" s="672">
        <f t="shared" si="5"/>
        <v>0</v>
      </c>
      <c r="W25" s="673">
        <v>1</v>
      </c>
      <c r="X25" s="674">
        <f t="shared" si="2"/>
        <v>0</v>
      </c>
    </row>
    <row r="26" spans="2:24">
      <c r="B26" s="669">
        <f t="shared" si="3"/>
        <v>2013</v>
      </c>
      <c r="C26" s="661">
        <f>'[3]Fraksi pengelolaan sampah BaU'!C31</f>
        <v>42.110927364000005</v>
      </c>
      <c r="D26" s="662">
        <v>1</v>
      </c>
      <c r="E26" s="663">
        <f t="shared" si="6"/>
        <v>0.435</v>
      </c>
      <c r="F26" s="663">
        <f t="shared" si="6"/>
        <v>0.129</v>
      </c>
      <c r="G26" s="663">
        <f t="shared" si="0"/>
        <v>0</v>
      </c>
      <c r="H26" s="663">
        <f t="shared" si="6"/>
        <v>0</v>
      </c>
      <c r="I26" s="663">
        <f t="shared" si="0"/>
        <v>9.9000000000000005E-2</v>
      </c>
      <c r="J26" s="663">
        <f t="shared" si="6"/>
        <v>2.7E-2</v>
      </c>
      <c r="K26" s="663">
        <f t="shared" si="6"/>
        <v>8.9999999999999993E-3</v>
      </c>
      <c r="L26" s="663">
        <f t="shared" si="6"/>
        <v>7.1999999999999995E-2</v>
      </c>
      <c r="M26" s="663">
        <f t="shared" si="6"/>
        <v>3.3000000000000002E-2</v>
      </c>
      <c r="N26" s="663">
        <f t="shared" si="6"/>
        <v>0.04</v>
      </c>
      <c r="O26" s="663">
        <f t="shared" si="6"/>
        <v>0.156</v>
      </c>
      <c r="P26" s="670">
        <f t="shared" si="1"/>
        <v>1</v>
      </c>
      <c r="S26" s="669">
        <f t="shared" si="4"/>
        <v>2013</v>
      </c>
      <c r="T26" s="671">
        <v>0</v>
      </c>
      <c r="U26" s="671">
        <v>5</v>
      </c>
      <c r="V26" s="672">
        <f t="shared" si="5"/>
        <v>0</v>
      </c>
      <c r="W26" s="673">
        <v>1</v>
      </c>
      <c r="X26" s="674">
        <f t="shared" si="2"/>
        <v>0</v>
      </c>
    </row>
    <row r="27" spans="2:24">
      <c r="B27" s="669">
        <f t="shared" si="3"/>
        <v>2014</v>
      </c>
      <c r="C27" s="661">
        <f>'[3]Fraksi pengelolaan sampah BaU'!C32</f>
        <v>43.177861715999995</v>
      </c>
      <c r="D27" s="662">
        <v>1</v>
      </c>
      <c r="E27" s="663">
        <f t="shared" si="6"/>
        <v>0.435</v>
      </c>
      <c r="F27" s="663">
        <f t="shared" si="6"/>
        <v>0.129</v>
      </c>
      <c r="G27" s="663">
        <f t="shared" si="0"/>
        <v>0</v>
      </c>
      <c r="H27" s="663">
        <f t="shared" si="6"/>
        <v>0</v>
      </c>
      <c r="I27" s="663">
        <f t="shared" si="0"/>
        <v>9.9000000000000005E-2</v>
      </c>
      <c r="J27" s="663">
        <f t="shared" si="6"/>
        <v>2.7E-2</v>
      </c>
      <c r="K27" s="663">
        <f t="shared" si="6"/>
        <v>8.9999999999999993E-3</v>
      </c>
      <c r="L27" s="663">
        <f t="shared" si="6"/>
        <v>7.1999999999999995E-2</v>
      </c>
      <c r="M27" s="663">
        <f t="shared" si="6"/>
        <v>3.3000000000000002E-2</v>
      </c>
      <c r="N27" s="663">
        <f t="shared" si="6"/>
        <v>0.04</v>
      </c>
      <c r="O27" s="663">
        <f t="shared" si="6"/>
        <v>0.156</v>
      </c>
      <c r="P27" s="670">
        <f t="shared" si="1"/>
        <v>1</v>
      </c>
      <c r="S27" s="669">
        <f t="shared" si="4"/>
        <v>2014</v>
      </c>
      <c r="T27" s="671">
        <v>0</v>
      </c>
      <c r="U27" s="671">
        <v>5</v>
      </c>
      <c r="V27" s="672">
        <f t="shared" si="5"/>
        <v>0</v>
      </c>
      <c r="W27" s="673">
        <v>1</v>
      </c>
      <c r="X27" s="674">
        <f t="shared" si="2"/>
        <v>0</v>
      </c>
    </row>
    <row r="28" spans="2:24">
      <c r="B28" s="669">
        <f t="shared" si="3"/>
        <v>2015</v>
      </c>
      <c r="C28" s="661">
        <f>'[3]Fraksi pengelolaan sampah BaU'!C33</f>
        <v>44.247385115999997</v>
      </c>
      <c r="D28" s="662">
        <v>1</v>
      </c>
      <c r="E28" s="663">
        <f t="shared" si="6"/>
        <v>0.435</v>
      </c>
      <c r="F28" s="663">
        <f t="shared" si="6"/>
        <v>0.129</v>
      </c>
      <c r="G28" s="663">
        <f t="shared" si="0"/>
        <v>0</v>
      </c>
      <c r="H28" s="663">
        <f t="shared" si="6"/>
        <v>0</v>
      </c>
      <c r="I28" s="663">
        <f t="shared" si="0"/>
        <v>9.9000000000000005E-2</v>
      </c>
      <c r="J28" s="663">
        <f t="shared" si="6"/>
        <v>2.7E-2</v>
      </c>
      <c r="K28" s="663">
        <f t="shared" si="6"/>
        <v>8.9999999999999993E-3</v>
      </c>
      <c r="L28" s="663">
        <f t="shared" si="6"/>
        <v>7.1999999999999995E-2</v>
      </c>
      <c r="M28" s="663">
        <f t="shared" si="6"/>
        <v>3.3000000000000002E-2</v>
      </c>
      <c r="N28" s="663">
        <f t="shared" si="6"/>
        <v>0.04</v>
      </c>
      <c r="O28" s="663">
        <f t="shared" si="6"/>
        <v>0.156</v>
      </c>
      <c r="P28" s="670">
        <f t="shared" si="1"/>
        <v>1</v>
      </c>
      <c r="S28" s="669">
        <f t="shared" si="4"/>
        <v>2015</v>
      </c>
      <c r="T28" s="671">
        <v>0</v>
      </c>
      <c r="U28" s="671">
        <v>5</v>
      </c>
      <c r="V28" s="672">
        <f t="shared" si="5"/>
        <v>0</v>
      </c>
      <c r="W28" s="673">
        <v>1</v>
      </c>
      <c r="X28" s="674">
        <f t="shared" si="2"/>
        <v>0</v>
      </c>
    </row>
    <row r="29" spans="2:24">
      <c r="B29" s="669">
        <f t="shared" si="3"/>
        <v>2016</v>
      </c>
      <c r="C29" s="661">
        <f>'[3]Fraksi pengelolaan sampah BaU'!C34</f>
        <v>45.309326304000002</v>
      </c>
      <c r="D29" s="662">
        <v>1</v>
      </c>
      <c r="E29" s="663">
        <f t="shared" si="6"/>
        <v>0.435</v>
      </c>
      <c r="F29" s="663">
        <f t="shared" si="6"/>
        <v>0.129</v>
      </c>
      <c r="G29" s="663">
        <f t="shared" si="6"/>
        <v>0</v>
      </c>
      <c r="H29" s="663">
        <f t="shared" si="6"/>
        <v>0</v>
      </c>
      <c r="I29" s="663">
        <f t="shared" si="6"/>
        <v>9.9000000000000005E-2</v>
      </c>
      <c r="J29" s="663">
        <f t="shared" si="6"/>
        <v>2.7E-2</v>
      </c>
      <c r="K29" s="663">
        <f t="shared" si="6"/>
        <v>8.9999999999999993E-3</v>
      </c>
      <c r="L29" s="663">
        <f t="shared" si="6"/>
        <v>7.1999999999999995E-2</v>
      </c>
      <c r="M29" s="663">
        <f t="shared" si="6"/>
        <v>3.3000000000000002E-2</v>
      </c>
      <c r="N29" s="663">
        <f t="shared" si="6"/>
        <v>0.04</v>
      </c>
      <c r="O29" s="663">
        <f t="shared" si="6"/>
        <v>0.156</v>
      </c>
      <c r="P29" s="670">
        <f t="shared" si="1"/>
        <v>1</v>
      </c>
      <c r="S29" s="669">
        <f t="shared" si="4"/>
        <v>2016</v>
      </c>
      <c r="T29" s="671">
        <v>0</v>
      </c>
      <c r="U29" s="671">
        <v>5</v>
      </c>
      <c r="V29" s="672">
        <f t="shared" si="5"/>
        <v>0</v>
      </c>
      <c r="W29" s="673">
        <v>1</v>
      </c>
      <c r="X29" s="674">
        <f t="shared" si="2"/>
        <v>0</v>
      </c>
    </row>
    <row r="30" spans="2:24">
      <c r="B30" s="669">
        <f t="shared" si="3"/>
        <v>2017</v>
      </c>
      <c r="C30" s="661">
        <f>'[3]Fraksi pengelolaan sampah BaU'!C35</f>
        <v>46.440432059999999</v>
      </c>
      <c r="D30" s="662">
        <v>1</v>
      </c>
      <c r="E30" s="663">
        <f t="shared" si="6"/>
        <v>0.435</v>
      </c>
      <c r="F30" s="663">
        <f t="shared" si="6"/>
        <v>0.129</v>
      </c>
      <c r="G30" s="663">
        <f t="shared" si="6"/>
        <v>0</v>
      </c>
      <c r="H30" s="663">
        <f t="shared" si="6"/>
        <v>0</v>
      </c>
      <c r="I30" s="663">
        <f t="shared" si="6"/>
        <v>9.9000000000000005E-2</v>
      </c>
      <c r="J30" s="663">
        <f t="shared" si="6"/>
        <v>2.7E-2</v>
      </c>
      <c r="K30" s="663">
        <f t="shared" si="6"/>
        <v>8.9999999999999993E-3</v>
      </c>
      <c r="L30" s="663">
        <f t="shared" si="6"/>
        <v>7.1999999999999995E-2</v>
      </c>
      <c r="M30" s="663">
        <f t="shared" si="6"/>
        <v>3.3000000000000002E-2</v>
      </c>
      <c r="N30" s="663">
        <f t="shared" si="6"/>
        <v>0.04</v>
      </c>
      <c r="O30" s="663">
        <f t="shared" si="6"/>
        <v>0.156</v>
      </c>
      <c r="P30" s="670">
        <f t="shared" si="1"/>
        <v>1</v>
      </c>
      <c r="S30" s="669">
        <f t="shared" si="4"/>
        <v>2017</v>
      </c>
      <c r="T30" s="671">
        <v>0</v>
      </c>
      <c r="U30" s="671">
        <v>5</v>
      </c>
      <c r="V30" s="672">
        <f t="shared" si="5"/>
        <v>0</v>
      </c>
      <c r="W30" s="673">
        <v>1</v>
      </c>
      <c r="X30" s="674">
        <f t="shared" si="2"/>
        <v>0</v>
      </c>
    </row>
    <row r="31" spans="2:24">
      <c r="B31" s="669">
        <f t="shared" si="3"/>
        <v>2018</v>
      </c>
      <c r="C31" s="661">
        <f>'[3]Fraksi pengelolaan sampah BaU'!C36</f>
        <v>47.717325876000004</v>
      </c>
      <c r="D31" s="662">
        <v>1</v>
      </c>
      <c r="E31" s="663">
        <f t="shared" si="6"/>
        <v>0.435</v>
      </c>
      <c r="F31" s="663">
        <f t="shared" si="6"/>
        <v>0.129</v>
      </c>
      <c r="G31" s="663">
        <f t="shared" si="6"/>
        <v>0</v>
      </c>
      <c r="H31" s="663">
        <f t="shared" si="6"/>
        <v>0</v>
      </c>
      <c r="I31" s="663">
        <f t="shared" si="6"/>
        <v>9.9000000000000005E-2</v>
      </c>
      <c r="J31" s="663">
        <f t="shared" si="6"/>
        <v>2.7E-2</v>
      </c>
      <c r="K31" s="663">
        <f t="shared" si="6"/>
        <v>8.9999999999999993E-3</v>
      </c>
      <c r="L31" s="663">
        <f t="shared" si="6"/>
        <v>7.1999999999999995E-2</v>
      </c>
      <c r="M31" s="663">
        <f t="shared" si="6"/>
        <v>3.3000000000000002E-2</v>
      </c>
      <c r="N31" s="663">
        <f t="shared" si="6"/>
        <v>0.04</v>
      </c>
      <c r="O31" s="663">
        <f t="shared" si="6"/>
        <v>0.156</v>
      </c>
      <c r="P31" s="670">
        <f t="shared" si="1"/>
        <v>1</v>
      </c>
      <c r="S31" s="669">
        <f t="shared" si="4"/>
        <v>2018</v>
      </c>
      <c r="T31" s="671">
        <v>0</v>
      </c>
      <c r="U31" s="671">
        <v>5</v>
      </c>
      <c r="V31" s="672">
        <f t="shared" si="5"/>
        <v>0</v>
      </c>
      <c r="W31" s="673">
        <v>1</v>
      </c>
      <c r="X31" s="674">
        <f t="shared" si="2"/>
        <v>0</v>
      </c>
    </row>
    <row r="32" spans="2:24">
      <c r="B32" s="669">
        <f t="shared" si="3"/>
        <v>2019</v>
      </c>
      <c r="C32" s="661">
        <f>'[3]Fraksi pengelolaan sampah BaU'!C37</f>
        <v>48.994219691999994</v>
      </c>
      <c r="D32" s="662">
        <v>1</v>
      </c>
      <c r="E32" s="663">
        <f t="shared" si="6"/>
        <v>0.435</v>
      </c>
      <c r="F32" s="663">
        <f t="shared" si="6"/>
        <v>0.129</v>
      </c>
      <c r="G32" s="663">
        <f t="shared" si="6"/>
        <v>0</v>
      </c>
      <c r="H32" s="663">
        <f t="shared" si="6"/>
        <v>0</v>
      </c>
      <c r="I32" s="663">
        <f t="shared" si="6"/>
        <v>9.9000000000000005E-2</v>
      </c>
      <c r="J32" s="663">
        <f t="shared" si="6"/>
        <v>2.7E-2</v>
      </c>
      <c r="K32" s="663">
        <f t="shared" si="6"/>
        <v>8.9999999999999993E-3</v>
      </c>
      <c r="L32" s="663">
        <f t="shared" si="6"/>
        <v>7.1999999999999995E-2</v>
      </c>
      <c r="M32" s="663">
        <f t="shared" si="6"/>
        <v>3.3000000000000002E-2</v>
      </c>
      <c r="N32" s="663">
        <f t="shared" si="6"/>
        <v>0.04</v>
      </c>
      <c r="O32" s="663">
        <f t="shared" si="6"/>
        <v>0.156</v>
      </c>
      <c r="P32" s="670">
        <f t="shared" si="1"/>
        <v>1</v>
      </c>
      <c r="S32" s="669">
        <f t="shared" si="4"/>
        <v>2019</v>
      </c>
      <c r="T32" s="671">
        <v>0</v>
      </c>
      <c r="U32" s="671">
        <v>5</v>
      </c>
      <c r="V32" s="672">
        <f t="shared" si="5"/>
        <v>0</v>
      </c>
      <c r="W32" s="673">
        <v>1</v>
      </c>
      <c r="X32" s="674">
        <f t="shared" si="2"/>
        <v>0</v>
      </c>
    </row>
    <row r="33" spans="2:24">
      <c r="B33" s="669">
        <f t="shared" si="3"/>
        <v>2020</v>
      </c>
      <c r="C33" s="661">
        <f>'[3]Fraksi pengelolaan sampah BaU'!C38</f>
        <v>50.271113507999999</v>
      </c>
      <c r="D33" s="662">
        <v>1</v>
      </c>
      <c r="E33" s="663">
        <f t="shared" ref="E33:O48" si="7">E$8</f>
        <v>0.435</v>
      </c>
      <c r="F33" s="663">
        <f t="shared" si="7"/>
        <v>0.129</v>
      </c>
      <c r="G33" s="663">
        <f t="shared" si="6"/>
        <v>0</v>
      </c>
      <c r="H33" s="663">
        <f t="shared" si="7"/>
        <v>0</v>
      </c>
      <c r="I33" s="663">
        <f t="shared" si="6"/>
        <v>9.9000000000000005E-2</v>
      </c>
      <c r="J33" s="663">
        <f t="shared" si="7"/>
        <v>2.7E-2</v>
      </c>
      <c r="K33" s="663">
        <f t="shared" si="7"/>
        <v>8.9999999999999993E-3</v>
      </c>
      <c r="L33" s="663">
        <f t="shared" si="7"/>
        <v>7.1999999999999995E-2</v>
      </c>
      <c r="M33" s="663">
        <f t="shared" si="7"/>
        <v>3.3000000000000002E-2</v>
      </c>
      <c r="N33" s="663">
        <f t="shared" si="7"/>
        <v>0.04</v>
      </c>
      <c r="O33" s="663">
        <f t="shared" si="7"/>
        <v>0.156</v>
      </c>
      <c r="P33" s="670">
        <f t="shared" si="1"/>
        <v>1</v>
      </c>
      <c r="S33" s="669">
        <f t="shared" si="4"/>
        <v>2020</v>
      </c>
      <c r="T33" s="671">
        <v>0</v>
      </c>
      <c r="U33" s="671">
        <v>5</v>
      </c>
      <c r="V33" s="672">
        <f t="shared" si="5"/>
        <v>0</v>
      </c>
      <c r="W33" s="673">
        <v>1</v>
      </c>
      <c r="X33" s="674">
        <f t="shared" si="2"/>
        <v>0</v>
      </c>
    </row>
    <row r="34" spans="2:24">
      <c r="B34" s="669">
        <f t="shared" si="3"/>
        <v>2021</v>
      </c>
      <c r="C34" s="661">
        <f>'[3]Fraksi pengelolaan sampah BaU'!C39</f>
        <v>51.548007323999997</v>
      </c>
      <c r="D34" s="662">
        <v>1</v>
      </c>
      <c r="E34" s="663">
        <f t="shared" si="7"/>
        <v>0.435</v>
      </c>
      <c r="F34" s="663">
        <f t="shared" si="7"/>
        <v>0.129</v>
      </c>
      <c r="G34" s="663">
        <f t="shared" si="6"/>
        <v>0</v>
      </c>
      <c r="H34" s="663">
        <f t="shared" si="7"/>
        <v>0</v>
      </c>
      <c r="I34" s="663">
        <f t="shared" si="6"/>
        <v>9.9000000000000005E-2</v>
      </c>
      <c r="J34" s="663">
        <f t="shared" si="7"/>
        <v>2.7E-2</v>
      </c>
      <c r="K34" s="663">
        <f t="shared" si="7"/>
        <v>8.9999999999999993E-3</v>
      </c>
      <c r="L34" s="663">
        <f t="shared" si="7"/>
        <v>7.1999999999999995E-2</v>
      </c>
      <c r="M34" s="663">
        <f t="shared" si="7"/>
        <v>3.3000000000000002E-2</v>
      </c>
      <c r="N34" s="663">
        <f t="shared" si="7"/>
        <v>0.04</v>
      </c>
      <c r="O34" s="663">
        <f t="shared" si="7"/>
        <v>0.156</v>
      </c>
      <c r="P34" s="670">
        <f t="shared" si="1"/>
        <v>1</v>
      </c>
      <c r="S34" s="669">
        <f t="shared" si="4"/>
        <v>2021</v>
      </c>
      <c r="T34" s="671">
        <v>0</v>
      </c>
      <c r="U34" s="671">
        <v>5</v>
      </c>
      <c r="V34" s="672">
        <f t="shared" si="5"/>
        <v>0</v>
      </c>
      <c r="W34" s="673">
        <v>1</v>
      </c>
      <c r="X34" s="674">
        <f t="shared" si="2"/>
        <v>0</v>
      </c>
    </row>
    <row r="35" spans="2:24">
      <c r="B35" s="669">
        <f t="shared" si="3"/>
        <v>2022</v>
      </c>
      <c r="C35" s="661">
        <f>'[3]Fraksi pengelolaan sampah BaU'!C40</f>
        <v>52.824901140000001</v>
      </c>
      <c r="D35" s="662">
        <v>1</v>
      </c>
      <c r="E35" s="663">
        <f t="shared" si="7"/>
        <v>0.435</v>
      </c>
      <c r="F35" s="663">
        <f t="shared" si="7"/>
        <v>0.129</v>
      </c>
      <c r="G35" s="663">
        <f t="shared" si="6"/>
        <v>0</v>
      </c>
      <c r="H35" s="663">
        <f t="shared" si="7"/>
        <v>0</v>
      </c>
      <c r="I35" s="663">
        <f t="shared" si="6"/>
        <v>9.9000000000000005E-2</v>
      </c>
      <c r="J35" s="663">
        <f t="shared" si="7"/>
        <v>2.7E-2</v>
      </c>
      <c r="K35" s="663">
        <f t="shared" si="7"/>
        <v>8.9999999999999993E-3</v>
      </c>
      <c r="L35" s="663">
        <f t="shared" si="7"/>
        <v>7.1999999999999995E-2</v>
      </c>
      <c r="M35" s="663">
        <f t="shared" si="7"/>
        <v>3.3000000000000002E-2</v>
      </c>
      <c r="N35" s="663">
        <f t="shared" si="7"/>
        <v>0.04</v>
      </c>
      <c r="O35" s="663">
        <f t="shared" si="7"/>
        <v>0.156</v>
      </c>
      <c r="P35" s="670">
        <f t="shared" si="1"/>
        <v>1</v>
      </c>
      <c r="S35" s="669">
        <f t="shared" si="4"/>
        <v>2022</v>
      </c>
      <c r="T35" s="671">
        <v>0</v>
      </c>
      <c r="U35" s="671">
        <v>5</v>
      </c>
      <c r="V35" s="672">
        <f t="shared" si="5"/>
        <v>0</v>
      </c>
      <c r="W35" s="673">
        <v>1</v>
      </c>
      <c r="X35" s="674">
        <f t="shared" si="2"/>
        <v>0</v>
      </c>
    </row>
    <row r="36" spans="2:24">
      <c r="B36" s="669">
        <f t="shared" si="3"/>
        <v>2023</v>
      </c>
      <c r="C36" s="661">
        <f>'[3]Fraksi pengelolaan sampah BaU'!C41</f>
        <v>54.101794955999999</v>
      </c>
      <c r="D36" s="662">
        <v>1</v>
      </c>
      <c r="E36" s="663">
        <f t="shared" si="7"/>
        <v>0.435</v>
      </c>
      <c r="F36" s="663">
        <f t="shared" si="7"/>
        <v>0.129</v>
      </c>
      <c r="G36" s="663">
        <f t="shared" si="6"/>
        <v>0</v>
      </c>
      <c r="H36" s="663">
        <f t="shared" si="7"/>
        <v>0</v>
      </c>
      <c r="I36" s="663">
        <f t="shared" si="6"/>
        <v>9.9000000000000005E-2</v>
      </c>
      <c r="J36" s="663">
        <f t="shared" si="7"/>
        <v>2.7E-2</v>
      </c>
      <c r="K36" s="663">
        <f t="shared" si="7"/>
        <v>8.9999999999999993E-3</v>
      </c>
      <c r="L36" s="663">
        <f t="shared" si="7"/>
        <v>7.1999999999999995E-2</v>
      </c>
      <c r="M36" s="663">
        <f t="shared" si="7"/>
        <v>3.3000000000000002E-2</v>
      </c>
      <c r="N36" s="663">
        <f t="shared" si="7"/>
        <v>0.04</v>
      </c>
      <c r="O36" s="663">
        <f t="shared" si="7"/>
        <v>0.156</v>
      </c>
      <c r="P36" s="670">
        <f t="shared" si="1"/>
        <v>1</v>
      </c>
      <c r="S36" s="669">
        <f t="shared" si="4"/>
        <v>2023</v>
      </c>
      <c r="T36" s="671">
        <v>0</v>
      </c>
      <c r="U36" s="671">
        <v>5</v>
      </c>
      <c r="V36" s="672">
        <f t="shared" si="5"/>
        <v>0</v>
      </c>
      <c r="W36" s="673">
        <v>1</v>
      </c>
      <c r="X36" s="674">
        <f t="shared" si="2"/>
        <v>0</v>
      </c>
    </row>
    <row r="37" spans="2:24">
      <c r="B37" s="669">
        <f t="shared" si="3"/>
        <v>2024</v>
      </c>
      <c r="C37" s="661">
        <f>'[3]Fraksi pengelolaan sampah BaU'!C42</f>
        <v>55.378688772000011</v>
      </c>
      <c r="D37" s="662">
        <v>1</v>
      </c>
      <c r="E37" s="663">
        <f t="shared" si="7"/>
        <v>0.435</v>
      </c>
      <c r="F37" s="663">
        <f t="shared" si="7"/>
        <v>0.129</v>
      </c>
      <c r="G37" s="663">
        <f t="shared" si="6"/>
        <v>0</v>
      </c>
      <c r="H37" s="663">
        <f t="shared" si="7"/>
        <v>0</v>
      </c>
      <c r="I37" s="663">
        <f t="shared" si="6"/>
        <v>9.9000000000000005E-2</v>
      </c>
      <c r="J37" s="663">
        <f t="shared" si="7"/>
        <v>2.7E-2</v>
      </c>
      <c r="K37" s="663">
        <f t="shared" si="7"/>
        <v>8.9999999999999993E-3</v>
      </c>
      <c r="L37" s="663">
        <f t="shared" si="7"/>
        <v>7.1999999999999995E-2</v>
      </c>
      <c r="M37" s="663">
        <f t="shared" si="7"/>
        <v>3.3000000000000002E-2</v>
      </c>
      <c r="N37" s="663">
        <f t="shared" si="7"/>
        <v>0.04</v>
      </c>
      <c r="O37" s="663">
        <f t="shared" si="7"/>
        <v>0.156</v>
      </c>
      <c r="P37" s="670">
        <f t="shared" si="1"/>
        <v>1</v>
      </c>
      <c r="S37" s="669">
        <f t="shared" si="4"/>
        <v>2024</v>
      </c>
      <c r="T37" s="671">
        <v>0</v>
      </c>
      <c r="U37" s="671">
        <v>5</v>
      </c>
      <c r="V37" s="672">
        <f t="shared" si="5"/>
        <v>0</v>
      </c>
      <c r="W37" s="673">
        <v>1</v>
      </c>
      <c r="X37" s="674">
        <f t="shared" si="2"/>
        <v>0</v>
      </c>
    </row>
    <row r="38" spans="2:24">
      <c r="B38" s="669">
        <f t="shared" si="3"/>
        <v>2025</v>
      </c>
      <c r="C38" s="661">
        <f>'[3]Fraksi pengelolaan sampah BaU'!C43</f>
        <v>56.655582588000001</v>
      </c>
      <c r="D38" s="662">
        <v>1</v>
      </c>
      <c r="E38" s="663">
        <f t="shared" si="7"/>
        <v>0.435</v>
      </c>
      <c r="F38" s="663">
        <f t="shared" si="7"/>
        <v>0.129</v>
      </c>
      <c r="G38" s="663">
        <f t="shared" si="6"/>
        <v>0</v>
      </c>
      <c r="H38" s="663">
        <f t="shared" si="7"/>
        <v>0</v>
      </c>
      <c r="I38" s="663">
        <f t="shared" si="6"/>
        <v>9.9000000000000005E-2</v>
      </c>
      <c r="J38" s="663">
        <f t="shared" si="7"/>
        <v>2.7E-2</v>
      </c>
      <c r="K38" s="663">
        <f t="shared" si="7"/>
        <v>8.9999999999999993E-3</v>
      </c>
      <c r="L38" s="663">
        <f t="shared" si="7"/>
        <v>7.1999999999999995E-2</v>
      </c>
      <c r="M38" s="663">
        <f t="shared" si="7"/>
        <v>3.3000000000000002E-2</v>
      </c>
      <c r="N38" s="663">
        <f t="shared" si="7"/>
        <v>0.04</v>
      </c>
      <c r="O38" s="663">
        <f t="shared" si="7"/>
        <v>0.156</v>
      </c>
      <c r="P38" s="670">
        <f t="shared" si="1"/>
        <v>1</v>
      </c>
      <c r="S38" s="669">
        <f t="shared" si="4"/>
        <v>2025</v>
      </c>
      <c r="T38" s="671">
        <v>0</v>
      </c>
      <c r="U38" s="671">
        <v>5</v>
      </c>
      <c r="V38" s="672">
        <f t="shared" si="5"/>
        <v>0</v>
      </c>
      <c r="W38" s="673">
        <v>1</v>
      </c>
      <c r="X38" s="674">
        <f t="shared" si="2"/>
        <v>0</v>
      </c>
    </row>
    <row r="39" spans="2:24">
      <c r="B39" s="669">
        <f t="shared" si="3"/>
        <v>2026</v>
      </c>
      <c r="C39" s="661">
        <f>'[3]Fraksi pengelolaan sampah BaU'!C44</f>
        <v>57.932476403999999</v>
      </c>
      <c r="D39" s="662">
        <v>1</v>
      </c>
      <c r="E39" s="663">
        <f t="shared" si="7"/>
        <v>0.435</v>
      </c>
      <c r="F39" s="663">
        <f t="shared" si="7"/>
        <v>0.129</v>
      </c>
      <c r="G39" s="663">
        <f t="shared" si="7"/>
        <v>0</v>
      </c>
      <c r="H39" s="663">
        <f t="shared" si="7"/>
        <v>0</v>
      </c>
      <c r="I39" s="663">
        <f t="shared" si="7"/>
        <v>9.9000000000000005E-2</v>
      </c>
      <c r="J39" s="663">
        <f t="shared" si="7"/>
        <v>2.7E-2</v>
      </c>
      <c r="K39" s="663">
        <f t="shared" si="7"/>
        <v>8.9999999999999993E-3</v>
      </c>
      <c r="L39" s="663">
        <f t="shared" si="7"/>
        <v>7.1999999999999995E-2</v>
      </c>
      <c r="M39" s="663">
        <f t="shared" si="7"/>
        <v>3.3000000000000002E-2</v>
      </c>
      <c r="N39" s="663">
        <f t="shared" si="7"/>
        <v>0.04</v>
      </c>
      <c r="O39" s="663">
        <f t="shared" si="7"/>
        <v>0.156</v>
      </c>
      <c r="P39" s="670">
        <f t="shared" si="1"/>
        <v>1</v>
      </c>
      <c r="S39" s="669">
        <f t="shared" si="4"/>
        <v>2026</v>
      </c>
      <c r="T39" s="671">
        <v>0</v>
      </c>
      <c r="U39" s="671">
        <v>5</v>
      </c>
      <c r="V39" s="672">
        <f t="shared" si="5"/>
        <v>0</v>
      </c>
      <c r="W39" s="673">
        <v>1</v>
      </c>
      <c r="X39" s="674">
        <f t="shared" si="2"/>
        <v>0</v>
      </c>
    </row>
    <row r="40" spans="2:24">
      <c r="B40" s="669">
        <f t="shared" si="3"/>
        <v>2027</v>
      </c>
      <c r="C40" s="661">
        <f>'[3]Fraksi pengelolaan sampah BaU'!C45</f>
        <v>59.209370220000004</v>
      </c>
      <c r="D40" s="662">
        <v>1</v>
      </c>
      <c r="E40" s="663">
        <f t="shared" si="7"/>
        <v>0.435</v>
      </c>
      <c r="F40" s="663">
        <f t="shared" si="7"/>
        <v>0.129</v>
      </c>
      <c r="G40" s="663">
        <f t="shared" si="7"/>
        <v>0</v>
      </c>
      <c r="H40" s="663">
        <f t="shared" si="7"/>
        <v>0</v>
      </c>
      <c r="I40" s="663">
        <f t="shared" si="7"/>
        <v>9.9000000000000005E-2</v>
      </c>
      <c r="J40" s="663">
        <f t="shared" si="7"/>
        <v>2.7E-2</v>
      </c>
      <c r="K40" s="663">
        <f t="shared" si="7"/>
        <v>8.9999999999999993E-3</v>
      </c>
      <c r="L40" s="663">
        <f t="shared" si="7"/>
        <v>7.1999999999999995E-2</v>
      </c>
      <c r="M40" s="663">
        <f t="shared" si="7"/>
        <v>3.3000000000000002E-2</v>
      </c>
      <c r="N40" s="663">
        <f t="shared" si="7"/>
        <v>0.04</v>
      </c>
      <c r="O40" s="663">
        <f t="shared" si="7"/>
        <v>0.156</v>
      </c>
      <c r="P40" s="670">
        <f t="shared" si="1"/>
        <v>1</v>
      </c>
      <c r="S40" s="669">
        <f t="shared" si="4"/>
        <v>2027</v>
      </c>
      <c r="T40" s="671">
        <v>0</v>
      </c>
      <c r="U40" s="671">
        <v>5</v>
      </c>
      <c r="V40" s="672">
        <f t="shared" si="5"/>
        <v>0</v>
      </c>
      <c r="W40" s="673">
        <v>1</v>
      </c>
      <c r="X40" s="674">
        <f t="shared" si="2"/>
        <v>0</v>
      </c>
    </row>
    <row r="41" spans="2:24">
      <c r="B41" s="669">
        <f t="shared" si="3"/>
        <v>2028</v>
      </c>
      <c r="C41" s="661">
        <f>'[3]Fraksi pengelolaan sampah BaU'!C46</f>
        <v>60.486264036000001</v>
      </c>
      <c r="D41" s="662">
        <v>1</v>
      </c>
      <c r="E41" s="663">
        <f t="shared" si="7"/>
        <v>0.435</v>
      </c>
      <c r="F41" s="663">
        <f t="shared" si="7"/>
        <v>0.129</v>
      </c>
      <c r="G41" s="663">
        <f t="shared" si="7"/>
        <v>0</v>
      </c>
      <c r="H41" s="663">
        <f t="shared" si="7"/>
        <v>0</v>
      </c>
      <c r="I41" s="663">
        <f t="shared" si="7"/>
        <v>9.9000000000000005E-2</v>
      </c>
      <c r="J41" s="663">
        <f t="shared" si="7"/>
        <v>2.7E-2</v>
      </c>
      <c r="K41" s="663">
        <f t="shared" si="7"/>
        <v>8.9999999999999993E-3</v>
      </c>
      <c r="L41" s="663">
        <f t="shared" si="7"/>
        <v>7.1999999999999995E-2</v>
      </c>
      <c r="M41" s="663">
        <f t="shared" si="7"/>
        <v>3.3000000000000002E-2</v>
      </c>
      <c r="N41" s="663">
        <f t="shared" si="7"/>
        <v>0.04</v>
      </c>
      <c r="O41" s="663">
        <f t="shared" si="7"/>
        <v>0.156</v>
      </c>
      <c r="P41" s="670">
        <f t="shared" si="1"/>
        <v>1</v>
      </c>
      <c r="S41" s="669">
        <f t="shared" si="4"/>
        <v>2028</v>
      </c>
      <c r="T41" s="671">
        <v>0</v>
      </c>
      <c r="U41" s="671">
        <v>5</v>
      </c>
      <c r="V41" s="672">
        <f t="shared" si="5"/>
        <v>0</v>
      </c>
      <c r="W41" s="673">
        <v>1</v>
      </c>
      <c r="X41" s="674">
        <f t="shared" si="2"/>
        <v>0</v>
      </c>
    </row>
    <row r="42" spans="2:24">
      <c r="B42" s="669">
        <f t="shared" si="3"/>
        <v>2029</v>
      </c>
      <c r="C42" s="661">
        <f>'[3]Fraksi pengelolaan sampah BaU'!C47</f>
        <v>61.763157852000006</v>
      </c>
      <c r="D42" s="662">
        <v>1</v>
      </c>
      <c r="E42" s="663">
        <f t="shared" si="7"/>
        <v>0.435</v>
      </c>
      <c r="F42" s="663">
        <f t="shared" si="7"/>
        <v>0.129</v>
      </c>
      <c r="G42" s="663">
        <f t="shared" si="7"/>
        <v>0</v>
      </c>
      <c r="H42" s="663">
        <f t="shared" si="7"/>
        <v>0</v>
      </c>
      <c r="I42" s="663">
        <f t="shared" si="7"/>
        <v>9.9000000000000005E-2</v>
      </c>
      <c r="J42" s="663">
        <f t="shared" si="7"/>
        <v>2.7E-2</v>
      </c>
      <c r="K42" s="663">
        <f t="shared" si="7"/>
        <v>8.9999999999999993E-3</v>
      </c>
      <c r="L42" s="663">
        <f t="shared" si="7"/>
        <v>7.1999999999999995E-2</v>
      </c>
      <c r="M42" s="663">
        <f t="shared" si="7"/>
        <v>3.3000000000000002E-2</v>
      </c>
      <c r="N42" s="663">
        <f t="shared" si="7"/>
        <v>0.04</v>
      </c>
      <c r="O42" s="663">
        <f t="shared" si="7"/>
        <v>0.156</v>
      </c>
      <c r="P42" s="670">
        <f t="shared" si="1"/>
        <v>1</v>
      </c>
      <c r="S42" s="669">
        <f t="shared" si="4"/>
        <v>2029</v>
      </c>
      <c r="T42" s="671">
        <v>0</v>
      </c>
      <c r="U42" s="671">
        <v>5</v>
      </c>
      <c r="V42" s="672">
        <f t="shared" si="5"/>
        <v>0</v>
      </c>
      <c r="W42" s="673">
        <v>1</v>
      </c>
      <c r="X42" s="674">
        <f t="shared" si="2"/>
        <v>0</v>
      </c>
    </row>
    <row r="43" spans="2:24">
      <c r="B43" s="669">
        <f t="shared" si="3"/>
        <v>2030</v>
      </c>
      <c r="C43" s="661">
        <f>'[3]Fraksi pengelolaan sampah BaU'!C48</f>
        <v>63.040051667999997</v>
      </c>
      <c r="D43" s="662">
        <v>1</v>
      </c>
      <c r="E43" s="663">
        <f t="shared" ref="E43:O58" si="8">E$8</f>
        <v>0.435</v>
      </c>
      <c r="F43" s="663">
        <f t="shared" si="8"/>
        <v>0.129</v>
      </c>
      <c r="G43" s="663">
        <f t="shared" si="7"/>
        <v>0</v>
      </c>
      <c r="H43" s="663">
        <f t="shared" si="8"/>
        <v>0</v>
      </c>
      <c r="I43" s="663">
        <f t="shared" si="7"/>
        <v>9.9000000000000005E-2</v>
      </c>
      <c r="J43" s="663">
        <f t="shared" si="8"/>
        <v>2.7E-2</v>
      </c>
      <c r="K43" s="663">
        <f t="shared" si="8"/>
        <v>8.9999999999999993E-3</v>
      </c>
      <c r="L43" s="663">
        <f t="shared" si="8"/>
        <v>7.1999999999999995E-2</v>
      </c>
      <c r="M43" s="663">
        <f t="shared" si="8"/>
        <v>3.3000000000000002E-2</v>
      </c>
      <c r="N43" s="663">
        <f t="shared" si="8"/>
        <v>0.04</v>
      </c>
      <c r="O43" s="663">
        <f t="shared" si="8"/>
        <v>0.156</v>
      </c>
      <c r="P43" s="670">
        <f t="shared" si="1"/>
        <v>1</v>
      </c>
      <c r="S43" s="669">
        <f t="shared" si="4"/>
        <v>2030</v>
      </c>
      <c r="T43" s="671">
        <v>0</v>
      </c>
      <c r="U43" s="671">
        <v>5</v>
      </c>
      <c r="V43" s="672">
        <f t="shared" si="5"/>
        <v>0</v>
      </c>
      <c r="W43" s="673">
        <v>1</v>
      </c>
      <c r="X43" s="674">
        <f t="shared" si="2"/>
        <v>0</v>
      </c>
    </row>
    <row r="44" spans="2:24">
      <c r="B44" s="669">
        <f t="shared" si="3"/>
        <v>2031</v>
      </c>
      <c r="C44" s="675"/>
      <c r="D44" s="662">
        <v>1</v>
      </c>
      <c r="E44" s="663">
        <f t="shared" si="8"/>
        <v>0.435</v>
      </c>
      <c r="F44" s="663">
        <f t="shared" si="8"/>
        <v>0.129</v>
      </c>
      <c r="G44" s="663">
        <f t="shared" si="7"/>
        <v>0</v>
      </c>
      <c r="H44" s="663">
        <f t="shared" si="8"/>
        <v>0</v>
      </c>
      <c r="I44" s="663">
        <f t="shared" si="7"/>
        <v>9.9000000000000005E-2</v>
      </c>
      <c r="J44" s="663">
        <f t="shared" si="8"/>
        <v>2.7E-2</v>
      </c>
      <c r="K44" s="663">
        <f t="shared" si="8"/>
        <v>8.9999999999999993E-3</v>
      </c>
      <c r="L44" s="663">
        <f t="shared" si="8"/>
        <v>7.1999999999999995E-2</v>
      </c>
      <c r="M44" s="663">
        <f t="shared" si="8"/>
        <v>3.3000000000000002E-2</v>
      </c>
      <c r="N44" s="663">
        <f t="shared" si="8"/>
        <v>0.04</v>
      </c>
      <c r="O44" s="663">
        <f t="shared" si="8"/>
        <v>0.156</v>
      </c>
      <c r="P44" s="670">
        <f t="shared" si="1"/>
        <v>1</v>
      </c>
      <c r="S44" s="669">
        <f t="shared" si="4"/>
        <v>2031</v>
      </c>
      <c r="T44" s="671">
        <v>0</v>
      </c>
      <c r="U44" s="671">
        <v>5</v>
      </c>
      <c r="V44" s="672">
        <f t="shared" si="5"/>
        <v>0</v>
      </c>
      <c r="W44" s="673">
        <v>1</v>
      </c>
      <c r="X44" s="674">
        <f t="shared" si="2"/>
        <v>0</v>
      </c>
    </row>
    <row r="45" spans="2:24">
      <c r="B45" s="669">
        <f t="shared" si="3"/>
        <v>2032</v>
      </c>
      <c r="C45" s="675"/>
      <c r="D45" s="662">
        <v>1</v>
      </c>
      <c r="E45" s="663">
        <f t="shared" si="8"/>
        <v>0.435</v>
      </c>
      <c r="F45" s="663">
        <f t="shared" si="8"/>
        <v>0.129</v>
      </c>
      <c r="G45" s="663">
        <f t="shared" si="7"/>
        <v>0</v>
      </c>
      <c r="H45" s="663">
        <f t="shared" si="8"/>
        <v>0</v>
      </c>
      <c r="I45" s="663">
        <f t="shared" si="7"/>
        <v>9.9000000000000005E-2</v>
      </c>
      <c r="J45" s="663">
        <f t="shared" si="8"/>
        <v>2.7E-2</v>
      </c>
      <c r="K45" s="663">
        <f t="shared" si="8"/>
        <v>8.9999999999999993E-3</v>
      </c>
      <c r="L45" s="663">
        <f t="shared" si="8"/>
        <v>7.1999999999999995E-2</v>
      </c>
      <c r="M45" s="663">
        <f t="shared" si="8"/>
        <v>3.3000000000000002E-2</v>
      </c>
      <c r="N45" s="663">
        <f t="shared" si="8"/>
        <v>0.04</v>
      </c>
      <c r="O45" s="663">
        <f t="shared" si="8"/>
        <v>0.156</v>
      </c>
      <c r="P45" s="670">
        <f t="shared" ref="P45:P76" si="9">SUM(E45:O45)</f>
        <v>1</v>
      </c>
      <c r="S45" s="669">
        <f t="shared" si="4"/>
        <v>2032</v>
      </c>
      <c r="T45" s="671">
        <v>0</v>
      </c>
      <c r="U45" s="671">
        <v>5</v>
      </c>
      <c r="V45" s="672">
        <f t="shared" si="5"/>
        <v>0</v>
      </c>
      <c r="W45" s="673">
        <v>1</v>
      </c>
      <c r="X45" s="674">
        <f t="shared" ref="X45:X76" si="10">V45*W45</f>
        <v>0</v>
      </c>
    </row>
    <row r="46" spans="2:24">
      <c r="B46" s="669">
        <f t="shared" ref="B46:B77" si="11">B45+1</f>
        <v>2033</v>
      </c>
      <c r="C46" s="675"/>
      <c r="D46" s="662">
        <v>1</v>
      </c>
      <c r="E46" s="663">
        <f t="shared" si="8"/>
        <v>0.435</v>
      </c>
      <c r="F46" s="663">
        <f t="shared" si="8"/>
        <v>0.129</v>
      </c>
      <c r="G46" s="663">
        <f t="shared" si="7"/>
        <v>0</v>
      </c>
      <c r="H46" s="663">
        <f t="shared" si="8"/>
        <v>0</v>
      </c>
      <c r="I46" s="663">
        <f t="shared" si="7"/>
        <v>9.9000000000000005E-2</v>
      </c>
      <c r="J46" s="663">
        <f t="shared" si="8"/>
        <v>2.7E-2</v>
      </c>
      <c r="K46" s="663">
        <f t="shared" si="8"/>
        <v>8.9999999999999993E-3</v>
      </c>
      <c r="L46" s="663">
        <f t="shared" si="8"/>
        <v>7.1999999999999995E-2</v>
      </c>
      <c r="M46" s="663">
        <f t="shared" si="8"/>
        <v>3.3000000000000002E-2</v>
      </c>
      <c r="N46" s="663">
        <f t="shared" si="8"/>
        <v>0.04</v>
      </c>
      <c r="O46" s="663">
        <f t="shared" si="8"/>
        <v>0.156</v>
      </c>
      <c r="P46" s="670">
        <f t="shared" si="9"/>
        <v>1</v>
      </c>
      <c r="S46" s="669">
        <f t="shared" si="4"/>
        <v>2033</v>
      </c>
      <c r="T46" s="671">
        <v>0</v>
      </c>
      <c r="U46" s="671">
        <v>5</v>
      </c>
      <c r="V46" s="672">
        <f t="shared" si="5"/>
        <v>0</v>
      </c>
      <c r="W46" s="673">
        <v>1</v>
      </c>
      <c r="X46" s="674">
        <f t="shared" si="10"/>
        <v>0</v>
      </c>
    </row>
    <row r="47" spans="2:24">
      <c r="B47" s="669">
        <f t="shared" si="11"/>
        <v>2034</v>
      </c>
      <c r="C47" s="675"/>
      <c r="D47" s="662">
        <v>1</v>
      </c>
      <c r="E47" s="663">
        <f t="shared" si="8"/>
        <v>0.435</v>
      </c>
      <c r="F47" s="663">
        <f t="shared" si="8"/>
        <v>0.129</v>
      </c>
      <c r="G47" s="663">
        <f t="shared" si="7"/>
        <v>0</v>
      </c>
      <c r="H47" s="663">
        <f t="shared" si="8"/>
        <v>0</v>
      </c>
      <c r="I47" s="663">
        <f t="shared" si="7"/>
        <v>9.9000000000000005E-2</v>
      </c>
      <c r="J47" s="663">
        <f t="shared" si="8"/>
        <v>2.7E-2</v>
      </c>
      <c r="K47" s="663">
        <f t="shared" si="8"/>
        <v>8.9999999999999993E-3</v>
      </c>
      <c r="L47" s="663">
        <f t="shared" si="8"/>
        <v>7.1999999999999995E-2</v>
      </c>
      <c r="M47" s="663">
        <f t="shared" si="8"/>
        <v>3.3000000000000002E-2</v>
      </c>
      <c r="N47" s="663">
        <f t="shared" si="8"/>
        <v>0.04</v>
      </c>
      <c r="O47" s="663">
        <f t="shared" si="8"/>
        <v>0.156</v>
      </c>
      <c r="P47" s="670">
        <f t="shared" si="9"/>
        <v>1</v>
      </c>
      <c r="S47" s="669">
        <f t="shared" si="4"/>
        <v>2034</v>
      </c>
      <c r="T47" s="671">
        <v>0</v>
      </c>
      <c r="U47" s="671">
        <v>5</v>
      </c>
      <c r="V47" s="672">
        <f t="shared" si="5"/>
        <v>0</v>
      </c>
      <c r="W47" s="673">
        <v>1</v>
      </c>
      <c r="X47" s="674">
        <f t="shared" si="10"/>
        <v>0</v>
      </c>
    </row>
    <row r="48" spans="2:24">
      <c r="B48" s="669">
        <f t="shared" si="11"/>
        <v>2035</v>
      </c>
      <c r="C48" s="675"/>
      <c r="D48" s="662">
        <v>1</v>
      </c>
      <c r="E48" s="663">
        <f t="shared" si="8"/>
        <v>0.435</v>
      </c>
      <c r="F48" s="663">
        <f t="shared" si="8"/>
        <v>0.129</v>
      </c>
      <c r="G48" s="663">
        <f t="shared" si="7"/>
        <v>0</v>
      </c>
      <c r="H48" s="663">
        <f t="shared" si="8"/>
        <v>0</v>
      </c>
      <c r="I48" s="663">
        <f t="shared" si="7"/>
        <v>9.9000000000000005E-2</v>
      </c>
      <c r="J48" s="663">
        <f t="shared" si="8"/>
        <v>2.7E-2</v>
      </c>
      <c r="K48" s="663">
        <f t="shared" si="8"/>
        <v>8.9999999999999993E-3</v>
      </c>
      <c r="L48" s="663">
        <f t="shared" si="8"/>
        <v>7.1999999999999995E-2</v>
      </c>
      <c r="M48" s="663">
        <f t="shared" si="8"/>
        <v>3.3000000000000002E-2</v>
      </c>
      <c r="N48" s="663">
        <f t="shared" si="8"/>
        <v>0.04</v>
      </c>
      <c r="O48" s="663">
        <f t="shared" si="8"/>
        <v>0.156</v>
      </c>
      <c r="P48" s="670">
        <f t="shared" si="9"/>
        <v>1</v>
      </c>
      <c r="S48" s="669">
        <f t="shared" si="4"/>
        <v>2035</v>
      </c>
      <c r="T48" s="671">
        <v>0</v>
      </c>
      <c r="U48" s="671">
        <v>5</v>
      </c>
      <c r="V48" s="672">
        <f t="shared" si="5"/>
        <v>0</v>
      </c>
      <c r="W48" s="673">
        <v>1</v>
      </c>
      <c r="X48" s="674">
        <f t="shared" si="10"/>
        <v>0</v>
      </c>
    </row>
    <row r="49" spans="2:24">
      <c r="B49" s="669">
        <f t="shared" si="11"/>
        <v>2036</v>
      </c>
      <c r="C49" s="675"/>
      <c r="D49" s="662">
        <v>1</v>
      </c>
      <c r="E49" s="663">
        <f t="shared" si="8"/>
        <v>0.435</v>
      </c>
      <c r="F49" s="663">
        <f t="shared" si="8"/>
        <v>0.129</v>
      </c>
      <c r="G49" s="663">
        <f t="shared" si="8"/>
        <v>0</v>
      </c>
      <c r="H49" s="663">
        <f t="shared" si="8"/>
        <v>0</v>
      </c>
      <c r="I49" s="663">
        <f t="shared" si="8"/>
        <v>9.9000000000000005E-2</v>
      </c>
      <c r="J49" s="663">
        <f t="shared" si="8"/>
        <v>2.7E-2</v>
      </c>
      <c r="K49" s="663">
        <f t="shared" si="8"/>
        <v>8.9999999999999993E-3</v>
      </c>
      <c r="L49" s="663">
        <f t="shared" si="8"/>
        <v>7.1999999999999995E-2</v>
      </c>
      <c r="M49" s="663">
        <f t="shared" si="8"/>
        <v>3.3000000000000002E-2</v>
      </c>
      <c r="N49" s="663">
        <f t="shared" si="8"/>
        <v>0.04</v>
      </c>
      <c r="O49" s="663">
        <f t="shared" si="8"/>
        <v>0.156</v>
      </c>
      <c r="P49" s="670">
        <f t="shared" si="9"/>
        <v>1</v>
      </c>
      <c r="S49" s="669">
        <f t="shared" si="4"/>
        <v>2036</v>
      </c>
      <c r="T49" s="671">
        <v>0</v>
      </c>
      <c r="U49" s="671">
        <v>5</v>
      </c>
      <c r="V49" s="672">
        <f t="shared" si="5"/>
        <v>0</v>
      </c>
      <c r="W49" s="673">
        <v>1</v>
      </c>
      <c r="X49" s="674">
        <f t="shared" si="10"/>
        <v>0</v>
      </c>
    </row>
    <row r="50" spans="2:24">
      <c r="B50" s="669">
        <f t="shared" si="11"/>
        <v>2037</v>
      </c>
      <c r="C50" s="675"/>
      <c r="D50" s="662">
        <v>1</v>
      </c>
      <c r="E50" s="663">
        <f t="shared" si="8"/>
        <v>0.435</v>
      </c>
      <c r="F50" s="663">
        <f t="shared" si="8"/>
        <v>0.129</v>
      </c>
      <c r="G50" s="663">
        <f t="shared" si="8"/>
        <v>0</v>
      </c>
      <c r="H50" s="663">
        <f t="shared" si="8"/>
        <v>0</v>
      </c>
      <c r="I50" s="663">
        <f t="shared" si="8"/>
        <v>9.9000000000000005E-2</v>
      </c>
      <c r="J50" s="663">
        <f t="shared" si="8"/>
        <v>2.7E-2</v>
      </c>
      <c r="K50" s="663">
        <f t="shared" si="8"/>
        <v>8.9999999999999993E-3</v>
      </c>
      <c r="L50" s="663">
        <f t="shared" si="8"/>
        <v>7.1999999999999995E-2</v>
      </c>
      <c r="M50" s="663">
        <f t="shared" si="8"/>
        <v>3.3000000000000002E-2</v>
      </c>
      <c r="N50" s="663">
        <f t="shared" si="8"/>
        <v>0.04</v>
      </c>
      <c r="O50" s="663">
        <f t="shared" si="8"/>
        <v>0.156</v>
      </c>
      <c r="P50" s="670">
        <f t="shared" si="9"/>
        <v>1</v>
      </c>
      <c r="S50" s="669">
        <f t="shared" si="4"/>
        <v>2037</v>
      </c>
      <c r="T50" s="671">
        <v>0</v>
      </c>
      <c r="U50" s="671">
        <v>5</v>
      </c>
      <c r="V50" s="672">
        <f t="shared" si="5"/>
        <v>0</v>
      </c>
      <c r="W50" s="673">
        <v>1</v>
      </c>
      <c r="X50" s="674">
        <f t="shared" si="10"/>
        <v>0</v>
      </c>
    </row>
    <row r="51" spans="2:24">
      <c r="B51" s="669">
        <f t="shared" si="11"/>
        <v>2038</v>
      </c>
      <c r="C51" s="675"/>
      <c r="D51" s="662">
        <v>1</v>
      </c>
      <c r="E51" s="663">
        <f t="shared" si="8"/>
        <v>0.435</v>
      </c>
      <c r="F51" s="663">
        <f t="shared" si="8"/>
        <v>0.129</v>
      </c>
      <c r="G51" s="663">
        <f t="shared" si="8"/>
        <v>0</v>
      </c>
      <c r="H51" s="663">
        <f t="shared" si="8"/>
        <v>0</v>
      </c>
      <c r="I51" s="663">
        <f t="shared" si="8"/>
        <v>9.9000000000000005E-2</v>
      </c>
      <c r="J51" s="663">
        <f t="shared" si="8"/>
        <v>2.7E-2</v>
      </c>
      <c r="K51" s="663">
        <f t="shared" si="8"/>
        <v>8.9999999999999993E-3</v>
      </c>
      <c r="L51" s="663">
        <f t="shared" si="8"/>
        <v>7.1999999999999995E-2</v>
      </c>
      <c r="M51" s="663">
        <f t="shared" si="8"/>
        <v>3.3000000000000002E-2</v>
      </c>
      <c r="N51" s="663">
        <f t="shared" si="8"/>
        <v>0.04</v>
      </c>
      <c r="O51" s="663">
        <f t="shared" si="8"/>
        <v>0.156</v>
      </c>
      <c r="P51" s="670">
        <f t="shared" si="9"/>
        <v>1</v>
      </c>
      <c r="S51" s="669">
        <f t="shared" si="4"/>
        <v>2038</v>
      </c>
      <c r="T51" s="671">
        <v>0</v>
      </c>
      <c r="U51" s="671">
        <v>5</v>
      </c>
      <c r="V51" s="672">
        <f t="shared" si="5"/>
        <v>0</v>
      </c>
      <c r="W51" s="673">
        <v>1</v>
      </c>
      <c r="X51" s="674">
        <f t="shared" si="10"/>
        <v>0</v>
      </c>
    </row>
    <row r="52" spans="2:24">
      <c r="B52" s="669">
        <f t="shared" si="11"/>
        <v>2039</v>
      </c>
      <c r="C52" s="675"/>
      <c r="D52" s="662">
        <v>1</v>
      </c>
      <c r="E52" s="663">
        <f t="shared" si="8"/>
        <v>0.435</v>
      </c>
      <c r="F52" s="663">
        <f t="shared" si="8"/>
        <v>0.129</v>
      </c>
      <c r="G52" s="663">
        <f t="shared" si="8"/>
        <v>0</v>
      </c>
      <c r="H52" s="663">
        <f t="shared" si="8"/>
        <v>0</v>
      </c>
      <c r="I52" s="663">
        <f t="shared" si="8"/>
        <v>9.9000000000000005E-2</v>
      </c>
      <c r="J52" s="663">
        <f t="shared" si="8"/>
        <v>2.7E-2</v>
      </c>
      <c r="K52" s="663">
        <f t="shared" si="8"/>
        <v>8.9999999999999993E-3</v>
      </c>
      <c r="L52" s="663">
        <f t="shared" si="8"/>
        <v>7.1999999999999995E-2</v>
      </c>
      <c r="M52" s="663">
        <f t="shared" si="8"/>
        <v>3.3000000000000002E-2</v>
      </c>
      <c r="N52" s="663">
        <f t="shared" si="8"/>
        <v>0.04</v>
      </c>
      <c r="O52" s="663">
        <f t="shared" si="8"/>
        <v>0.156</v>
      </c>
      <c r="P52" s="670">
        <f t="shared" si="9"/>
        <v>1</v>
      </c>
      <c r="S52" s="669">
        <f t="shared" si="4"/>
        <v>2039</v>
      </c>
      <c r="T52" s="671">
        <v>0</v>
      </c>
      <c r="U52" s="671">
        <v>5</v>
      </c>
      <c r="V52" s="672">
        <f t="shared" si="5"/>
        <v>0</v>
      </c>
      <c r="W52" s="673">
        <v>1</v>
      </c>
      <c r="X52" s="674">
        <f t="shared" si="10"/>
        <v>0</v>
      </c>
    </row>
    <row r="53" spans="2:24">
      <c r="B53" s="669">
        <f t="shared" si="11"/>
        <v>2040</v>
      </c>
      <c r="C53" s="675"/>
      <c r="D53" s="662">
        <v>1</v>
      </c>
      <c r="E53" s="663">
        <f t="shared" ref="E53:O68" si="12">E$8</f>
        <v>0.435</v>
      </c>
      <c r="F53" s="663">
        <f t="shared" si="12"/>
        <v>0.129</v>
      </c>
      <c r="G53" s="663">
        <f t="shared" si="8"/>
        <v>0</v>
      </c>
      <c r="H53" s="663">
        <f t="shared" si="12"/>
        <v>0</v>
      </c>
      <c r="I53" s="663">
        <f t="shared" si="8"/>
        <v>9.9000000000000005E-2</v>
      </c>
      <c r="J53" s="663">
        <f t="shared" si="12"/>
        <v>2.7E-2</v>
      </c>
      <c r="K53" s="663">
        <f t="shared" si="12"/>
        <v>8.9999999999999993E-3</v>
      </c>
      <c r="L53" s="663">
        <f t="shared" si="12"/>
        <v>7.1999999999999995E-2</v>
      </c>
      <c r="M53" s="663">
        <f t="shared" si="12"/>
        <v>3.3000000000000002E-2</v>
      </c>
      <c r="N53" s="663">
        <f t="shared" si="12"/>
        <v>0.04</v>
      </c>
      <c r="O53" s="663">
        <f t="shared" si="12"/>
        <v>0.156</v>
      </c>
      <c r="P53" s="670">
        <f t="shared" si="9"/>
        <v>1</v>
      </c>
      <c r="S53" s="669">
        <f t="shared" si="4"/>
        <v>2040</v>
      </c>
      <c r="T53" s="671">
        <v>0</v>
      </c>
      <c r="U53" s="671">
        <v>5</v>
      </c>
      <c r="V53" s="672">
        <f t="shared" si="5"/>
        <v>0</v>
      </c>
      <c r="W53" s="673">
        <v>1</v>
      </c>
      <c r="X53" s="674">
        <f t="shared" si="10"/>
        <v>0</v>
      </c>
    </row>
    <row r="54" spans="2:24">
      <c r="B54" s="669">
        <f t="shared" si="11"/>
        <v>2041</v>
      </c>
      <c r="C54" s="675"/>
      <c r="D54" s="662">
        <v>1</v>
      </c>
      <c r="E54" s="663">
        <f t="shared" si="12"/>
        <v>0.435</v>
      </c>
      <c r="F54" s="663">
        <f t="shared" si="12"/>
        <v>0.129</v>
      </c>
      <c r="G54" s="663">
        <f t="shared" si="8"/>
        <v>0</v>
      </c>
      <c r="H54" s="663">
        <f t="shared" si="12"/>
        <v>0</v>
      </c>
      <c r="I54" s="663">
        <f t="shared" si="8"/>
        <v>9.9000000000000005E-2</v>
      </c>
      <c r="J54" s="663">
        <f t="shared" si="12"/>
        <v>2.7E-2</v>
      </c>
      <c r="K54" s="663">
        <f t="shared" si="12"/>
        <v>8.9999999999999993E-3</v>
      </c>
      <c r="L54" s="663">
        <f t="shared" si="12"/>
        <v>7.1999999999999995E-2</v>
      </c>
      <c r="M54" s="663">
        <f t="shared" si="12"/>
        <v>3.3000000000000002E-2</v>
      </c>
      <c r="N54" s="663">
        <f t="shared" si="12"/>
        <v>0.04</v>
      </c>
      <c r="O54" s="663">
        <f t="shared" si="12"/>
        <v>0.156</v>
      </c>
      <c r="P54" s="670">
        <f t="shared" si="9"/>
        <v>1</v>
      </c>
      <c r="S54" s="669">
        <f t="shared" si="4"/>
        <v>2041</v>
      </c>
      <c r="T54" s="671">
        <v>0</v>
      </c>
      <c r="U54" s="671">
        <v>5</v>
      </c>
      <c r="V54" s="672">
        <f t="shared" si="5"/>
        <v>0</v>
      </c>
      <c r="W54" s="673">
        <v>1</v>
      </c>
      <c r="X54" s="674">
        <f t="shared" si="10"/>
        <v>0</v>
      </c>
    </row>
    <row r="55" spans="2:24">
      <c r="B55" s="669">
        <f t="shared" si="11"/>
        <v>2042</v>
      </c>
      <c r="C55" s="675"/>
      <c r="D55" s="662">
        <v>1</v>
      </c>
      <c r="E55" s="663">
        <f t="shared" si="12"/>
        <v>0.435</v>
      </c>
      <c r="F55" s="663">
        <f t="shared" si="12"/>
        <v>0.129</v>
      </c>
      <c r="G55" s="663">
        <f t="shared" si="8"/>
        <v>0</v>
      </c>
      <c r="H55" s="663">
        <f t="shared" si="12"/>
        <v>0</v>
      </c>
      <c r="I55" s="663">
        <f t="shared" si="8"/>
        <v>9.9000000000000005E-2</v>
      </c>
      <c r="J55" s="663">
        <f t="shared" si="12"/>
        <v>2.7E-2</v>
      </c>
      <c r="K55" s="663">
        <f t="shared" si="12"/>
        <v>8.9999999999999993E-3</v>
      </c>
      <c r="L55" s="663">
        <f t="shared" si="12"/>
        <v>7.1999999999999995E-2</v>
      </c>
      <c r="M55" s="663">
        <f t="shared" si="12"/>
        <v>3.3000000000000002E-2</v>
      </c>
      <c r="N55" s="663">
        <f t="shared" si="12"/>
        <v>0.04</v>
      </c>
      <c r="O55" s="663">
        <f t="shared" si="12"/>
        <v>0.156</v>
      </c>
      <c r="P55" s="670">
        <f t="shared" si="9"/>
        <v>1</v>
      </c>
      <c r="S55" s="669">
        <f t="shared" si="4"/>
        <v>2042</v>
      </c>
      <c r="T55" s="671">
        <v>0</v>
      </c>
      <c r="U55" s="671">
        <v>5</v>
      </c>
      <c r="V55" s="672">
        <f t="shared" si="5"/>
        <v>0</v>
      </c>
      <c r="W55" s="673">
        <v>1</v>
      </c>
      <c r="X55" s="674">
        <f t="shared" si="10"/>
        <v>0</v>
      </c>
    </row>
    <row r="56" spans="2:24">
      <c r="B56" s="669">
        <f t="shared" si="11"/>
        <v>2043</v>
      </c>
      <c r="C56" s="675"/>
      <c r="D56" s="662">
        <v>1</v>
      </c>
      <c r="E56" s="663">
        <f t="shared" si="12"/>
        <v>0.435</v>
      </c>
      <c r="F56" s="663">
        <f t="shared" si="12"/>
        <v>0.129</v>
      </c>
      <c r="G56" s="663">
        <f t="shared" si="8"/>
        <v>0</v>
      </c>
      <c r="H56" s="663">
        <f t="shared" si="12"/>
        <v>0</v>
      </c>
      <c r="I56" s="663">
        <f t="shared" si="8"/>
        <v>9.9000000000000005E-2</v>
      </c>
      <c r="J56" s="663">
        <f t="shared" si="12"/>
        <v>2.7E-2</v>
      </c>
      <c r="K56" s="663">
        <f t="shared" si="12"/>
        <v>8.9999999999999993E-3</v>
      </c>
      <c r="L56" s="663">
        <f t="shared" si="12"/>
        <v>7.1999999999999995E-2</v>
      </c>
      <c r="M56" s="663">
        <f t="shared" si="12"/>
        <v>3.3000000000000002E-2</v>
      </c>
      <c r="N56" s="663">
        <f t="shared" si="12"/>
        <v>0.04</v>
      </c>
      <c r="O56" s="663">
        <f t="shared" si="12"/>
        <v>0.156</v>
      </c>
      <c r="P56" s="670">
        <f t="shared" si="9"/>
        <v>1</v>
      </c>
      <c r="S56" s="669">
        <f t="shared" si="4"/>
        <v>2043</v>
      </c>
      <c r="T56" s="671">
        <v>0</v>
      </c>
      <c r="U56" s="671">
        <v>5</v>
      </c>
      <c r="V56" s="672">
        <f t="shared" si="5"/>
        <v>0</v>
      </c>
      <c r="W56" s="673">
        <v>1</v>
      </c>
      <c r="X56" s="674">
        <f t="shared" si="10"/>
        <v>0</v>
      </c>
    </row>
    <row r="57" spans="2:24">
      <c r="B57" s="669">
        <f t="shared" si="11"/>
        <v>2044</v>
      </c>
      <c r="C57" s="675"/>
      <c r="D57" s="662">
        <v>1</v>
      </c>
      <c r="E57" s="663">
        <f t="shared" si="12"/>
        <v>0.435</v>
      </c>
      <c r="F57" s="663">
        <f t="shared" si="12"/>
        <v>0.129</v>
      </c>
      <c r="G57" s="663">
        <f t="shared" si="8"/>
        <v>0</v>
      </c>
      <c r="H57" s="663">
        <f t="shared" si="12"/>
        <v>0</v>
      </c>
      <c r="I57" s="663">
        <f t="shared" si="8"/>
        <v>9.9000000000000005E-2</v>
      </c>
      <c r="J57" s="663">
        <f t="shared" si="12"/>
        <v>2.7E-2</v>
      </c>
      <c r="K57" s="663">
        <f t="shared" si="12"/>
        <v>8.9999999999999993E-3</v>
      </c>
      <c r="L57" s="663">
        <f t="shared" si="12"/>
        <v>7.1999999999999995E-2</v>
      </c>
      <c r="M57" s="663">
        <f t="shared" si="12"/>
        <v>3.3000000000000002E-2</v>
      </c>
      <c r="N57" s="663">
        <f t="shared" si="12"/>
        <v>0.04</v>
      </c>
      <c r="O57" s="663">
        <f t="shared" si="12"/>
        <v>0.156</v>
      </c>
      <c r="P57" s="670">
        <f t="shared" si="9"/>
        <v>1</v>
      </c>
      <c r="S57" s="669">
        <f t="shared" si="4"/>
        <v>2044</v>
      </c>
      <c r="T57" s="671">
        <v>0</v>
      </c>
      <c r="U57" s="671">
        <v>5</v>
      </c>
      <c r="V57" s="672">
        <f t="shared" si="5"/>
        <v>0</v>
      </c>
      <c r="W57" s="673">
        <v>1</v>
      </c>
      <c r="X57" s="674">
        <f t="shared" si="10"/>
        <v>0</v>
      </c>
    </row>
    <row r="58" spans="2:24">
      <c r="B58" s="669">
        <f t="shared" si="11"/>
        <v>2045</v>
      </c>
      <c r="C58" s="675"/>
      <c r="D58" s="662">
        <v>1</v>
      </c>
      <c r="E58" s="663">
        <f t="shared" si="12"/>
        <v>0.435</v>
      </c>
      <c r="F58" s="663">
        <f t="shared" si="12"/>
        <v>0.129</v>
      </c>
      <c r="G58" s="663">
        <f t="shared" si="8"/>
        <v>0</v>
      </c>
      <c r="H58" s="663">
        <f t="shared" si="12"/>
        <v>0</v>
      </c>
      <c r="I58" s="663">
        <f t="shared" si="8"/>
        <v>9.9000000000000005E-2</v>
      </c>
      <c r="J58" s="663">
        <f t="shared" si="12"/>
        <v>2.7E-2</v>
      </c>
      <c r="K58" s="663">
        <f t="shared" si="12"/>
        <v>8.9999999999999993E-3</v>
      </c>
      <c r="L58" s="663">
        <f t="shared" si="12"/>
        <v>7.1999999999999995E-2</v>
      </c>
      <c r="M58" s="663">
        <f t="shared" si="12"/>
        <v>3.3000000000000002E-2</v>
      </c>
      <c r="N58" s="663">
        <f t="shared" si="12"/>
        <v>0.04</v>
      </c>
      <c r="O58" s="663">
        <f t="shared" si="12"/>
        <v>0.156</v>
      </c>
      <c r="P58" s="670">
        <f t="shared" si="9"/>
        <v>1</v>
      </c>
      <c r="S58" s="669">
        <f t="shared" si="4"/>
        <v>2045</v>
      </c>
      <c r="T58" s="671">
        <v>0</v>
      </c>
      <c r="U58" s="671">
        <v>5</v>
      </c>
      <c r="V58" s="672">
        <f t="shared" si="5"/>
        <v>0</v>
      </c>
      <c r="W58" s="673">
        <v>1</v>
      </c>
      <c r="X58" s="674">
        <f t="shared" si="10"/>
        <v>0</v>
      </c>
    </row>
    <row r="59" spans="2:24">
      <c r="B59" s="669">
        <f t="shared" si="11"/>
        <v>2046</v>
      </c>
      <c r="C59" s="675"/>
      <c r="D59" s="662">
        <v>1</v>
      </c>
      <c r="E59" s="663">
        <f t="shared" si="12"/>
        <v>0.435</v>
      </c>
      <c r="F59" s="663">
        <f t="shared" si="12"/>
        <v>0.129</v>
      </c>
      <c r="G59" s="663">
        <f t="shared" si="12"/>
        <v>0</v>
      </c>
      <c r="H59" s="663">
        <f t="shared" si="12"/>
        <v>0</v>
      </c>
      <c r="I59" s="663">
        <f t="shared" si="12"/>
        <v>9.9000000000000005E-2</v>
      </c>
      <c r="J59" s="663">
        <f t="shared" si="12"/>
        <v>2.7E-2</v>
      </c>
      <c r="K59" s="663">
        <f t="shared" si="12"/>
        <v>8.9999999999999993E-3</v>
      </c>
      <c r="L59" s="663">
        <f t="shared" si="12"/>
        <v>7.1999999999999995E-2</v>
      </c>
      <c r="M59" s="663">
        <f t="shared" si="12"/>
        <v>3.3000000000000002E-2</v>
      </c>
      <c r="N59" s="663">
        <f t="shared" si="12"/>
        <v>0.04</v>
      </c>
      <c r="O59" s="663">
        <f t="shared" si="12"/>
        <v>0.156</v>
      </c>
      <c r="P59" s="670">
        <f t="shared" si="9"/>
        <v>1</v>
      </c>
      <c r="S59" s="669">
        <f t="shared" si="4"/>
        <v>2046</v>
      </c>
      <c r="T59" s="671">
        <v>0</v>
      </c>
      <c r="U59" s="671">
        <v>5</v>
      </c>
      <c r="V59" s="672">
        <f t="shared" si="5"/>
        <v>0</v>
      </c>
      <c r="W59" s="673">
        <v>1</v>
      </c>
      <c r="X59" s="674">
        <f t="shared" si="10"/>
        <v>0</v>
      </c>
    </row>
    <row r="60" spans="2:24">
      <c r="B60" s="669">
        <f t="shared" si="11"/>
        <v>2047</v>
      </c>
      <c r="C60" s="675"/>
      <c r="D60" s="662">
        <v>1</v>
      </c>
      <c r="E60" s="663">
        <f t="shared" si="12"/>
        <v>0.435</v>
      </c>
      <c r="F60" s="663">
        <f t="shared" si="12"/>
        <v>0.129</v>
      </c>
      <c r="G60" s="663">
        <f t="shared" si="12"/>
        <v>0</v>
      </c>
      <c r="H60" s="663">
        <f t="shared" si="12"/>
        <v>0</v>
      </c>
      <c r="I60" s="663">
        <f t="shared" si="12"/>
        <v>9.9000000000000005E-2</v>
      </c>
      <c r="J60" s="663">
        <f t="shared" si="12"/>
        <v>2.7E-2</v>
      </c>
      <c r="K60" s="663">
        <f t="shared" si="12"/>
        <v>8.9999999999999993E-3</v>
      </c>
      <c r="L60" s="663">
        <f t="shared" si="12"/>
        <v>7.1999999999999995E-2</v>
      </c>
      <c r="M60" s="663">
        <f t="shared" si="12"/>
        <v>3.3000000000000002E-2</v>
      </c>
      <c r="N60" s="663">
        <f t="shared" si="12"/>
        <v>0.04</v>
      </c>
      <c r="O60" s="663">
        <f t="shared" si="12"/>
        <v>0.156</v>
      </c>
      <c r="P60" s="670">
        <f t="shared" si="9"/>
        <v>1</v>
      </c>
      <c r="S60" s="669">
        <f t="shared" si="4"/>
        <v>2047</v>
      </c>
      <c r="T60" s="671">
        <v>0</v>
      </c>
      <c r="U60" s="671">
        <v>5</v>
      </c>
      <c r="V60" s="672">
        <f t="shared" si="5"/>
        <v>0</v>
      </c>
      <c r="W60" s="673">
        <v>1</v>
      </c>
      <c r="X60" s="674">
        <f t="shared" si="10"/>
        <v>0</v>
      </c>
    </row>
    <row r="61" spans="2:24">
      <c r="B61" s="669">
        <f t="shared" si="11"/>
        <v>2048</v>
      </c>
      <c r="C61" s="675"/>
      <c r="D61" s="662">
        <v>1</v>
      </c>
      <c r="E61" s="663">
        <f t="shared" si="12"/>
        <v>0.435</v>
      </c>
      <c r="F61" s="663">
        <f t="shared" si="12"/>
        <v>0.129</v>
      </c>
      <c r="G61" s="663">
        <f t="shared" si="12"/>
        <v>0</v>
      </c>
      <c r="H61" s="663">
        <f t="shared" si="12"/>
        <v>0</v>
      </c>
      <c r="I61" s="663">
        <f t="shared" si="12"/>
        <v>9.9000000000000005E-2</v>
      </c>
      <c r="J61" s="663">
        <f t="shared" si="12"/>
        <v>2.7E-2</v>
      </c>
      <c r="K61" s="663">
        <f t="shared" si="12"/>
        <v>8.9999999999999993E-3</v>
      </c>
      <c r="L61" s="663">
        <f t="shared" si="12"/>
        <v>7.1999999999999995E-2</v>
      </c>
      <c r="M61" s="663">
        <f t="shared" si="12"/>
        <v>3.3000000000000002E-2</v>
      </c>
      <c r="N61" s="663">
        <f t="shared" si="12"/>
        <v>0.04</v>
      </c>
      <c r="O61" s="663">
        <f t="shared" si="12"/>
        <v>0.156</v>
      </c>
      <c r="P61" s="670">
        <f t="shared" si="9"/>
        <v>1</v>
      </c>
      <c r="S61" s="669">
        <f t="shared" si="4"/>
        <v>2048</v>
      </c>
      <c r="T61" s="671">
        <v>0</v>
      </c>
      <c r="U61" s="671">
        <v>5</v>
      </c>
      <c r="V61" s="672">
        <f t="shared" si="5"/>
        <v>0</v>
      </c>
      <c r="W61" s="673">
        <v>1</v>
      </c>
      <c r="X61" s="674">
        <f t="shared" si="10"/>
        <v>0</v>
      </c>
    </row>
    <row r="62" spans="2:24">
      <c r="B62" s="669">
        <f t="shared" si="11"/>
        <v>2049</v>
      </c>
      <c r="C62" s="675"/>
      <c r="D62" s="662">
        <v>1</v>
      </c>
      <c r="E62" s="663">
        <f t="shared" si="12"/>
        <v>0.435</v>
      </c>
      <c r="F62" s="663">
        <f t="shared" si="12"/>
        <v>0.129</v>
      </c>
      <c r="G62" s="663">
        <f t="shared" si="12"/>
        <v>0</v>
      </c>
      <c r="H62" s="663">
        <f t="shared" si="12"/>
        <v>0</v>
      </c>
      <c r="I62" s="663">
        <f t="shared" si="12"/>
        <v>9.9000000000000005E-2</v>
      </c>
      <c r="J62" s="663">
        <f t="shared" si="12"/>
        <v>2.7E-2</v>
      </c>
      <c r="K62" s="663">
        <f t="shared" si="12"/>
        <v>8.9999999999999993E-3</v>
      </c>
      <c r="L62" s="663">
        <f t="shared" si="12"/>
        <v>7.1999999999999995E-2</v>
      </c>
      <c r="M62" s="663">
        <f t="shared" si="12"/>
        <v>3.3000000000000002E-2</v>
      </c>
      <c r="N62" s="663">
        <f t="shared" si="12"/>
        <v>0.04</v>
      </c>
      <c r="O62" s="663">
        <f t="shared" si="12"/>
        <v>0.156</v>
      </c>
      <c r="P62" s="670">
        <f t="shared" si="9"/>
        <v>1</v>
      </c>
      <c r="S62" s="669">
        <f t="shared" si="4"/>
        <v>2049</v>
      </c>
      <c r="T62" s="671">
        <v>0</v>
      </c>
      <c r="U62" s="671">
        <v>5</v>
      </c>
      <c r="V62" s="672">
        <f t="shared" si="5"/>
        <v>0</v>
      </c>
      <c r="W62" s="673">
        <v>1</v>
      </c>
      <c r="X62" s="674">
        <f t="shared" si="10"/>
        <v>0</v>
      </c>
    </row>
    <row r="63" spans="2:24">
      <c r="B63" s="669">
        <f t="shared" si="11"/>
        <v>2050</v>
      </c>
      <c r="C63" s="675"/>
      <c r="D63" s="662">
        <v>1</v>
      </c>
      <c r="E63" s="663">
        <f t="shared" ref="E63:O78" si="13">E$8</f>
        <v>0.435</v>
      </c>
      <c r="F63" s="663">
        <f t="shared" si="13"/>
        <v>0.129</v>
      </c>
      <c r="G63" s="663">
        <f t="shared" si="12"/>
        <v>0</v>
      </c>
      <c r="H63" s="663">
        <f t="shared" si="13"/>
        <v>0</v>
      </c>
      <c r="I63" s="663">
        <f t="shared" si="12"/>
        <v>9.9000000000000005E-2</v>
      </c>
      <c r="J63" s="663">
        <f t="shared" si="13"/>
        <v>2.7E-2</v>
      </c>
      <c r="K63" s="663">
        <f t="shared" si="13"/>
        <v>8.9999999999999993E-3</v>
      </c>
      <c r="L63" s="663">
        <f t="shared" si="13"/>
        <v>7.1999999999999995E-2</v>
      </c>
      <c r="M63" s="663">
        <f t="shared" si="13"/>
        <v>3.3000000000000002E-2</v>
      </c>
      <c r="N63" s="663">
        <f t="shared" si="13"/>
        <v>0.04</v>
      </c>
      <c r="O63" s="663">
        <f t="shared" si="13"/>
        <v>0.156</v>
      </c>
      <c r="P63" s="670">
        <f t="shared" si="9"/>
        <v>1</v>
      </c>
      <c r="S63" s="669">
        <f t="shared" si="4"/>
        <v>2050</v>
      </c>
      <c r="T63" s="671">
        <v>0</v>
      </c>
      <c r="U63" s="671">
        <v>5</v>
      </c>
      <c r="V63" s="672">
        <f t="shared" si="5"/>
        <v>0</v>
      </c>
      <c r="W63" s="673">
        <v>1</v>
      </c>
      <c r="X63" s="674">
        <f t="shared" si="10"/>
        <v>0</v>
      </c>
    </row>
    <row r="64" spans="2:24">
      <c r="B64" s="669">
        <f t="shared" si="11"/>
        <v>2051</v>
      </c>
      <c r="C64" s="675"/>
      <c r="D64" s="662">
        <v>1</v>
      </c>
      <c r="E64" s="663">
        <f t="shared" si="13"/>
        <v>0.435</v>
      </c>
      <c r="F64" s="663">
        <f t="shared" si="13"/>
        <v>0.129</v>
      </c>
      <c r="G64" s="663">
        <f t="shared" si="12"/>
        <v>0</v>
      </c>
      <c r="H64" s="663">
        <f t="shared" si="13"/>
        <v>0</v>
      </c>
      <c r="I64" s="663">
        <f t="shared" si="12"/>
        <v>9.9000000000000005E-2</v>
      </c>
      <c r="J64" s="663">
        <f t="shared" si="13"/>
        <v>2.7E-2</v>
      </c>
      <c r="K64" s="663">
        <f t="shared" si="13"/>
        <v>8.9999999999999993E-3</v>
      </c>
      <c r="L64" s="663">
        <f t="shared" si="13"/>
        <v>7.1999999999999995E-2</v>
      </c>
      <c r="M64" s="663">
        <f t="shared" si="13"/>
        <v>3.3000000000000002E-2</v>
      </c>
      <c r="N64" s="663">
        <f t="shared" si="13"/>
        <v>0.04</v>
      </c>
      <c r="O64" s="663">
        <f t="shared" si="13"/>
        <v>0.156</v>
      </c>
      <c r="P64" s="670">
        <f t="shared" si="9"/>
        <v>1</v>
      </c>
      <c r="S64" s="669">
        <f t="shared" si="4"/>
        <v>2051</v>
      </c>
      <c r="T64" s="671">
        <v>0</v>
      </c>
      <c r="U64" s="671">
        <v>5</v>
      </c>
      <c r="V64" s="672">
        <f t="shared" si="5"/>
        <v>0</v>
      </c>
      <c r="W64" s="673">
        <v>1</v>
      </c>
      <c r="X64" s="674">
        <f t="shared" si="10"/>
        <v>0</v>
      </c>
    </row>
    <row r="65" spans="2:24">
      <c r="B65" s="669">
        <f t="shared" si="11"/>
        <v>2052</v>
      </c>
      <c r="C65" s="675"/>
      <c r="D65" s="662">
        <v>1</v>
      </c>
      <c r="E65" s="663">
        <f t="shared" si="13"/>
        <v>0.435</v>
      </c>
      <c r="F65" s="663">
        <f t="shared" si="13"/>
        <v>0.129</v>
      </c>
      <c r="G65" s="663">
        <f t="shared" si="12"/>
        <v>0</v>
      </c>
      <c r="H65" s="663">
        <f t="shared" si="13"/>
        <v>0</v>
      </c>
      <c r="I65" s="663">
        <f t="shared" si="12"/>
        <v>9.9000000000000005E-2</v>
      </c>
      <c r="J65" s="663">
        <f t="shared" si="13"/>
        <v>2.7E-2</v>
      </c>
      <c r="K65" s="663">
        <f t="shared" si="13"/>
        <v>8.9999999999999993E-3</v>
      </c>
      <c r="L65" s="663">
        <f t="shared" si="13"/>
        <v>7.1999999999999995E-2</v>
      </c>
      <c r="M65" s="663">
        <f t="shared" si="13"/>
        <v>3.3000000000000002E-2</v>
      </c>
      <c r="N65" s="663">
        <f t="shared" si="13"/>
        <v>0.04</v>
      </c>
      <c r="O65" s="663">
        <f t="shared" si="13"/>
        <v>0.156</v>
      </c>
      <c r="P65" s="670">
        <f t="shared" si="9"/>
        <v>1</v>
      </c>
      <c r="S65" s="669">
        <f t="shared" si="4"/>
        <v>2052</v>
      </c>
      <c r="T65" s="671">
        <v>0</v>
      </c>
      <c r="U65" s="671">
        <v>5</v>
      </c>
      <c r="V65" s="672">
        <f t="shared" si="5"/>
        <v>0</v>
      </c>
      <c r="W65" s="673">
        <v>1</v>
      </c>
      <c r="X65" s="674">
        <f t="shared" si="10"/>
        <v>0</v>
      </c>
    </row>
    <row r="66" spans="2:24">
      <c r="B66" s="669">
        <f t="shared" si="11"/>
        <v>2053</v>
      </c>
      <c r="C66" s="675"/>
      <c r="D66" s="662">
        <v>1</v>
      </c>
      <c r="E66" s="663">
        <f t="shared" si="13"/>
        <v>0.435</v>
      </c>
      <c r="F66" s="663">
        <f t="shared" si="13"/>
        <v>0.129</v>
      </c>
      <c r="G66" s="663">
        <f t="shared" si="12"/>
        <v>0</v>
      </c>
      <c r="H66" s="663">
        <f t="shared" si="13"/>
        <v>0</v>
      </c>
      <c r="I66" s="663">
        <f t="shared" si="12"/>
        <v>9.9000000000000005E-2</v>
      </c>
      <c r="J66" s="663">
        <f t="shared" si="13"/>
        <v>2.7E-2</v>
      </c>
      <c r="K66" s="663">
        <f t="shared" si="13"/>
        <v>8.9999999999999993E-3</v>
      </c>
      <c r="L66" s="663">
        <f t="shared" si="13"/>
        <v>7.1999999999999995E-2</v>
      </c>
      <c r="M66" s="663">
        <f t="shared" si="13"/>
        <v>3.3000000000000002E-2</v>
      </c>
      <c r="N66" s="663">
        <f t="shared" si="13"/>
        <v>0.04</v>
      </c>
      <c r="O66" s="663">
        <f t="shared" si="13"/>
        <v>0.156</v>
      </c>
      <c r="P66" s="670">
        <f t="shared" si="9"/>
        <v>1</v>
      </c>
      <c r="S66" s="669">
        <f t="shared" si="4"/>
        <v>2053</v>
      </c>
      <c r="T66" s="671">
        <v>0</v>
      </c>
      <c r="U66" s="671">
        <v>5</v>
      </c>
      <c r="V66" s="672">
        <f t="shared" si="5"/>
        <v>0</v>
      </c>
      <c r="W66" s="673">
        <v>1</v>
      </c>
      <c r="X66" s="674">
        <f t="shared" si="10"/>
        <v>0</v>
      </c>
    </row>
    <row r="67" spans="2:24">
      <c r="B67" s="669">
        <f t="shared" si="11"/>
        <v>2054</v>
      </c>
      <c r="C67" s="675"/>
      <c r="D67" s="662">
        <v>1</v>
      </c>
      <c r="E67" s="663">
        <f t="shared" si="13"/>
        <v>0.435</v>
      </c>
      <c r="F67" s="663">
        <f t="shared" si="13"/>
        <v>0.129</v>
      </c>
      <c r="G67" s="663">
        <f t="shared" si="12"/>
        <v>0</v>
      </c>
      <c r="H67" s="663">
        <f t="shared" si="13"/>
        <v>0</v>
      </c>
      <c r="I67" s="663">
        <f t="shared" si="12"/>
        <v>9.9000000000000005E-2</v>
      </c>
      <c r="J67" s="663">
        <f t="shared" si="13"/>
        <v>2.7E-2</v>
      </c>
      <c r="K67" s="663">
        <f t="shared" si="13"/>
        <v>8.9999999999999993E-3</v>
      </c>
      <c r="L67" s="663">
        <f t="shared" si="13"/>
        <v>7.1999999999999995E-2</v>
      </c>
      <c r="M67" s="663">
        <f t="shared" si="13"/>
        <v>3.3000000000000002E-2</v>
      </c>
      <c r="N67" s="663">
        <f t="shared" si="13"/>
        <v>0.04</v>
      </c>
      <c r="O67" s="663">
        <f t="shared" si="13"/>
        <v>0.156</v>
      </c>
      <c r="P67" s="670">
        <f t="shared" si="9"/>
        <v>1</v>
      </c>
      <c r="S67" s="669">
        <f t="shared" si="4"/>
        <v>2054</v>
      </c>
      <c r="T67" s="671">
        <v>0</v>
      </c>
      <c r="U67" s="671">
        <v>5</v>
      </c>
      <c r="V67" s="672">
        <f t="shared" si="5"/>
        <v>0</v>
      </c>
      <c r="W67" s="673">
        <v>1</v>
      </c>
      <c r="X67" s="674">
        <f t="shared" si="10"/>
        <v>0</v>
      </c>
    </row>
    <row r="68" spans="2:24">
      <c r="B68" s="669">
        <f t="shared" si="11"/>
        <v>2055</v>
      </c>
      <c r="C68" s="675"/>
      <c r="D68" s="662">
        <v>1</v>
      </c>
      <c r="E68" s="663">
        <f t="shared" si="13"/>
        <v>0.435</v>
      </c>
      <c r="F68" s="663">
        <f t="shared" si="13"/>
        <v>0.129</v>
      </c>
      <c r="G68" s="663">
        <f t="shared" si="12"/>
        <v>0</v>
      </c>
      <c r="H68" s="663">
        <f t="shared" si="13"/>
        <v>0</v>
      </c>
      <c r="I68" s="663">
        <f t="shared" si="12"/>
        <v>9.9000000000000005E-2</v>
      </c>
      <c r="J68" s="663">
        <f t="shared" si="13"/>
        <v>2.7E-2</v>
      </c>
      <c r="K68" s="663">
        <f t="shared" si="13"/>
        <v>8.9999999999999993E-3</v>
      </c>
      <c r="L68" s="663">
        <f t="shared" si="13"/>
        <v>7.1999999999999995E-2</v>
      </c>
      <c r="M68" s="663">
        <f t="shared" si="13"/>
        <v>3.3000000000000002E-2</v>
      </c>
      <c r="N68" s="663">
        <f t="shared" si="13"/>
        <v>0.04</v>
      </c>
      <c r="O68" s="663">
        <f t="shared" si="13"/>
        <v>0.156</v>
      </c>
      <c r="P68" s="670">
        <f t="shared" si="9"/>
        <v>1</v>
      </c>
      <c r="S68" s="669">
        <f t="shared" si="4"/>
        <v>2055</v>
      </c>
      <c r="T68" s="671">
        <v>0</v>
      </c>
      <c r="U68" s="671">
        <v>5</v>
      </c>
      <c r="V68" s="672">
        <f t="shared" si="5"/>
        <v>0</v>
      </c>
      <c r="W68" s="673">
        <v>1</v>
      </c>
      <c r="X68" s="674">
        <f t="shared" si="10"/>
        <v>0</v>
      </c>
    </row>
    <row r="69" spans="2:24">
      <c r="B69" s="669">
        <f t="shared" si="11"/>
        <v>2056</v>
      </c>
      <c r="C69" s="675"/>
      <c r="D69" s="662">
        <v>1</v>
      </c>
      <c r="E69" s="663">
        <f t="shared" si="13"/>
        <v>0.435</v>
      </c>
      <c r="F69" s="663">
        <f t="shared" si="13"/>
        <v>0.129</v>
      </c>
      <c r="G69" s="663">
        <f t="shared" si="13"/>
        <v>0</v>
      </c>
      <c r="H69" s="663">
        <f t="shared" si="13"/>
        <v>0</v>
      </c>
      <c r="I69" s="663">
        <f t="shared" si="13"/>
        <v>9.9000000000000005E-2</v>
      </c>
      <c r="J69" s="663">
        <f t="shared" si="13"/>
        <v>2.7E-2</v>
      </c>
      <c r="K69" s="663">
        <f t="shared" si="13"/>
        <v>8.9999999999999993E-3</v>
      </c>
      <c r="L69" s="663">
        <f t="shared" si="13"/>
        <v>7.1999999999999995E-2</v>
      </c>
      <c r="M69" s="663">
        <f t="shared" si="13"/>
        <v>3.3000000000000002E-2</v>
      </c>
      <c r="N69" s="663">
        <f t="shared" si="13"/>
        <v>0.04</v>
      </c>
      <c r="O69" s="663">
        <f t="shared" si="13"/>
        <v>0.156</v>
      </c>
      <c r="P69" s="670">
        <f t="shared" si="9"/>
        <v>1</v>
      </c>
      <c r="S69" s="669">
        <f t="shared" si="4"/>
        <v>2056</v>
      </c>
      <c r="T69" s="671">
        <v>0</v>
      </c>
      <c r="U69" s="671">
        <v>5</v>
      </c>
      <c r="V69" s="672">
        <f t="shared" si="5"/>
        <v>0</v>
      </c>
      <c r="W69" s="673">
        <v>1</v>
      </c>
      <c r="X69" s="674">
        <f t="shared" si="10"/>
        <v>0</v>
      </c>
    </row>
    <row r="70" spans="2:24">
      <c r="B70" s="669">
        <f t="shared" si="11"/>
        <v>2057</v>
      </c>
      <c r="C70" s="675"/>
      <c r="D70" s="662">
        <v>1</v>
      </c>
      <c r="E70" s="663">
        <f t="shared" si="13"/>
        <v>0.435</v>
      </c>
      <c r="F70" s="663">
        <f t="shared" si="13"/>
        <v>0.129</v>
      </c>
      <c r="G70" s="663">
        <f t="shared" si="13"/>
        <v>0</v>
      </c>
      <c r="H70" s="663">
        <f t="shared" si="13"/>
        <v>0</v>
      </c>
      <c r="I70" s="663">
        <f t="shared" si="13"/>
        <v>9.9000000000000005E-2</v>
      </c>
      <c r="J70" s="663">
        <f t="shared" si="13"/>
        <v>2.7E-2</v>
      </c>
      <c r="K70" s="663">
        <f t="shared" si="13"/>
        <v>8.9999999999999993E-3</v>
      </c>
      <c r="L70" s="663">
        <f t="shared" si="13"/>
        <v>7.1999999999999995E-2</v>
      </c>
      <c r="M70" s="663">
        <f t="shared" si="13"/>
        <v>3.3000000000000002E-2</v>
      </c>
      <c r="N70" s="663">
        <f t="shared" si="13"/>
        <v>0.04</v>
      </c>
      <c r="O70" s="663">
        <f t="shared" si="13"/>
        <v>0.156</v>
      </c>
      <c r="P70" s="670">
        <f t="shared" si="9"/>
        <v>1</v>
      </c>
      <c r="S70" s="669">
        <f t="shared" si="4"/>
        <v>2057</v>
      </c>
      <c r="T70" s="671">
        <v>0</v>
      </c>
      <c r="U70" s="671">
        <v>5</v>
      </c>
      <c r="V70" s="672">
        <f t="shared" si="5"/>
        <v>0</v>
      </c>
      <c r="W70" s="673">
        <v>1</v>
      </c>
      <c r="X70" s="674">
        <f t="shared" si="10"/>
        <v>0</v>
      </c>
    </row>
    <row r="71" spans="2:24">
      <c r="B71" s="669">
        <f t="shared" si="11"/>
        <v>2058</v>
      </c>
      <c r="C71" s="675"/>
      <c r="D71" s="662">
        <v>1</v>
      </c>
      <c r="E71" s="663">
        <f t="shared" si="13"/>
        <v>0.435</v>
      </c>
      <c r="F71" s="663">
        <f t="shared" si="13"/>
        <v>0.129</v>
      </c>
      <c r="G71" s="663">
        <f t="shared" si="13"/>
        <v>0</v>
      </c>
      <c r="H71" s="663">
        <f t="shared" si="13"/>
        <v>0</v>
      </c>
      <c r="I71" s="663">
        <f t="shared" si="13"/>
        <v>9.9000000000000005E-2</v>
      </c>
      <c r="J71" s="663">
        <f t="shared" si="13"/>
        <v>2.7E-2</v>
      </c>
      <c r="K71" s="663">
        <f t="shared" si="13"/>
        <v>8.9999999999999993E-3</v>
      </c>
      <c r="L71" s="663">
        <f t="shared" si="13"/>
        <v>7.1999999999999995E-2</v>
      </c>
      <c r="M71" s="663">
        <f t="shared" si="13"/>
        <v>3.3000000000000002E-2</v>
      </c>
      <c r="N71" s="663">
        <f t="shared" si="13"/>
        <v>0.04</v>
      </c>
      <c r="O71" s="663">
        <f t="shared" si="13"/>
        <v>0.156</v>
      </c>
      <c r="P71" s="670">
        <f t="shared" si="9"/>
        <v>1</v>
      </c>
      <c r="S71" s="669">
        <f t="shared" si="4"/>
        <v>2058</v>
      </c>
      <c r="T71" s="671">
        <v>0</v>
      </c>
      <c r="U71" s="671">
        <v>5</v>
      </c>
      <c r="V71" s="672">
        <f t="shared" si="5"/>
        <v>0</v>
      </c>
      <c r="W71" s="673">
        <v>1</v>
      </c>
      <c r="X71" s="674">
        <f t="shared" si="10"/>
        <v>0</v>
      </c>
    </row>
    <row r="72" spans="2:24">
      <c r="B72" s="669">
        <f t="shared" si="11"/>
        <v>2059</v>
      </c>
      <c r="C72" s="675"/>
      <c r="D72" s="662">
        <v>1</v>
      </c>
      <c r="E72" s="663">
        <f t="shared" si="13"/>
        <v>0.435</v>
      </c>
      <c r="F72" s="663">
        <f t="shared" si="13"/>
        <v>0.129</v>
      </c>
      <c r="G72" s="663">
        <f t="shared" si="13"/>
        <v>0</v>
      </c>
      <c r="H72" s="663">
        <f t="shared" si="13"/>
        <v>0</v>
      </c>
      <c r="I72" s="663">
        <f t="shared" si="13"/>
        <v>9.9000000000000005E-2</v>
      </c>
      <c r="J72" s="663">
        <f t="shared" si="13"/>
        <v>2.7E-2</v>
      </c>
      <c r="K72" s="663">
        <f t="shared" si="13"/>
        <v>8.9999999999999993E-3</v>
      </c>
      <c r="L72" s="663">
        <f t="shared" si="13"/>
        <v>7.1999999999999995E-2</v>
      </c>
      <c r="M72" s="663">
        <f t="shared" si="13"/>
        <v>3.3000000000000002E-2</v>
      </c>
      <c r="N72" s="663">
        <f t="shared" si="13"/>
        <v>0.04</v>
      </c>
      <c r="O72" s="663">
        <f t="shared" si="13"/>
        <v>0.156</v>
      </c>
      <c r="P72" s="670">
        <f t="shared" si="9"/>
        <v>1</v>
      </c>
      <c r="S72" s="669">
        <f t="shared" si="4"/>
        <v>2059</v>
      </c>
      <c r="T72" s="671">
        <v>0</v>
      </c>
      <c r="U72" s="671">
        <v>5</v>
      </c>
      <c r="V72" s="672">
        <f t="shared" si="5"/>
        <v>0</v>
      </c>
      <c r="W72" s="673">
        <v>1</v>
      </c>
      <c r="X72" s="674">
        <f t="shared" si="10"/>
        <v>0</v>
      </c>
    </row>
    <row r="73" spans="2:24">
      <c r="B73" s="669">
        <f t="shared" si="11"/>
        <v>2060</v>
      </c>
      <c r="C73" s="675"/>
      <c r="D73" s="662">
        <v>1</v>
      </c>
      <c r="E73" s="663">
        <f t="shared" ref="E73:O88" si="14">E$8</f>
        <v>0.435</v>
      </c>
      <c r="F73" s="663">
        <f t="shared" si="14"/>
        <v>0.129</v>
      </c>
      <c r="G73" s="663">
        <f t="shared" si="13"/>
        <v>0</v>
      </c>
      <c r="H73" s="663">
        <f t="shared" si="14"/>
        <v>0</v>
      </c>
      <c r="I73" s="663">
        <f t="shared" si="13"/>
        <v>9.9000000000000005E-2</v>
      </c>
      <c r="J73" s="663">
        <f t="shared" si="14"/>
        <v>2.7E-2</v>
      </c>
      <c r="K73" s="663">
        <f t="shared" si="14"/>
        <v>8.9999999999999993E-3</v>
      </c>
      <c r="L73" s="663">
        <f t="shared" si="14"/>
        <v>7.1999999999999995E-2</v>
      </c>
      <c r="M73" s="663">
        <f t="shared" si="14"/>
        <v>3.3000000000000002E-2</v>
      </c>
      <c r="N73" s="663">
        <f t="shared" si="14"/>
        <v>0.04</v>
      </c>
      <c r="O73" s="663">
        <f t="shared" si="14"/>
        <v>0.156</v>
      </c>
      <c r="P73" s="670">
        <f t="shared" si="9"/>
        <v>1</v>
      </c>
      <c r="S73" s="669">
        <f t="shared" si="4"/>
        <v>2060</v>
      </c>
      <c r="T73" s="671">
        <v>0</v>
      </c>
      <c r="U73" s="671">
        <v>5</v>
      </c>
      <c r="V73" s="672">
        <f t="shared" si="5"/>
        <v>0</v>
      </c>
      <c r="W73" s="673">
        <v>1</v>
      </c>
      <c r="X73" s="674">
        <f t="shared" si="10"/>
        <v>0</v>
      </c>
    </row>
    <row r="74" spans="2:24">
      <c r="B74" s="669">
        <f t="shared" si="11"/>
        <v>2061</v>
      </c>
      <c r="C74" s="675"/>
      <c r="D74" s="662">
        <v>1</v>
      </c>
      <c r="E74" s="663">
        <f t="shared" si="14"/>
        <v>0.435</v>
      </c>
      <c r="F74" s="663">
        <f t="shared" si="14"/>
        <v>0.129</v>
      </c>
      <c r="G74" s="663">
        <f t="shared" si="13"/>
        <v>0</v>
      </c>
      <c r="H74" s="663">
        <f t="shared" si="14"/>
        <v>0</v>
      </c>
      <c r="I74" s="663">
        <f t="shared" si="13"/>
        <v>9.9000000000000005E-2</v>
      </c>
      <c r="J74" s="663">
        <f t="shared" si="14"/>
        <v>2.7E-2</v>
      </c>
      <c r="K74" s="663">
        <f t="shared" si="14"/>
        <v>8.9999999999999993E-3</v>
      </c>
      <c r="L74" s="663">
        <f t="shared" si="14"/>
        <v>7.1999999999999995E-2</v>
      </c>
      <c r="M74" s="663">
        <f t="shared" si="14"/>
        <v>3.3000000000000002E-2</v>
      </c>
      <c r="N74" s="663">
        <f t="shared" si="14"/>
        <v>0.04</v>
      </c>
      <c r="O74" s="663">
        <f t="shared" si="14"/>
        <v>0.156</v>
      </c>
      <c r="P74" s="670">
        <f t="shared" si="9"/>
        <v>1</v>
      </c>
      <c r="S74" s="669">
        <f t="shared" si="4"/>
        <v>2061</v>
      </c>
      <c r="T74" s="671">
        <v>0</v>
      </c>
      <c r="U74" s="671">
        <v>5</v>
      </c>
      <c r="V74" s="672">
        <f t="shared" si="5"/>
        <v>0</v>
      </c>
      <c r="W74" s="673">
        <v>1</v>
      </c>
      <c r="X74" s="674">
        <f t="shared" si="10"/>
        <v>0</v>
      </c>
    </row>
    <row r="75" spans="2:24">
      <c r="B75" s="669">
        <f t="shared" si="11"/>
        <v>2062</v>
      </c>
      <c r="C75" s="675"/>
      <c r="D75" s="662">
        <v>1</v>
      </c>
      <c r="E75" s="663">
        <f t="shared" si="14"/>
        <v>0.435</v>
      </c>
      <c r="F75" s="663">
        <f t="shared" si="14"/>
        <v>0.129</v>
      </c>
      <c r="G75" s="663">
        <f t="shared" si="13"/>
        <v>0</v>
      </c>
      <c r="H75" s="663">
        <f t="shared" si="14"/>
        <v>0</v>
      </c>
      <c r="I75" s="663">
        <f t="shared" si="13"/>
        <v>9.9000000000000005E-2</v>
      </c>
      <c r="J75" s="663">
        <f t="shared" si="14"/>
        <v>2.7E-2</v>
      </c>
      <c r="K75" s="663">
        <f t="shared" si="14"/>
        <v>8.9999999999999993E-3</v>
      </c>
      <c r="L75" s="663">
        <f t="shared" si="14"/>
        <v>7.1999999999999995E-2</v>
      </c>
      <c r="M75" s="663">
        <f t="shared" si="14"/>
        <v>3.3000000000000002E-2</v>
      </c>
      <c r="N75" s="663">
        <f t="shared" si="14"/>
        <v>0.04</v>
      </c>
      <c r="O75" s="663">
        <f t="shared" si="14"/>
        <v>0.156</v>
      </c>
      <c r="P75" s="670">
        <f t="shared" si="9"/>
        <v>1</v>
      </c>
      <c r="S75" s="669">
        <f t="shared" si="4"/>
        <v>2062</v>
      </c>
      <c r="T75" s="671">
        <v>0</v>
      </c>
      <c r="U75" s="671">
        <v>5</v>
      </c>
      <c r="V75" s="672">
        <f t="shared" si="5"/>
        <v>0</v>
      </c>
      <c r="W75" s="673">
        <v>1</v>
      </c>
      <c r="X75" s="674">
        <f t="shared" si="10"/>
        <v>0</v>
      </c>
    </row>
    <row r="76" spans="2:24">
      <c r="B76" s="669">
        <f t="shared" si="11"/>
        <v>2063</v>
      </c>
      <c r="C76" s="675"/>
      <c r="D76" s="662">
        <v>1</v>
      </c>
      <c r="E76" s="663">
        <f t="shared" si="14"/>
        <v>0.435</v>
      </c>
      <c r="F76" s="663">
        <f t="shared" si="14"/>
        <v>0.129</v>
      </c>
      <c r="G76" s="663">
        <f t="shared" si="13"/>
        <v>0</v>
      </c>
      <c r="H76" s="663">
        <f t="shared" si="14"/>
        <v>0</v>
      </c>
      <c r="I76" s="663">
        <f t="shared" si="13"/>
        <v>9.9000000000000005E-2</v>
      </c>
      <c r="J76" s="663">
        <f t="shared" si="14"/>
        <v>2.7E-2</v>
      </c>
      <c r="K76" s="663">
        <f t="shared" si="14"/>
        <v>8.9999999999999993E-3</v>
      </c>
      <c r="L76" s="663">
        <f t="shared" si="14"/>
        <v>7.1999999999999995E-2</v>
      </c>
      <c r="M76" s="663">
        <f t="shared" si="14"/>
        <v>3.3000000000000002E-2</v>
      </c>
      <c r="N76" s="663">
        <f t="shared" si="14"/>
        <v>0.04</v>
      </c>
      <c r="O76" s="663">
        <f t="shared" si="14"/>
        <v>0.156</v>
      </c>
      <c r="P76" s="670">
        <f t="shared" si="9"/>
        <v>1</v>
      </c>
      <c r="S76" s="669">
        <f t="shared" si="4"/>
        <v>2063</v>
      </c>
      <c r="T76" s="671">
        <v>0</v>
      </c>
      <c r="U76" s="671">
        <v>5</v>
      </c>
      <c r="V76" s="672">
        <f t="shared" si="5"/>
        <v>0</v>
      </c>
      <c r="W76" s="673">
        <v>1</v>
      </c>
      <c r="X76" s="674">
        <f t="shared" si="10"/>
        <v>0</v>
      </c>
    </row>
    <row r="77" spans="2:24">
      <c r="B77" s="669">
        <f t="shared" si="11"/>
        <v>2064</v>
      </c>
      <c r="C77" s="675"/>
      <c r="D77" s="662">
        <v>1</v>
      </c>
      <c r="E77" s="663">
        <f t="shared" si="14"/>
        <v>0.435</v>
      </c>
      <c r="F77" s="663">
        <f t="shared" si="14"/>
        <v>0.129</v>
      </c>
      <c r="G77" s="663">
        <f t="shared" si="13"/>
        <v>0</v>
      </c>
      <c r="H77" s="663">
        <f t="shared" si="14"/>
        <v>0</v>
      </c>
      <c r="I77" s="663">
        <f t="shared" si="13"/>
        <v>9.9000000000000005E-2</v>
      </c>
      <c r="J77" s="663">
        <f t="shared" si="14"/>
        <v>2.7E-2</v>
      </c>
      <c r="K77" s="663">
        <f t="shared" si="14"/>
        <v>8.9999999999999993E-3</v>
      </c>
      <c r="L77" s="663">
        <f t="shared" si="14"/>
        <v>7.1999999999999995E-2</v>
      </c>
      <c r="M77" s="663">
        <f t="shared" si="14"/>
        <v>3.3000000000000002E-2</v>
      </c>
      <c r="N77" s="663">
        <f t="shared" si="14"/>
        <v>0.04</v>
      </c>
      <c r="O77" s="663">
        <f t="shared" si="14"/>
        <v>0.156</v>
      </c>
      <c r="P77" s="670">
        <f t="shared" ref="P77:P93" si="15">SUM(E77:O77)</f>
        <v>1</v>
      </c>
      <c r="S77" s="669">
        <f t="shared" si="4"/>
        <v>2064</v>
      </c>
      <c r="T77" s="671">
        <v>0</v>
      </c>
      <c r="U77" s="671">
        <v>5</v>
      </c>
      <c r="V77" s="672">
        <f t="shared" si="5"/>
        <v>0</v>
      </c>
      <c r="W77" s="673">
        <v>1</v>
      </c>
      <c r="X77" s="674">
        <f t="shared" ref="X77:X93" si="16">V77*W77</f>
        <v>0</v>
      </c>
    </row>
    <row r="78" spans="2:24">
      <c r="B78" s="669">
        <f t="shared" ref="B78:B93" si="17">B77+1</f>
        <v>2065</v>
      </c>
      <c r="C78" s="675"/>
      <c r="D78" s="662">
        <v>1</v>
      </c>
      <c r="E78" s="663">
        <f t="shared" si="14"/>
        <v>0.435</v>
      </c>
      <c r="F78" s="663">
        <f t="shared" si="14"/>
        <v>0.129</v>
      </c>
      <c r="G78" s="663">
        <f t="shared" si="13"/>
        <v>0</v>
      </c>
      <c r="H78" s="663">
        <f t="shared" si="14"/>
        <v>0</v>
      </c>
      <c r="I78" s="663">
        <f t="shared" si="13"/>
        <v>9.9000000000000005E-2</v>
      </c>
      <c r="J78" s="663">
        <f t="shared" si="14"/>
        <v>2.7E-2</v>
      </c>
      <c r="K78" s="663">
        <f t="shared" si="14"/>
        <v>8.9999999999999993E-3</v>
      </c>
      <c r="L78" s="663">
        <f t="shared" si="14"/>
        <v>7.1999999999999995E-2</v>
      </c>
      <c r="M78" s="663">
        <f t="shared" si="14"/>
        <v>3.3000000000000002E-2</v>
      </c>
      <c r="N78" s="663">
        <f t="shared" si="14"/>
        <v>0.04</v>
      </c>
      <c r="O78" s="663">
        <f t="shared" si="14"/>
        <v>0.156</v>
      </c>
      <c r="P78" s="670">
        <f t="shared" si="15"/>
        <v>1</v>
      </c>
      <c r="S78" s="669">
        <f t="shared" ref="S78:S93" si="18">S77+1</f>
        <v>2065</v>
      </c>
      <c r="T78" s="671">
        <v>0</v>
      </c>
      <c r="U78" s="671">
        <v>5</v>
      </c>
      <c r="V78" s="672">
        <f t="shared" si="5"/>
        <v>0</v>
      </c>
      <c r="W78" s="673">
        <v>1</v>
      </c>
      <c r="X78" s="674">
        <f t="shared" si="16"/>
        <v>0</v>
      </c>
    </row>
    <row r="79" spans="2:24">
      <c r="B79" s="669">
        <f t="shared" si="17"/>
        <v>2066</v>
      </c>
      <c r="C79" s="675"/>
      <c r="D79" s="662">
        <v>1</v>
      </c>
      <c r="E79" s="663">
        <f t="shared" si="14"/>
        <v>0.435</v>
      </c>
      <c r="F79" s="663">
        <f t="shared" si="14"/>
        <v>0.129</v>
      </c>
      <c r="G79" s="663">
        <f t="shared" si="14"/>
        <v>0</v>
      </c>
      <c r="H79" s="663">
        <f t="shared" si="14"/>
        <v>0</v>
      </c>
      <c r="I79" s="663">
        <f t="shared" si="14"/>
        <v>9.9000000000000005E-2</v>
      </c>
      <c r="J79" s="663">
        <f t="shared" si="14"/>
        <v>2.7E-2</v>
      </c>
      <c r="K79" s="663">
        <f t="shared" si="14"/>
        <v>8.9999999999999993E-3</v>
      </c>
      <c r="L79" s="663">
        <f t="shared" si="14"/>
        <v>7.1999999999999995E-2</v>
      </c>
      <c r="M79" s="663">
        <f t="shared" si="14"/>
        <v>3.3000000000000002E-2</v>
      </c>
      <c r="N79" s="663">
        <f t="shared" si="14"/>
        <v>0.04</v>
      </c>
      <c r="O79" s="663">
        <f t="shared" si="14"/>
        <v>0.156</v>
      </c>
      <c r="P79" s="670">
        <f t="shared" si="15"/>
        <v>1</v>
      </c>
      <c r="S79" s="669">
        <f t="shared" si="18"/>
        <v>2066</v>
      </c>
      <c r="T79" s="671">
        <v>0</v>
      </c>
      <c r="U79" s="671">
        <v>5</v>
      </c>
      <c r="V79" s="672">
        <f t="shared" ref="V79:V93" si="19">T79*U79</f>
        <v>0</v>
      </c>
      <c r="W79" s="673">
        <v>1</v>
      </c>
      <c r="X79" s="674">
        <f t="shared" si="16"/>
        <v>0</v>
      </c>
    </row>
    <row r="80" spans="2:24">
      <c r="B80" s="669">
        <f t="shared" si="17"/>
        <v>2067</v>
      </c>
      <c r="C80" s="675"/>
      <c r="D80" s="662">
        <v>1</v>
      </c>
      <c r="E80" s="663">
        <f t="shared" si="14"/>
        <v>0.435</v>
      </c>
      <c r="F80" s="663">
        <f t="shared" si="14"/>
        <v>0.129</v>
      </c>
      <c r="G80" s="663">
        <f t="shared" si="14"/>
        <v>0</v>
      </c>
      <c r="H80" s="663">
        <f t="shared" si="14"/>
        <v>0</v>
      </c>
      <c r="I80" s="663">
        <f t="shared" si="14"/>
        <v>9.9000000000000005E-2</v>
      </c>
      <c r="J80" s="663">
        <f t="shared" si="14"/>
        <v>2.7E-2</v>
      </c>
      <c r="K80" s="663">
        <f t="shared" si="14"/>
        <v>8.9999999999999993E-3</v>
      </c>
      <c r="L80" s="663">
        <f t="shared" si="14"/>
        <v>7.1999999999999995E-2</v>
      </c>
      <c r="M80" s="663">
        <f t="shared" si="14"/>
        <v>3.3000000000000002E-2</v>
      </c>
      <c r="N80" s="663">
        <f t="shared" si="14"/>
        <v>0.04</v>
      </c>
      <c r="O80" s="663">
        <f t="shared" si="14"/>
        <v>0.156</v>
      </c>
      <c r="P80" s="670">
        <f t="shared" si="15"/>
        <v>1</v>
      </c>
      <c r="S80" s="669">
        <f t="shared" si="18"/>
        <v>2067</v>
      </c>
      <c r="T80" s="671">
        <v>0</v>
      </c>
      <c r="U80" s="671">
        <v>5</v>
      </c>
      <c r="V80" s="672">
        <f t="shared" si="19"/>
        <v>0</v>
      </c>
      <c r="W80" s="673">
        <v>1</v>
      </c>
      <c r="X80" s="674">
        <f t="shared" si="16"/>
        <v>0</v>
      </c>
    </row>
    <row r="81" spans="2:24">
      <c r="B81" s="669">
        <f t="shared" si="17"/>
        <v>2068</v>
      </c>
      <c r="C81" s="675"/>
      <c r="D81" s="662">
        <v>1</v>
      </c>
      <c r="E81" s="663">
        <f t="shared" si="14"/>
        <v>0.435</v>
      </c>
      <c r="F81" s="663">
        <f t="shared" si="14"/>
        <v>0.129</v>
      </c>
      <c r="G81" s="663">
        <f t="shared" si="14"/>
        <v>0</v>
      </c>
      <c r="H81" s="663">
        <f t="shared" si="14"/>
        <v>0</v>
      </c>
      <c r="I81" s="663">
        <f t="shared" si="14"/>
        <v>9.9000000000000005E-2</v>
      </c>
      <c r="J81" s="663">
        <f t="shared" si="14"/>
        <v>2.7E-2</v>
      </c>
      <c r="K81" s="663">
        <f t="shared" si="14"/>
        <v>8.9999999999999993E-3</v>
      </c>
      <c r="L81" s="663">
        <f t="shared" si="14"/>
        <v>7.1999999999999995E-2</v>
      </c>
      <c r="M81" s="663">
        <f t="shared" si="14"/>
        <v>3.3000000000000002E-2</v>
      </c>
      <c r="N81" s="663">
        <f t="shared" si="14"/>
        <v>0.04</v>
      </c>
      <c r="O81" s="663">
        <f t="shared" si="14"/>
        <v>0.156</v>
      </c>
      <c r="P81" s="670">
        <f t="shared" si="15"/>
        <v>1</v>
      </c>
      <c r="S81" s="669">
        <f t="shared" si="18"/>
        <v>2068</v>
      </c>
      <c r="T81" s="671">
        <v>0</v>
      </c>
      <c r="U81" s="671">
        <v>5</v>
      </c>
      <c r="V81" s="672">
        <f t="shared" si="19"/>
        <v>0</v>
      </c>
      <c r="W81" s="673">
        <v>1</v>
      </c>
      <c r="X81" s="674">
        <f t="shared" si="16"/>
        <v>0</v>
      </c>
    </row>
    <row r="82" spans="2:24">
      <c r="B82" s="669">
        <f t="shared" si="17"/>
        <v>2069</v>
      </c>
      <c r="C82" s="675"/>
      <c r="D82" s="662">
        <v>1</v>
      </c>
      <c r="E82" s="663">
        <f t="shared" si="14"/>
        <v>0.435</v>
      </c>
      <c r="F82" s="663">
        <f t="shared" si="14"/>
        <v>0.129</v>
      </c>
      <c r="G82" s="663">
        <f t="shared" si="14"/>
        <v>0</v>
      </c>
      <c r="H82" s="663">
        <f t="shared" si="14"/>
        <v>0</v>
      </c>
      <c r="I82" s="663">
        <f t="shared" si="14"/>
        <v>9.9000000000000005E-2</v>
      </c>
      <c r="J82" s="663">
        <f t="shared" si="14"/>
        <v>2.7E-2</v>
      </c>
      <c r="K82" s="663">
        <f t="shared" si="14"/>
        <v>8.9999999999999993E-3</v>
      </c>
      <c r="L82" s="663">
        <f t="shared" si="14"/>
        <v>7.1999999999999995E-2</v>
      </c>
      <c r="M82" s="663">
        <f t="shared" si="14"/>
        <v>3.3000000000000002E-2</v>
      </c>
      <c r="N82" s="663">
        <f t="shared" si="14"/>
        <v>0.04</v>
      </c>
      <c r="O82" s="663">
        <f t="shared" si="14"/>
        <v>0.156</v>
      </c>
      <c r="P82" s="670">
        <f t="shared" si="15"/>
        <v>1</v>
      </c>
      <c r="S82" s="669">
        <f t="shared" si="18"/>
        <v>2069</v>
      </c>
      <c r="T82" s="671">
        <v>0</v>
      </c>
      <c r="U82" s="671">
        <v>5</v>
      </c>
      <c r="V82" s="672">
        <f t="shared" si="19"/>
        <v>0</v>
      </c>
      <c r="W82" s="673">
        <v>1</v>
      </c>
      <c r="X82" s="674">
        <f t="shared" si="16"/>
        <v>0</v>
      </c>
    </row>
    <row r="83" spans="2:24">
      <c r="B83" s="669">
        <f t="shared" si="17"/>
        <v>2070</v>
      </c>
      <c r="C83" s="675"/>
      <c r="D83" s="662">
        <v>1</v>
      </c>
      <c r="E83" s="663">
        <f t="shared" ref="E83:O93" si="20">E$8</f>
        <v>0.435</v>
      </c>
      <c r="F83" s="663">
        <f t="shared" si="20"/>
        <v>0.129</v>
      </c>
      <c r="G83" s="663">
        <f t="shared" si="14"/>
        <v>0</v>
      </c>
      <c r="H83" s="663">
        <f t="shared" si="20"/>
        <v>0</v>
      </c>
      <c r="I83" s="663">
        <f t="shared" si="14"/>
        <v>9.9000000000000005E-2</v>
      </c>
      <c r="J83" s="663">
        <f t="shared" si="20"/>
        <v>2.7E-2</v>
      </c>
      <c r="K83" s="663">
        <f t="shared" si="20"/>
        <v>8.9999999999999993E-3</v>
      </c>
      <c r="L83" s="663">
        <f t="shared" si="20"/>
        <v>7.1999999999999995E-2</v>
      </c>
      <c r="M83" s="663">
        <f t="shared" si="20"/>
        <v>3.3000000000000002E-2</v>
      </c>
      <c r="N83" s="663">
        <f t="shared" si="20"/>
        <v>0.04</v>
      </c>
      <c r="O83" s="663">
        <f t="shared" si="20"/>
        <v>0.156</v>
      </c>
      <c r="P83" s="670">
        <f t="shared" si="15"/>
        <v>1</v>
      </c>
      <c r="S83" s="669">
        <f t="shared" si="18"/>
        <v>2070</v>
      </c>
      <c r="T83" s="671">
        <v>0</v>
      </c>
      <c r="U83" s="671">
        <v>5</v>
      </c>
      <c r="V83" s="672">
        <f t="shared" si="19"/>
        <v>0</v>
      </c>
      <c r="W83" s="673">
        <v>1</v>
      </c>
      <c r="X83" s="674">
        <f t="shared" si="16"/>
        <v>0</v>
      </c>
    </row>
    <row r="84" spans="2:24">
      <c r="B84" s="669">
        <f t="shared" si="17"/>
        <v>2071</v>
      </c>
      <c r="C84" s="675"/>
      <c r="D84" s="662">
        <v>1</v>
      </c>
      <c r="E84" s="663">
        <f t="shared" si="20"/>
        <v>0.435</v>
      </c>
      <c r="F84" s="663">
        <f t="shared" si="20"/>
        <v>0.129</v>
      </c>
      <c r="G84" s="663">
        <f t="shared" si="14"/>
        <v>0</v>
      </c>
      <c r="H84" s="663">
        <f t="shared" si="20"/>
        <v>0</v>
      </c>
      <c r="I84" s="663">
        <f t="shared" si="14"/>
        <v>9.9000000000000005E-2</v>
      </c>
      <c r="J84" s="663">
        <f t="shared" si="20"/>
        <v>2.7E-2</v>
      </c>
      <c r="K84" s="663">
        <f t="shared" si="20"/>
        <v>8.9999999999999993E-3</v>
      </c>
      <c r="L84" s="663">
        <f t="shared" si="20"/>
        <v>7.1999999999999995E-2</v>
      </c>
      <c r="M84" s="663">
        <f t="shared" si="20"/>
        <v>3.3000000000000002E-2</v>
      </c>
      <c r="N84" s="663">
        <f t="shared" si="20"/>
        <v>0.04</v>
      </c>
      <c r="O84" s="663">
        <f t="shared" si="20"/>
        <v>0.156</v>
      </c>
      <c r="P84" s="670">
        <f t="shared" si="15"/>
        <v>1</v>
      </c>
      <c r="S84" s="669">
        <f t="shared" si="18"/>
        <v>2071</v>
      </c>
      <c r="T84" s="671">
        <v>0</v>
      </c>
      <c r="U84" s="671">
        <v>5</v>
      </c>
      <c r="V84" s="672">
        <f t="shared" si="19"/>
        <v>0</v>
      </c>
      <c r="W84" s="673">
        <v>1</v>
      </c>
      <c r="X84" s="674">
        <f t="shared" si="16"/>
        <v>0</v>
      </c>
    </row>
    <row r="85" spans="2:24">
      <c r="B85" s="669">
        <f t="shared" si="17"/>
        <v>2072</v>
      </c>
      <c r="C85" s="675"/>
      <c r="D85" s="662">
        <v>1</v>
      </c>
      <c r="E85" s="663">
        <f t="shared" si="20"/>
        <v>0.435</v>
      </c>
      <c r="F85" s="663">
        <f t="shared" si="20"/>
        <v>0.129</v>
      </c>
      <c r="G85" s="663">
        <f t="shared" si="14"/>
        <v>0</v>
      </c>
      <c r="H85" s="663">
        <f t="shared" si="20"/>
        <v>0</v>
      </c>
      <c r="I85" s="663">
        <f t="shared" si="14"/>
        <v>9.9000000000000005E-2</v>
      </c>
      <c r="J85" s="663">
        <f t="shared" si="20"/>
        <v>2.7E-2</v>
      </c>
      <c r="K85" s="663">
        <f t="shared" si="20"/>
        <v>8.9999999999999993E-3</v>
      </c>
      <c r="L85" s="663">
        <f t="shared" si="20"/>
        <v>7.1999999999999995E-2</v>
      </c>
      <c r="M85" s="663">
        <f t="shared" si="20"/>
        <v>3.3000000000000002E-2</v>
      </c>
      <c r="N85" s="663">
        <f t="shared" si="20"/>
        <v>0.04</v>
      </c>
      <c r="O85" s="663">
        <f t="shared" si="20"/>
        <v>0.156</v>
      </c>
      <c r="P85" s="670">
        <f t="shared" si="15"/>
        <v>1</v>
      </c>
      <c r="S85" s="669">
        <f t="shared" si="18"/>
        <v>2072</v>
      </c>
      <c r="T85" s="671">
        <v>0</v>
      </c>
      <c r="U85" s="671">
        <v>5</v>
      </c>
      <c r="V85" s="672">
        <f t="shared" si="19"/>
        <v>0</v>
      </c>
      <c r="W85" s="673">
        <v>1</v>
      </c>
      <c r="X85" s="674">
        <f t="shared" si="16"/>
        <v>0</v>
      </c>
    </row>
    <row r="86" spans="2:24">
      <c r="B86" s="669">
        <f t="shared" si="17"/>
        <v>2073</v>
      </c>
      <c r="C86" s="675"/>
      <c r="D86" s="662">
        <v>1</v>
      </c>
      <c r="E86" s="663">
        <f t="shared" si="20"/>
        <v>0.435</v>
      </c>
      <c r="F86" s="663">
        <f t="shared" si="20"/>
        <v>0.129</v>
      </c>
      <c r="G86" s="663">
        <f t="shared" si="14"/>
        <v>0</v>
      </c>
      <c r="H86" s="663">
        <f t="shared" si="20"/>
        <v>0</v>
      </c>
      <c r="I86" s="663">
        <f t="shared" si="14"/>
        <v>9.9000000000000005E-2</v>
      </c>
      <c r="J86" s="663">
        <f t="shared" si="20"/>
        <v>2.7E-2</v>
      </c>
      <c r="K86" s="663">
        <f t="shared" si="20"/>
        <v>8.9999999999999993E-3</v>
      </c>
      <c r="L86" s="663">
        <f t="shared" si="20"/>
        <v>7.1999999999999995E-2</v>
      </c>
      <c r="M86" s="663">
        <f t="shared" si="20"/>
        <v>3.3000000000000002E-2</v>
      </c>
      <c r="N86" s="663">
        <f t="shared" si="20"/>
        <v>0.04</v>
      </c>
      <c r="O86" s="663">
        <f t="shared" si="20"/>
        <v>0.156</v>
      </c>
      <c r="P86" s="670">
        <f t="shared" si="15"/>
        <v>1</v>
      </c>
      <c r="S86" s="669">
        <f t="shared" si="18"/>
        <v>2073</v>
      </c>
      <c r="T86" s="671">
        <v>0</v>
      </c>
      <c r="U86" s="671">
        <v>5</v>
      </c>
      <c r="V86" s="672">
        <f t="shared" si="19"/>
        <v>0</v>
      </c>
      <c r="W86" s="673">
        <v>1</v>
      </c>
      <c r="X86" s="674">
        <f t="shared" si="16"/>
        <v>0</v>
      </c>
    </row>
    <row r="87" spans="2:24">
      <c r="B87" s="669">
        <f t="shared" si="17"/>
        <v>2074</v>
      </c>
      <c r="C87" s="675"/>
      <c r="D87" s="662">
        <v>1</v>
      </c>
      <c r="E87" s="663">
        <f t="shared" si="20"/>
        <v>0.435</v>
      </c>
      <c r="F87" s="663">
        <f t="shared" si="20"/>
        <v>0.129</v>
      </c>
      <c r="G87" s="663">
        <f t="shared" si="14"/>
        <v>0</v>
      </c>
      <c r="H87" s="663">
        <f t="shared" si="20"/>
        <v>0</v>
      </c>
      <c r="I87" s="663">
        <f t="shared" si="14"/>
        <v>9.9000000000000005E-2</v>
      </c>
      <c r="J87" s="663">
        <f t="shared" si="20"/>
        <v>2.7E-2</v>
      </c>
      <c r="K87" s="663">
        <f t="shared" si="20"/>
        <v>8.9999999999999993E-3</v>
      </c>
      <c r="L87" s="663">
        <f t="shared" si="20"/>
        <v>7.1999999999999995E-2</v>
      </c>
      <c r="M87" s="663">
        <f t="shared" si="20"/>
        <v>3.3000000000000002E-2</v>
      </c>
      <c r="N87" s="663">
        <f t="shared" si="20"/>
        <v>0.04</v>
      </c>
      <c r="O87" s="663">
        <f t="shared" si="20"/>
        <v>0.156</v>
      </c>
      <c r="P87" s="670">
        <f t="shared" si="15"/>
        <v>1</v>
      </c>
      <c r="S87" s="669">
        <f t="shared" si="18"/>
        <v>2074</v>
      </c>
      <c r="T87" s="671">
        <v>0</v>
      </c>
      <c r="U87" s="671">
        <v>5</v>
      </c>
      <c r="V87" s="672">
        <f t="shared" si="19"/>
        <v>0</v>
      </c>
      <c r="W87" s="673">
        <v>1</v>
      </c>
      <c r="X87" s="674">
        <f t="shared" si="16"/>
        <v>0</v>
      </c>
    </row>
    <row r="88" spans="2:24">
      <c r="B88" s="669">
        <f t="shared" si="17"/>
        <v>2075</v>
      </c>
      <c r="C88" s="675"/>
      <c r="D88" s="662">
        <v>1</v>
      </c>
      <c r="E88" s="663">
        <f t="shared" si="20"/>
        <v>0.435</v>
      </c>
      <c r="F88" s="663">
        <f t="shared" si="20"/>
        <v>0.129</v>
      </c>
      <c r="G88" s="663">
        <f t="shared" si="14"/>
        <v>0</v>
      </c>
      <c r="H88" s="663">
        <f t="shared" si="20"/>
        <v>0</v>
      </c>
      <c r="I88" s="663">
        <f t="shared" si="14"/>
        <v>9.9000000000000005E-2</v>
      </c>
      <c r="J88" s="663">
        <f t="shared" si="20"/>
        <v>2.7E-2</v>
      </c>
      <c r="K88" s="663">
        <f t="shared" si="20"/>
        <v>8.9999999999999993E-3</v>
      </c>
      <c r="L88" s="663">
        <f t="shared" si="20"/>
        <v>7.1999999999999995E-2</v>
      </c>
      <c r="M88" s="663">
        <f t="shared" si="20"/>
        <v>3.3000000000000002E-2</v>
      </c>
      <c r="N88" s="663">
        <f t="shared" si="20"/>
        <v>0.04</v>
      </c>
      <c r="O88" s="663">
        <f t="shared" si="20"/>
        <v>0.156</v>
      </c>
      <c r="P88" s="670">
        <f t="shared" si="15"/>
        <v>1</v>
      </c>
      <c r="S88" s="669">
        <f t="shared" si="18"/>
        <v>2075</v>
      </c>
      <c r="T88" s="671">
        <v>0</v>
      </c>
      <c r="U88" s="671">
        <v>5</v>
      </c>
      <c r="V88" s="672">
        <f t="shared" si="19"/>
        <v>0</v>
      </c>
      <c r="W88" s="673">
        <v>1</v>
      </c>
      <c r="X88" s="674">
        <f t="shared" si="16"/>
        <v>0</v>
      </c>
    </row>
    <row r="89" spans="2:24">
      <c r="B89" s="669">
        <f t="shared" si="17"/>
        <v>2076</v>
      </c>
      <c r="C89" s="675"/>
      <c r="D89" s="662">
        <v>1</v>
      </c>
      <c r="E89" s="663">
        <f t="shared" si="20"/>
        <v>0.435</v>
      </c>
      <c r="F89" s="663">
        <f t="shared" si="20"/>
        <v>0.129</v>
      </c>
      <c r="G89" s="663">
        <f t="shared" si="20"/>
        <v>0</v>
      </c>
      <c r="H89" s="663">
        <f t="shared" si="20"/>
        <v>0</v>
      </c>
      <c r="I89" s="663">
        <f t="shared" si="20"/>
        <v>9.9000000000000005E-2</v>
      </c>
      <c r="J89" s="663">
        <f t="shared" si="20"/>
        <v>2.7E-2</v>
      </c>
      <c r="K89" s="663">
        <f t="shared" si="20"/>
        <v>8.9999999999999993E-3</v>
      </c>
      <c r="L89" s="663">
        <f t="shared" si="20"/>
        <v>7.1999999999999995E-2</v>
      </c>
      <c r="M89" s="663">
        <f t="shared" si="20"/>
        <v>3.3000000000000002E-2</v>
      </c>
      <c r="N89" s="663">
        <f t="shared" si="20"/>
        <v>0.04</v>
      </c>
      <c r="O89" s="663">
        <f t="shared" si="20"/>
        <v>0.156</v>
      </c>
      <c r="P89" s="670">
        <f t="shared" si="15"/>
        <v>1</v>
      </c>
      <c r="S89" s="669">
        <f t="shared" si="18"/>
        <v>2076</v>
      </c>
      <c r="T89" s="671">
        <v>0</v>
      </c>
      <c r="U89" s="671">
        <v>5</v>
      </c>
      <c r="V89" s="672">
        <f t="shared" si="19"/>
        <v>0</v>
      </c>
      <c r="W89" s="673">
        <v>1</v>
      </c>
      <c r="X89" s="674">
        <f t="shared" si="16"/>
        <v>0</v>
      </c>
    </row>
    <row r="90" spans="2:24">
      <c r="B90" s="669">
        <f t="shared" si="17"/>
        <v>2077</v>
      </c>
      <c r="C90" s="675"/>
      <c r="D90" s="662">
        <v>1</v>
      </c>
      <c r="E90" s="663">
        <f t="shared" si="20"/>
        <v>0.435</v>
      </c>
      <c r="F90" s="663">
        <f t="shared" si="20"/>
        <v>0.129</v>
      </c>
      <c r="G90" s="663">
        <f t="shared" si="20"/>
        <v>0</v>
      </c>
      <c r="H90" s="663">
        <f t="shared" si="20"/>
        <v>0</v>
      </c>
      <c r="I90" s="663">
        <f t="shared" si="20"/>
        <v>9.9000000000000005E-2</v>
      </c>
      <c r="J90" s="663">
        <f t="shared" si="20"/>
        <v>2.7E-2</v>
      </c>
      <c r="K90" s="663">
        <f t="shared" si="20"/>
        <v>8.9999999999999993E-3</v>
      </c>
      <c r="L90" s="663">
        <f t="shared" si="20"/>
        <v>7.1999999999999995E-2</v>
      </c>
      <c r="M90" s="663">
        <f t="shared" si="20"/>
        <v>3.3000000000000002E-2</v>
      </c>
      <c r="N90" s="663">
        <f t="shared" si="20"/>
        <v>0.04</v>
      </c>
      <c r="O90" s="663">
        <f t="shared" si="20"/>
        <v>0.156</v>
      </c>
      <c r="P90" s="670">
        <f t="shared" si="15"/>
        <v>1</v>
      </c>
      <c r="S90" s="669">
        <f t="shared" si="18"/>
        <v>2077</v>
      </c>
      <c r="T90" s="671">
        <v>0</v>
      </c>
      <c r="U90" s="671">
        <v>5</v>
      </c>
      <c r="V90" s="672">
        <f t="shared" si="19"/>
        <v>0</v>
      </c>
      <c r="W90" s="673">
        <v>1</v>
      </c>
      <c r="X90" s="674">
        <f t="shared" si="16"/>
        <v>0</v>
      </c>
    </row>
    <row r="91" spans="2:24">
      <c r="B91" s="669">
        <f t="shared" si="17"/>
        <v>2078</v>
      </c>
      <c r="C91" s="675"/>
      <c r="D91" s="662">
        <v>1</v>
      </c>
      <c r="E91" s="663">
        <f t="shared" si="20"/>
        <v>0.435</v>
      </c>
      <c r="F91" s="663">
        <f t="shared" si="20"/>
        <v>0.129</v>
      </c>
      <c r="G91" s="663">
        <f t="shared" si="20"/>
        <v>0</v>
      </c>
      <c r="H91" s="663">
        <f t="shared" si="20"/>
        <v>0</v>
      </c>
      <c r="I91" s="663">
        <f t="shared" si="20"/>
        <v>9.9000000000000005E-2</v>
      </c>
      <c r="J91" s="663">
        <f t="shared" si="20"/>
        <v>2.7E-2</v>
      </c>
      <c r="K91" s="663">
        <f t="shared" si="20"/>
        <v>8.9999999999999993E-3</v>
      </c>
      <c r="L91" s="663">
        <f t="shared" si="20"/>
        <v>7.1999999999999995E-2</v>
      </c>
      <c r="M91" s="663">
        <f t="shared" si="20"/>
        <v>3.3000000000000002E-2</v>
      </c>
      <c r="N91" s="663">
        <f t="shared" si="20"/>
        <v>0.04</v>
      </c>
      <c r="O91" s="663">
        <f t="shared" si="20"/>
        <v>0.156</v>
      </c>
      <c r="P91" s="670">
        <f t="shared" si="15"/>
        <v>1</v>
      </c>
      <c r="S91" s="669">
        <f t="shared" si="18"/>
        <v>2078</v>
      </c>
      <c r="T91" s="671">
        <v>0</v>
      </c>
      <c r="U91" s="671">
        <v>5</v>
      </c>
      <c r="V91" s="672">
        <f t="shared" si="19"/>
        <v>0</v>
      </c>
      <c r="W91" s="673">
        <v>1</v>
      </c>
      <c r="X91" s="674">
        <f t="shared" si="16"/>
        <v>0</v>
      </c>
    </row>
    <row r="92" spans="2:24">
      <c r="B92" s="669">
        <f t="shared" si="17"/>
        <v>2079</v>
      </c>
      <c r="C92" s="675"/>
      <c r="D92" s="662">
        <v>1</v>
      </c>
      <c r="E92" s="663">
        <f t="shared" si="20"/>
        <v>0.435</v>
      </c>
      <c r="F92" s="663">
        <f t="shared" si="20"/>
        <v>0.129</v>
      </c>
      <c r="G92" s="663">
        <f t="shared" si="20"/>
        <v>0</v>
      </c>
      <c r="H92" s="663">
        <f t="shared" si="20"/>
        <v>0</v>
      </c>
      <c r="I92" s="663">
        <f t="shared" si="20"/>
        <v>9.9000000000000005E-2</v>
      </c>
      <c r="J92" s="663">
        <f t="shared" si="20"/>
        <v>2.7E-2</v>
      </c>
      <c r="K92" s="663">
        <f t="shared" si="20"/>
        <v>8.9999999999999993E-3</v>
      </c>
      <c r="L92" s="663">
        <f t="shared" si="20"/>
        <v>7.1999999999999995E-2</v>
      </c>
      <c r="M92" s="663">
        <f t="shared" si="20"/>
        <v>3.3000000000000002E-2</v>
      </c>
      <c r="N92" s="663">
        <f t="shared" si="20"/>
        <v>0.04</v>
      </c>
      <c r="O92" s="663">
        <f t="shared" si="20"/>
        <v>0.156</v>
      </c>
      <c r="P92" s="670">
        <f t="shared" si="15"/>
        <v>1</v>
      </c>
      <c r="S92" s="669">
        <f t="shared" si="18"/>
        <v>2079</v>
      </c>
      <c r="T92" s="671">
        <v>0</v>
      </c>
      <c r="U92" s="671">
        <v>5</v>
      </c>
      <c r="V92" s="672">
        <f t="shared" si="19"/>
        <v>0</v>
      </c>
      <c r="W92" s="673">
        <v>1</v>
      </c>
      <c r="X92" s="674">
        <f t="shared" si="16"/>
        <v>0</v>
      </c>
    </row>
    <row r="93" spans="2:24" ht="13.5" thickBot="1">
      <c r="B93" s="676">
        <f t="shared" si="17"/>
        <v>2080</v>
      </c>
      <c r="C93" s="677"/>
      <c r="D93" s="662">
        <v>1</v>
      </c>
      <c r="E93" s="678">
        <f t="shared" si="20"/>
        <v>0.435</v>
      </c>
      <c r="F93" s="678">
        <f t="shared" si="20"/>
        <v>0.129</v>
      </c>
      <c r="G93" s="678">
        <f t="shared" si="20"/>
        <v>0</v>
      </c>
      <c r="H93" s="678">
        <f t="shared" si="20"/>
        <v>0</v>
      </c>
      <c r="I93" s="678">
        <f t="shared" si="20"/>
        <v>9.9000000000000005E-2</v>
      </c>
      <c r="J93" s="678">
        <f t="shared" si="20"/>
        <v>2.7E-2</v>
      </c>
      <c r="K93" s="678">
        <f t="shared" si="20"/>
        <v>8.9999999999999993E-3</v>
      </c>
      <c r="L93" s="678">
        <f t="shared" si="20"/>
        <v>7.1999999999999995E-2</v>
      </c>
      <c r="M93" s="678">
        <f t="shared" si="20"/>
        <v>3.3000000000000002E-2</v>
      </c>
      <c r="N93" s="678">
        <f t="shared" si="20"/>
        <v>0.04</v>
      </c>
      <c r="O93" s="679">
        <f t="shared" si="20"/>
        <v>0.156</v>
      </c>
      <c r="P93" s="680">
        <f t="shared" si="15"/>
        <v>1</v>
      </c>
      <c r="S93" s="676">
        <f t="shared" si="18"/>
        <v>2080</v>
      </c>
      <c r="T93" s="681">
        <v>0</v>
      </c>
      <c r="U93" s="682">
        <v>5</v>
      </c>
      <c r="V93" s="683">
        <f t="shared" si="19"/>
        <v>0</v>
      </c>
      <c r="W93" s="684">
        <v>1</v>
      </c>
      <c r="X93" s="68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6" t="str">
        <f>city</f>
        <v>Kutai Kertanegara</v>
      </c>
      <c r="J2" s="807"/>
      <c r="K2" s="807"/>
      <c r="L2" s="807"/>
      <c r="M2" s="807"/>
      <c r="N2" s="807"/>
      <c r="O2" s="807"/>
    </row>
    <row r="3" spans="2:16" ht="16.5" thickBot="1">
      <c r="C3" s="4"/>
      <c r="H3" s="5" t="s">
        <v>276</v>
      </c>
      <c r="I3" s="806" t="str">
        <f>province</f>
        <v>Kalimantan Timur</v>
      </c>
      <c r="J3" s="807"/>
      <c r="K3" s="807"/>
      <c r="L3" s="807"/>
      <c r="M3" s="807"/>
      <c r="N3" s="807"/>
      <c r="O3" s="807"/>
    </row>
    <row r="4" spans="2:16" ht="16.5" thickBot="1">
      <c r="D4" s="4"/>
      <c r="E4" s="4"/>
      <c r="H4" s="5" t="s">
        <v>30</v>
      </c>
      <c r="I4" s="806" t="str">
        <f>country</f>
        <v>Indonesia</v>
      </c>
      <c r="J4" s="807"/>
      <c r="K4" s="807"/>
      <c r="L4" s="807"/>
      <c r="M4" s="807"/>
      <c r="N4" s="807"/>
      <c r="O4" s="807"/>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8" t="s">
        <v>32</v>
      </c>
      <c r="D10" s="789"/>
      <c r="E10" s="789"/>
      <c r="F10" s="789"/>
      <c r="G10" s="789"/>
      <c r="H10" s="789"/>
      <c r="I10" s="789"/>
      <c r="J10" s="789"/>
      <c r="K10" s="789"/>
      <c r="L10" s="789"/>
      <c r="M10" s="789"/>
      <c r="N10" s="789"/>
      <c r="O10" s="789"/>
      <c r="P10" s="790"/>
    </row>
    <row r="11" spans="2:16" ht="13.5" customHeight="1" thickBot="1">
      <c r="C11" s="792" t="s">
        <v>228</v>
      </c>
      <c r="D11" s="792" t="s">
        <v>262</v>
      </c>
      <c r="E11" s="792" t="s">
        <v>267</v>
      </c>
      <c r="F11" s="792" t="s">
        <v>261</v>
      </c>
      <c r="G11" s="792" t="s">
        <v>2</v>
      </c>
      <c r="H11" s="792" t="s">
        <v>16</v>
      </c>
      <c r="I11" s="792" t="s">
        <v>229</v>
      </c>
      <c r="J11" s="808" t="s">
        <v>273</v>
      </c>
      <c r="K11" s="809"/>
      <c r="L11" s="809"/>
      <c r="M11" s="810"/>
      <c r="N11" s="792" t="s">
        <v>146</v>
      </c>
      <c r="O11" s="792" t="s">
        <v>210</v>
      </c>
      <c r="P11" s="791" t="s">
        <v>308</v>
      </c>
    </row>
    <row r="12" spans="2:16" s="1" customFormat="1">
      <c r="B12" s="400" t="s">
        <v>1</v>
      </c>
      <c r="C12" s="811"/>
      <c r="D12" s="811"/>
      <c r="E12" s="811"/>
      <c r="F12" s="811"/>
      <c r="G12" s="811"/>
      <c r="H12" s="811"/>
      <c r="I12" s="811"/>
      <c r="J12" s="404" t="s">
        <v>230</v>
      </c>
      <c r="K12" s="404" t="s">
        <v>231</v>
      </c>
      <c r="L12" s="404" t="s">
        <v>232</v>
      </c>
      <c r="M12" s="400" t="s">
        <v>233</v>
      </c>
      <c r="N12" s="811"/>
      <c r="O12" s="811"/>
      <c r="P12" s="811"/>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11.38173980328</v>
      </c>
      <c r="D14" s="599">
        <f>Activity!$C13*Activity!$D13*Activity!F13</f>
        <v>3.3752745623520002</v>
      </c>
      <c r="E14" s="599">
        <f>Activity!$C13*Activity!$D13*Activity!G13</f>
        <v>0</v>
      </c>
      <c r="F14" s="599">
        <f>Activity!$C13*Activity!$D13*Activity!H13</f>
        <v>0</v>
      </c>
      <c r="G14" s="599">
        <f>Activity!$C13*Activity!$D13*Activity!I13</f>
        <v>2.590326989712</v>
      </c>
      <c r="H14" s="599">
        <f>Activity!$C13*Activity!$D13*Activity!J13</f>
        <v>0.70645281537600002</v>
      </c>
      <c r="I14" s="599">
        <f>Activity!$C13*Activity!$D13*Activity!K13</f>
        <v>0.23548427179199999</v>
      </c>
      <c r="J14" s="599">
        <f>Activity!$C13*Activity!$D13*Activity!L13</f>
        <v>1.8838741743359999</v>
      </c>
      <c r="K14" s="600">
        <f>Activity!$C13*Activity!$D13*Activity!M13</f>
        <v>0.86344232990400005</v>
      </c>
      <c r="L14" s="600">
        <f>Activity!$C13*Activity!$D13*Activity!N13</f>
        <v>1.04659676352</v>
      </c>
      <c r="M14" s="599">
        <f>Activity!$C13*Activity!$D13*Activity!O13</f>
        <v>4.0817273777279999</v>
      </c>
      <c r="N14" s="447">
        <v>0</v>
      </c>
      <c r="O14" s="607">
        <f>Activity!C13*Activity!D13</f>
        <v>26.164919088000001</v>
      </c>
      <c r="P14" s="608">
        <f>Activity!X13</f>
        <v>0</v>
      </c>
    </row>
    <row r="15" spans="2:16">
      <c r="B15" s="49">
        <f>B14+1</f>
        <v>2001</v>
      </c>
      <c r="C15" s="601">
        <f>Activity!$C14*Activity!$D14*Activity!E14</f>
        <v>11.593364888160002</v>
      </c>
      <c r="D15" s="602">
        <f>Activity!$C14*Activity!$D14*Activity!F14</f>
        <v>3.4380323461440003</v>
      </c>
      <c r="E15" s="600">
        <f>Activity!$C14*Activity!$D14*Activity!G14</f>
        <v>0</v>
      </c>
      <c r="F15" s="602">
        <f>Activity!$C14*Activity!$D14*Activity!H14</f>
        <v>0</v>
      </c>
      <c r="G15" s="602">
        <f>Activity!$C14*Activity!$D14*Activity!I14</f>
        <v>2.6384899400640003</v>
      </c>
      <c r="H15" s="602">
        <f>Activity!$C14*Activity!$D14*Activity!J14</f>
        <v>0.71958816547200011</v>
      </c>
      <c r="I15" s="602">
        <f>Activity!$C14*Activity!$D14*Activity!K14</f>
        <v>0.23986272182400001</v>
      </c>
      <c r="J15" s="603">
        <f>Activity!$C14*Activity!$D14*Activity!L14</f>
        <v>1.9189017745920001</v>
      </c>
      <c r="K15" s="602">
        <f>Activity!$C14*Activity!$D14*Activity!M14</f>
        <v>0.87949664668800021</v>
      </c>
      <c r="L15" s="602">
        <f>Activity!$C14*Activity!$D14*Activity!N14</f>
        <v>1.0660565414400001</v>
      </c>
      <c r="M15" s="600">
        <f>Activity!$C14*Activity!$D14*Activity!O14</f>
        <v>4.1576205116160008</v>
      </c>
      <c r="N15" s="448">
        <v>0</v>
      </c>
      <c r="O15" s="602">
        <f>Activity!C14*Activity!D14</f>
        <v>26.651413536000003</v>
      </c>
      <c r="P15" s="609">
        <f>Activity!X14</f>
        <v>0</v>
      </c>
    </row>
    <row r="16" spans="2:16">
      <c r="B16" s="7">
        <f t="shared" ref="B16:B21" si="0">B15+1</f>
        <v>2002</v>
      </c>
      <c r="C16" s="601">
        <f>Activity!$C15*Activity!$D15*Activity!E15</f>
        <v>11.942444380680001</v>
      </c>
      <c r="D16" s="602">
        <f>Activity!$C15*Activity!$D15*Activity!F15</f>
        <v>3.5415524715120004</v>
      </c>
      <c r="E16" s="600">
        <f>Activity!$C15*Activity!$D15*Activity!G15</f>
        <v>0</v>
      </c>
      <c r="F16" s="602">
        <f>Activity!$C15*Activity!$D15*Activity!H15</f>
        <v>0</v>
      </c>
      <c r="G16" s="602">
        <f>Activity!$C15*Activity!$D15*Activity!I15</f>
        <v>2.7179356176720004</v>
      </c>
      <c r="H16" s="602">
        <f>Activity!$C15*Activity!$D15*Activity!J15</f>
        <v>0.74125516845600004</v>
      </c>
      <c r="I16" s="602">
        <f>Activity!$C15*Activity!$D15*Activity!K15</f>
        <v>0.24708505615199999</v>
      </c>
      <c r="J16" s="603">
        <f>Activity!$C15*Activity!$D15*Activity!L15</f>
        <v>1.9766804492159999</v>
      </c>
      <c r="K16" s="602">
        <f>Activity!$C15*Activity!$D15*Activity!M15</f>
        <v>0.90597853922400018</v>
      </c>
      <c r="L16" s="602">
        <f>Activity!$C15*Activity!$D15*Activity!N15</f>
        <v>1.0981558051200002</v>
      </c>
      <c r="M16" s="600">
        <f>Activity!$C15*Activity!$D15*Activity!O15</f>
        <v>4.2828076399680004</v>
      </c>
      <c r="N16" s="448">
        <v>0</v>
      </c>
      <c r="O16" s="602">
        <f>Activity!C15*Activity!D15</f>
        <v>27.453895128000003</v>
      </c>
      <c r="P16" s="609">
        <f>Activity!X15</f>
        <v>0</v>
      </c>
    </row>
    <row r="17" spans="2:16">
      <c r="B17" s="7">
        <f t="shared" si="0"/>
        <v>2003</v>
      </c>
      <c r="C17" s="601">
        <f>Activity!$C16*Activity!$D16*Activity!E16</f>
        <v>12.88464795486</v>
      </c>
      <c r="D17" s="602">
        <f>Activity!$C16*Activity!$D16*Activity!F16</f>
        <v>3.8209645659240001</v>
      </c>
      <c r="E17" s="600">
        <f>Activity!$C16*Activity!$D16*Activity!G16</f>
        <v>0</v>
      </c>
      <c r="F17" s="602">
        <f>Activity!$C16*Activity!$D16*Activity!H16</f>
        <v>0</v>
      </c>
      <c r="G17" s="602">
        <f>Activity!$C16*Activity!$D16*Activity!I16</f>
        <v>2.9323681552440002</v>
      </c>
      <c r="H17" s="602">
        <f>Activity!$C16*Activity!$D16*Activity!J16</f>
        <v>0.79973676961200002</v>
      </c>
      <c r="I17" s="602">
        <f>Activity!$C16*Activity!$D16*Activity!K16</f>
        <v>0.26657892320399995</v>
      </c>
      <c r="J17" s="603">
        <f>Activity!$C16*Activity!$D16*Activity!L16</f>
        <v>2.1326313856319996</v>
      </c>
      <c r="K17" s="602">
        <f>Activity!$C16*Activity!$D16*Activity!M16</f>
        <v>0.97745605174799999</v>
      </c>
      <c r="L17" s="602">
        <f>Activity!$C16*Activity!$D16*Activity!N16</f>
        <v>1.18479521424</v>
      </c>
      <c r="M17" s="600">
        <f>Activity!$C16*Activity!$D16*Activity!O16</f>
        <v>4.6207013355360003</v>
      </c>
      <c r="N17" s="448">
        <v>0</v>
      </c>
      <c r="O17" s="602">
        <f>Activity!C16*Activity!D16</f>
        <v>29.619880355999999</v>
      </c>
      <c r="P17" s="609">
        <f>Activity!X16</f>
        <v>0</v>
      </c>
    </row>
    <row r="18" spans="2:16">
      <c r="B18" s="7">
        <f t="shared" si="0"/>
        <v>2004</v>
      </c>
      <c r="C18" s="601">
        <f>Activity!$C17*Activity!$D17*Activity!E17</f>
        <v>13.015398577499999</v>
      </c>
      <c r="D18" s="602">
        <f>Activity!$C17*Activity!$D17*Activity!F17</f>
        <v>3.8597388885000004</v>
      </c>
      <c r="E18" s="600">
        <f>Activity!$C17*Activity!$D17*Activity!G17</f>
        <v>0</v>
      </c>
      <c r="F18" s="602">
        <f>Activity!$C17*Activity!$D17*Activity!H17</f>
        <v>0</v>
      </c>
      <c r="G18" s="602">
        <f>Activity!$C17*Activity!$D17*Activity!I17</f>
        <v>2.9621251935000004</v>
      </c>
      <c r="H18" s="602">
        <f>Activity!$C17*Activity!$D17*Activity!J17</f>
        <v>0.80785232549999997</v>
      </c>
      <c r="I18" s="602">
        <f>Activity!$C17*Activity!$D17*Activity!K17</f>
        <v>0.26928410850000001</v>
      </c>
      <c r="J18" s="603">
        <f>Activity!$C17*Activity!$D17*Activity!L17</f>
        <v>2.1542728680000001</v>
      </c>
      <c r="K18" s="602">
        <f>Activity!$C17*Activity!$D17*Activity!M17</f>
        <v>0.98737506450000001</v>
      </c>
      <c r="L18" s="602">
        <f>Activity!$C17*Activity!$D17*Activity!N17</f>
        <v>1.1968182600000001</v>
      </c>
      <c r="M18" s="600">
        <f>Activity!$C17*Activity!$D17*Activity!O17</f>
        <v>4.6675912139999998</v>
      </c>
      <c r="N18" s="448">
        <v>0</v>
      </c>
      <c r="O18" s="602">
        <f>Activity!C17*Activity!D17</f>
        <v>29.9204565</v>
      </c>
      <c r="P18" s="609">
        <f>Activity!X17</f>
        <v>0</v>
      </c>
    </row>
    <row r="19" spans="2:16">
      <c r="B19" s="7">
        <f t="shared" si="0"/>
        <v>2005</v>
      </c>
      <c r="C19" s="601">
        <f>Activity!$C18*Activity!$D18*Activity!E18</f>
        <v>13.3697606526</v>
      </c>
      <c r="D19" s="602">
        <f>Activity!$C18*Activity!$D18*Activity!F18</f>
        <v>3.9648255728400006</v>
      </c>
      <c r="E19" s="600">
        <f>Activity!$C18*Activity!$D18*Activity!G18</f>
        <v>0</v>
      </c>
      <c r="F19" s="602">
        <f>Activity!$C18*Activity!$D18*Activity!H18</f>
        <v>0</v>
      </c>
      <c r="G19" s="602">
        <f>Activity!$C18*Activity!$D18*Activity!I18</f>
        <v>3.0427731140400005</v>
      </c>
      <c r="H19" s="602">
        <f>Activity!$C18*Activity!$D18*Activity!J18</f>
        <v>0.82984721292000008</v>
      </c>
      <c r="I19" s="602">
        <f>Activity!$C18*Activity!$D18*Activity!K18</f>
        <v>0.27661573764000003</v>
      </c>
      <c r="J19" s="603">
        <f>Activity!$C18*Activity!$D18*Activity!L18</f>
        <v>2.2129259011200002</v>
      </c>
      <c r="K19" s="602">
        <f>Activity!$C18*Activity!$D18*Activity!M18</f>
        <v>1.0142577046800001</v>
      </c>
      <c r="L19" s="602">
        <f>Activity!$C18*Activity!$D18*Activity!N18</f>
        <v>1.2294032784000002</v>
      </c>
      <c r="M19" s="600">
        <f>Activity!$C18*Activity!$D18*Activity!O18</f>
        <v>4.7946727857600004</v>
      </c>
      <c r="N19" s="448">
        <v>0</v>
      </c>
      <c r="O19" s="602">
        <f>Activity!C18*Activity!D18</f>
        <v>30.735081960000002</v>
      </c>
      <c r="P19" s="609">
        <f>Activity!X18</f>
        <v>0</v>
      </c>
    </row>
    <row r="20" spans="2:16">
      <c r="B20" s="7">
        <f t="shared" si="0"/>
        <v>2006</v>
      </c>
      <c r="C20" s="601">
        <f>Activity!$C19*Activity!$D19*Activity!E19</f>
        <v>13.639896372960001</v>
      </c>
      <c r="D20" s="602">
        <f>Activity!$C19*Activity!$D19*Activity!F19</f>
        <v>4.0449347864640002</v>
      </c>
      <c r="E20" s="600">
        <f>Activity!$C19*Activity!$D19*Activity!G19</f>
        <v>0</v>
      </c>
      <c r="F20" s="602">
        <f>Activity!$C19*Activity!$D19*Activity!H19</f>
        <v>0</v>
      </c>
      <c r="G20" s="602">
        <f>Activity!$C19*Activity!$D19*Activity!I19</f>
        <v>3.1042522779840005</v>
      </c>
      <c r="H20" s="602">
        <f>Activity!$C19*Activity!$D19*Activity!J19</f>
        <v>0.84661425763200004</v>
      </c>
      <c r="I20" s="602">
        <f>Activity!$C19*Activity!$D19*Activity!K19</f>
        <v>0.28220475254400001</v>
      </c>
      <c r="J20" s="603">
        <f>Activity!$C19*Activity!$D19*Activity!L19</f>
        <v>2.2576380203520001</v>
      </c>
      <c r="K20" s="602">
        <f>Activity!$C19*Activity!$D19*Activity!M19</f>
        <v>1.0347507593280001</v>
      </c>
      <c r="L20" s="602">
        <f>Activity!$C19*Activity!$D19*Activity!N19</f>
        <v>1.2542433446400001</v>
      </c>
      <c r="M20" s="600">
        <f>Activity!$C19*Activity!$D19*Activity!O19</f>
        <v>4.8915490440960001</v>
      </c>
      <c r="N20" s="448">
        <v>0</v>
      </c>
      <c r="O20" s="602">
        <f>Activity!C19*Activity!D19</f>
        <v>31.356083616000003</v>
      </c>
      <c r="P20" s="609">
        <f>Activity!X19</f>
        <v>0</v>
      </c>
    </row>
    <row r="21" spans="2:16">
      <c r="B21" s="7">
        <f t="shared" si="0"/>
        <v>2007</v>
      </c>
      <c r="C21" s="601">
        <f>Activity!$C20*Activity!$D20*Activity!E20</f>
        <v>13.90960305108</v>
      </c>
      <c r="D21" s="602">
        <f>Activity!$C20*Activity!$D20*Activity!F20</f>
        <v>4.1249167668720004</v>
      </c>
      <c r="E21" s="600">
        <f>Activity!$C20*Activity!$D20*Activity!G20</f>
        <v>0</v>
      </c>
      <c r="F21" s="602">
        <f>Activity!$C20*Activity!$D20*Activity!H20</f>
        <v>0</v>
      </c>
      <c r="G21" s="602">
        <f>Activity!$C20*Activity!$D20*Activity!I20</f>
        <v>3.1656337978320002</v>
      </c>
      <c r="H21" s="602">
        <f>Activity!$C20*Activity!$D20*Activity!J20</f>
        <v>0.86335467213599992</v>
      </c>
      <c r="I21" s="602">
        <f>Activity!$C20*Activity!$D20*Activity!K20</f>
        <v>0.28778489071199997</v>
      </c>
      <c r="J21" s="603">
        <f>Activity!$C20*Activity!$D20*Activity!L20</f>
        <v>2.3022791256959998</v>
      </c>
      <c r="K21" s="602">
        <f>Activity!$C20*Activity!$D20*Activity!M20</f>
        <v>1.0552112659440001</v>
      </c>
      <c r="L21" s="602">
        <f>Activity!$C20*Activity!$D20*Activity!N20</f>
        <v>1.27904395872</v>
      </c>
      <c r="M21" s="600">
        <f>Activity!$C20*Activity!$D20*Activity!O20</f>
        <v>4.9882714390079999</v>
      </c>
      <c r="N21" s="448">
        <v>0</v>
      </c>
      <c r="O21" s="602">
        <f>Activity!C20*Activity!D20</f>
        <v>31.976098967999999</v>
      </c>
      <c r="P21" s="609">
        <f>Activity!X20</f>
        <v>0</v>
      </c>
    </row>
    <row r="22" spans="2:16">
      <c r="B22" s="7">
        <f t="shared" ref="B22:B85" si="1">B21+1</f>
        <v>2008</v>
      </c>
      <c r="C22" s="601">
        <f>Activity!$C21*Activity!$D21*Activity!E21</f>
        <v>14.177218148280001</v>
      </c>
      <c r="D22" s="602">
        <f>Activity!$C21*Activity!$D21*Activity!F21</f>
        <v>4.2042784853520008</v>
      </c>
      <c r="E22" s="600">
        <f>Activity!$C21*Activity!$D21*Activity!G21</f>
        <v>0</v>
      </c>
      <c r="F22" s="602">
        <f>Activity!$C21*Activity!$D21*Activity!H21</f>
        <v>0</v>
      </c>
      <c r="G22" s="602">
        <f>Activity!$C21*Activity!$D21*Activity!I21</f>
        <v>3.2265393027120006</v>
      </c>
      <c r="H22" s="602">
        <f>Activity!$C21*Activity!$D21*Activity!J21</f>
        <v>0.87996526437600009</v>
      </c>
      <c r="I22" s="602">
        <f>Activity!$C21*Activity!$D21*Activity!K21</f>
        <v>0.29332175479200001</v>
      </c>
      <c r="J22" s="603">
        <f>Activity!$C21*Activity!$D21*Activity!L21</f>
        <v>2.3465740383360001</v>
      </c>
      <c r="K22" s="602">
        <f>Activity!$C21*Activity!$D21*Activity!M21</f>
        <v>1.0755131009040002</v>
      </c>
      <c r="L22" s="602">
        <f>Activity!$C21*Activity!$D21*Activity!N21</f>
        <v>1.3036522435200002</v>
      </c>
      <c r="M22" s="600">
        <f>Activity!$C21*Activity!$D21*Activity!O21</f>
        <v>5.0842437497280004</v>
      </c>
      <c r="N22" s="448">
        <v>0</v>
      </c>
      <c r="O22" s="602">
        <f>Activity!C21*Activity!D21</f>
        <v>32.591306088000003</v>
      </c>
      <c r="P22" s="609">
        <f>Activity!X21</f>
        <v>0</v>
      </c>
    </row>
    <row r="23" spans="2:16">
      <c r="B23" s="7">
        <f t="shared" si="1"/>
        <v>2009</v>
      </c>
      <c r="C23" s="601">
        <f>Activity!$C22*Activity!$D22*Activity!E22</f>
        <v>14.440730529060001</v>
      </c>
      <c r="D23" s="602">
        <f>Activity!$C22*Activity!$D22*Activity!F22</f>
        <v>4.2824235362040008</v>
      </c>
      <c r="E23" s="600">
        <f>Activity!$C22*Activity!$D22*Activity!G22</f>
        <v>0</v>
      </c>
      <c r="F23" s="602">
        <f>Activity!$C22*Activity!$D22*Activity!H22</f>
        <v>0</v>
      </c>
      <c r="G23" s="602">
        <f>Activity!$C22*Activity!$D22*Activity!I22</f>
        <v>3.2865110859240003</v>
      </c>
      <c r="H23" s="602">
        <f>Activity!$C22*Activity!$D22*Activity!J22</f>
        <v>0.8963212052520001</v>
      </c>
      <c r="I23" s="602">
        <f>Activity!$C22*Activity!$D22*Activity!K22</f>
        <v>0.29877373508400001</v>
      </c>
      <c r="J23" s="603">
        <f>Activity!$C22*Activity!$D22*Activity!L22</f>
        <v>2.3901898806720001</v>
      </c>
      <c r="K23" s="602">
        <f>Activity!$C22*Activity!$D22*Activity!M22</f>
        <v>1.0955036953080002</v>
      </c>
      <c r="L23" s="602">
        <f>Activity!$C22*Activity!$D22*Activity!N22</f>
        <v>1.3278832670400003</v>
      </c>
      <c r="M23" s="600">
        <f>Activity!$C22*Activity!$D22*Activity!O22</f>
        <v>5.1787447414560006</v>
      </c>
      <c r="N23" s="448">
        <v>0</v>
      </c>
      <c r="O23" s="602">
        <f>Activity!C22*Activity!D22</f>
        <v>33.197081676000003</v>
      </c>
      <c r="P23" s="609">
        <f>Activity!X22</f>
        <v>0</v>
      </c>
    </row>
    <row r="24" spans="2:16">
      <c r="B24" s="7">
        <f t="shared" si="1"/>
        <v>2010</v>
      </c>
      <c r="C24" s="601">
        <f>Activity!$C23*Activity!$D23*Activity!E23</f>
        <v>16.804511935200004</v>
      </c>
      <c r="D24" s="602">
        <f>Activity!$C23*Activity!$D23*Activity!F23</f>
        <v>4.9834069876800013</v>
      </c>
      <c r="E24" s="600">
        <f>Activity!$C23*Activity!$D23*Activity!G23</f>
        <v>0</v>
      </c>
      <c r="F24" s="602">
        <f>Activity!$C23*Activity!$D23*Activity!H23</f>
        <v>0</v>
      </c>
      <c r="G24" s="602">
        <f>Activity!$C23*Activity!$D23*Activity!I23</f>
        <v>3.8244751300800011</v>
      </c>
      <c r="H24" s="602">
        <f>Activity!$C23*Activity!$D23*Activity!J23</f>
        <v>1.0430386718400002</v>
      </c>
      <c r="I24" s="602">
        <f>Activity!$C23*Activity!$D23*Activity!K23</f>
        <v>0.34767955728000005</v>
      </c>
      <c r="J24" s="603">
        <f>Activity!$C23*Activity!$D23*Activity!L23</f>
        <v>2.7814364582400004</v>
      </c>
      <c r="K24" s="602">
        <f>Activity!$C23*Activity!$D23*Activity!M23</f>
        <v>1.2748250433600004</v>
      </c>
      <c r="L24" s="602">
        <f>Activity!$C23*Activity!$D23*Activity!N23</f>
        <v>1.5452424768000004</v>
      </c>
      <c r="M24" s="600">
        <f>Activity!$C23*Activity!$D23*Activity!O23</f>
        <v>6.0264456595200011</v>
      </c>
      <c r="N24" s="448">
        <v>0</v>
      </c>
      <c r="O24" s="602">
        <f>Activity!C23*Activity!D23</f>
        <v>38.631061920000008</v>
      </c>
      <c r="P24" s="609">
        <f>Activity!X23</f>
        <v>0</v>
      </c>
    </row>
    <row r="25" spans="2:16">
      <c r="B25" s="7">
        <f t="shared" si="1"/>
        <v>2011</v>
      </c>
      <c r="C25" s="601">
        <f>Activity!$C24*Activity!$D24*Activity!E24</f>
        <v>17.381975975099998</v>
      </c>
      <c r="D25" s="602">
        <f>Activity!$C24*Activity!$D24*Activity!F24</f>
        <v>5.1546549443399998</v>
      </c>
      <c r="E25" s="600">
        <f>Activity!$C24*Activity!$D24*Activity!G24</f>
        <v>0</v>
      </c>
      <c r="F25" s="602">
        <f>Activity!$C24*Activity!$D24*Activity!H24</f>
        <v>0</v>
      </c>
      <c r="G25" s="602">
        <f>Activity!$C24*Activity!$D24*Activity!I24</f>
        <v>3.9558979805399996</v>
      </c>
      <c r="H25" s="602">
        <f>Activity!$C24*Activity!$D24*Activity!J24</f>
        <v>1.0788812674199999</v>
      </c>
      <c r="I25" s="602">
        <f>Activity!$C24*Activity!$D24*Activity!K24</f>
        <v>0.35962708913999991</v>
      </c>
      <c r="J25" s="603">
        <f>Activity!$C24*Activity!$D24*Activity!L24</f>
        <v>2.8770167131199993</v>
      </c>
      <c r="K25" s="602">
        <f>Activity!$C24*Activity!$D24*Activity!M24</f>
        <v>1.3186326601799998</v>
      </c>
      <c r="L25" s="602">
        <f>Activity!$C24*Activity!$D24*Activity!N24</f>
        <v>1.5983426183999998</v>
      </c>
      <c r="M25" s="600">
        <f>Activity!$C24*Activity!$D24*Activity!O24</f>
        <v>6.2335362117599997</v>
      </c>
      <c r="N25" s="448">
        <v>0</v>
      </c>
      <c r="O25" s="602">
        <f>Activity!C24*Activity!D24</f>
        <v>39.958565459999996</v>
      </c>
      <c r="P25" s="609">
        <f>Activity!X24</f>
        <v>0</v>
      </c>
    </row>
    <row r="26" spans="2:16">
      <c r="B26" s="7">
        <f t="shared" si="1"/>
        <v>2012</v>
      </c>
      <c r="C26" s="601">
        <f>Activity!$C25*Activity!$D25*Activity!E25</f>
        <v>17.845180703459999</v>
      </c>
      <c r="D26" s="602">
        <f>Activity!$C25*Activity!$D25*Activity!F25</f>
        <v>5.292019105164</v>
      </c>
      <c r="E26" s="600">
        <f>Activity!$C25*Activity!$D25*Activity!G25</f>
        <v>0</v>
      </c>
      <c r="F26" s="602">
        <f>Activity!$C25*Activity!$D25*Activity!H25</f>
        <v>0</v>
      </c>
      <c r="G26" s="602">
        <f>Activity!$C25*Activity!$D25*Activity!I25</f>
        <v>4.0613169876840001</v>
      </c>
      <c r="H26" s="602">
        <f>Activity!$C25*Activity!$D25*Activity!J25</f>
        <v>1.1076319057319999</v>
      </c>
      <c r="I26" s="602">
        <f>Activity!$C25*Activity!$D25*Activity!K25</f>
        <v>0.36921063524399994</v>
      </c>
      <c r="J26" s="603">
        <f>Activity!$C25*Activity!$D25*Activity!L25</f>
        <v>2.9536850819519995</v>
      </c>
      <c r="K26" s="602">
        <f>Activity!$C25*Activity!$D25*Activity!M25</f>
        <v>1.3537723292279999</v>
      </c>
      <c r="L26" s="602">
        <f>Activity!$C25*Activity!$D25*Activity!N25</f>
        <v>1.64093615664</v>
      </c>
      <c r="M26" s="600">
        <f>Activity!$C25*Activity!$D25*Activity!O25</f>
        <v>6.3996510108960001</v>
      </c>
      <c r="N26" s="448">
        <v>0</v>
      </c>
      <c r="O26" s="602">
        <f>Activity!C25*Activity!D25</f>
        <v>41.023403915999999</v>
      </c>
      <c r="P26" s="609">
        <f>Activity!X25</f>
        <v>0</v>
      </c>
    </row>
    <row r="27" spans="2:16">
      <c r="B27" s="7">
        <f t="shared" si="1"/>
        <v>2013</v>
      </c>
      <c r="C27" s="601">
        <f>Activity!$C26*Activity!$D26*Activity!E26</f>
        <v>18.318253403340002</v>
      </c>
      <c r="D27" s="602">
        <f>Activity!$C26*Activity!$D26*Activity!F26</f>
        <v>5.4323096299560012</v>
      </c>
      <c r="E27" s="600">
        <f>Activity!$C26*Activity!$D26*Activity!G26</f>
        <v>0</v>
      </c>
      <c r="F27" s="602">
        <f>Activity!$C26*Activity!$D26*Activity!H26</f>
        <v>0</v>
      </c>
      <c r="G27" s="602">
        <f>Activity!$C26*Activity!$D26*Activity!I26</f>
        <v>4.1689818090360005</v>
      </c>
      <c r="H27" s="602">
        <f>Activity!$C26*Activity!$D26*Activity!J26</f>
        <v>1.1369950388280001</v>
      </c>
      <c r="I27" s="602">
        <f>Activity!$C26*Activity!$D26*Activity!K26</f>
        <v>0.37899834627600004</v>
      </c>
      <c r="J27" s="603">
        <f>Activity!$C26*Activity!$D26*Activity!L26</f>
        <v>3.0319867702080003</v>
      </c>
      <c r="K27" s="602">
        <f>Activity!$C26*Activity!$D26*Activity!M26</f>
        <v>1.3896606030120002</v>
      </c>
      <c r="L27" s="602">
        <f>Activity!$C26*Activity!$D26*Activity!N26</f>
        <v>1.6844370945600002</v>
      </c>
      <c r="M27" s="600">
        <f>Activity!$C26*Activity!$D26*Activity!O26</f>
        <v>6.5693046687840004</v>
      </c>
      <c r="N27" s="448">
        <v>0</v>
      </c>
      <c r="O27" s="602">
        <f>Activity!C26*Activity!D26</f>
        <v>42.110927364000005</v>
      </c>
      <c r="P27" s="609">
        <f>Activity!X26</f>
        <v>0</v>
      </c>
    </row>
    <row r="28" spans="2:16">
      <c r="B28" s="7">
        <f t="shared" si="1"/>
        <v>2014</v>
      </c>
      <c r="C28" s="601">
        <f>Activity!$C27*Activity!$D27*Activity!E27</f>
        <v>18.782369846459996</v>
      </c>
      <c r="D28" s="602">
        <f>Activity!$C27*Activity!$D27*Activity!F27</f>
        <v>5.5699441613639999</v>
      </c>
      <c r="E28" s="600">
        <f>Activity!$C27*Activity!$D27*Activity!G27</f>
        <v>0</v>
      </c>
      <c r="F28" s="602">
        <f>Activity!$C27*Activity!$D27*Activity!H27</f>
        <v>0</v>
      </c>
      <c r="G28" s="602">
        <f>Activity!$C27*Activity!$D27*Activity!I27</f>
        <v>4.274608309884</v>
      </c>
      <c r="H28" s="602">
        <f>Activity!$C27*Activity!$D27*Activity!J27</f>
        <v>1.1658022663319998</v>
      </c>
      <c r="I28" s="602">
        <f>Activity!$C27*Activity!$D27*Activity!K27</f>
        <v>0.38860075544399991</v>
      </c>
      <c r="J28" s="603">
        <f>Activity!$C27*Activity!$D27*Activity!L27</f>
        <v>3.1088060435519993</v>
      </c>
      <c r="K28" s="602">
        <f>Activity!$C27*Activity!$D27*Activity!M27</f>
        <v>1.4248694366279999</v>
      </c>
      <c r="L28" s="602">
        <f>Activity!$C27*Activity!$D27*Activity!N27</f>
        <v>1.72711446864</v>
      </c>
      <c r="M28" s="600">
        <f>Activity!$C27*Activity!$D27*Activity!O27</f>
        <v>6.7357464276959993</v>
      </c>
      <c r="N28" s="448">
        <v>0</v>
      </c>
      <c r="O28" s="602">
        <f>Activity!C27*Activity!D27</f>
        <v>43.177861715999995</v>
      </c>
      <c r="P28" s="609">
        <f>Activity!X27</f>
        <v>0</v>
      </c>
    </row>
    <row r="29" spans="2:16">
      <c r="B29" s="7">
        <f t="shared" si="1"/>
        <v>2015</v>
      </c>
      <c r="C29" s="601">
        <f>Activity!$C28*Activity!$D28*Activity!E28</f>
        <v>19.247612525459999</v>
      </c>
      <c r="D29" s="602">
        <f>Activity!$C28*Activity!$D28*Activity!F28</f>
        <v>5.7079126799640001</v>
      </c>
      <c r="E29" s="600">
        <f>Activity!$C28*Activity!$D28*Activity!G28</f>
        <v>0</v>
      </c>
      <c r="F29" s="602">
        <f>Activity!$C28*Activity!$D28*Activity!H28</f>
        <v>0</v>
      </c>
      <c r="G29" s="602">
        <f>Activity!$C28*Activity!$D28*Activity!I28</f>
        <v>4.3804911264840003</v>
      </c>
      <c r="H29" s="602">
        <f>Activity!$C28*Activity!$D28*Activity!J28</f>
        <v>1.1946793981319999</v>
      </c>
      <c r="I29" s="602">
        <f>Activity!$C28*Activity!$D28*Activity!K28</f>
        <v>0.39822646604399992</v>
      </c>
      <c r="J29" s="603">
        <f>Activity!$C28*Activity!$D28*Activity!L28</f>
        <v>3.1858117283519993</v>
      </c>
      <c r="K29" s="602">
        <f>Activity!$C28*Activity!$D28*Activity!M28</f>
        <v>1.460163708828</v>
      </c>
      <c r="L29" s="602">
        <f>Activity!$C28*Activity!$D28*Activity!N28</f>
        <v>1.7698954046399999</v>
      </c>
      <c r="M29" s="600">
        <f>Activity!$C28*Activity!$D28*Activity!O28</f>
        <v>6.9025920780959993</v>
      </c>
      <c r="N29" s="448">
        <v>0</v>
      </c>
      <c r="O29" s="602">
        <f>Activity!C28*Activity!D28</f>
        <v>44.247385115999997</v>
      </c>
      <c r="P29" s="609">
        <f>Activity!X28</f>
        <v>0</v>
      </c>
    </row>
    <row r="30" spans="2:16">
      <c r="B30" s="7">
        <f t="shared" si="1"/>
        <v>2016</v>
      </c>
      <c r="C30" s="601">
        <f>Activity!$C29*Activity!$D29*Activity!E29</f>
        <v>19.709556942240003</v>
      </c>
      <c r="D30" s="602">
        <f>Activity!$C29*Activity!$D29*Activity!F29</f>
        <v>5.8449030932160007</v>
      </c>
      <c r="E30" s="600">
        <f>Activity!$C29*Activity!$D29*Activity!G29</f>
        <v>0</v>
      </c>
      <c r="F30" s="602">
        <f>Activity!$C29*Activity!$D29*Activity!H29</f>
        <v>0</v>
      </c>
      <c r="G30" s="602">
        <f>Activity!$C29*Activity!$D29*Activity!I29</f>
        <v>4.4856233040960003</v>
      </c>
      <c r="H30" s="602">
        <f>Activity!$C29*Activity!$D29*Activity!J29</f>
        <v>1.2233518102080001</v>
      </c>
      <c r="I30" s="602">
        <f>Activity!$C29*Activity!$D29*Activity!K29</f>
        <v>0.407783936736</v>
      </c>
      <c r="J30" s="603">
        <f>Activity!$C29*Activity!$D29*Activity!L29</f>
        <v>3.262271493888</v>
      </c>
      <c r="K30" s="602">
        <f>Activity!$C29*Activity!$D29*Activity!M29</f>
        <v>1.4952077680320002</v>
      </c>
      <c r="L30" s="602">
        <f>Activity!$C29*Activity!$D29*Activity!N29</f>
        <v>1.8123730521600001</v>
      </c>
      <c r="M30" s="600">
        <f>Activity!$C29*Activity!$D29*Activity!O29</f>
        <v>7.0682549034240001</v>
      </c>
      <c r="N30" s="448">
        <v>0</v>
      </c>
      <c r="O30" s="602">
        <f>Activity!C29*Activity!D29</f>
        <v>45.309326304000002</v>
      </c>
      <c r="P30" s="609">
        <f>Activity!X29</f>
        <v>0</v>
      </c>
    </row>
    <row r="31" spans="2:16">
      <c r="B31" s="7">
        <f t="shared" si="1"/>
        <v>2017</v>
      </c>
      <c r="C31" s="601">
        <f>Activity!$C30*Activity!$D30*Activity!E30</f>
        <v>20.201587946099998</v>
      </c>
      <c r="D31" s="602">
        <f>Activity!$C30*Activity!$D30*Activity!F30</f>
        <v>5.99081573574</v>
      </c>
      <c r="E31" s="600">
        <f>Activity!$C30*Activity!$D30*Activity!G30</f>
        <v>0</v>
      </c>
      <c r="F31" s="602">
        <f>Activity!$C30*Activity!$D30*Activity!H30</f>
        <v>0</v>
      </c>
      <c r="G31" s="602">
        <f>Activity!$C30*Activity!$D30*Activity!I30</f>
        <v>4.5976027739400003</v>
      </c>
      <c r="H31" s="602">
        <f>Activity!$C30*Activity!$D30*Activity!J30</f>
        <v>1.2538916656199999</v>
      </c>
      <c r="I31" s="602">
        <f>Activity!$C30*Activity!$D30*Activity!K30</f>
        <v>0.41796388853999994</v>
      </c>
      <c r="J31" s="603">
        <f>Activity!$C30*Activity!$D30*Activity!L30</f>
        <v>3.3437111083199995</v>
      </c>
      <c r="K31" s="602">
        <f>Activity!$C30*Activity!$D30*Activity!M30</f>
        <v>1.5325342579800001</v>
      </c>
      <c r="L31" s="602">
        <f>Activity!$C30*Activity!$D30*Activity!N30</f>
        <v>1.8576172823999999</v>
      </c>
      <c r="M31" s="600">
        <f>Activity!$C30*Activity!$D30*Activity!O30</f>
        <v>7.2447074013599995</v>
      </c>
      <c r="N31" s="448">
        <v>0</v>
      </c>
      <c r="O31" s="602">
        <f>Activity!C30*Activity!D30</f>
        <v>46.440432059999999</v>
      </c>
      <c r="P31" s="609">
        <f>Activity!X30</f>
        <v>0</v>
      </c>
    </row>
    <row r="32" spans="2:16">
      <c r="B32" s="7">
        <f t="shared" si="1"/>
        <v>2018</v>
      </c>
      <c r="C32" s="601">
        <f>Activity!$C31*Activity!$D31*Activity!E31</f>
        <v>20.757036756060003</v>
      </c>
      <c r="D32" s="602">
        <f>Activity!$C31*Activity!$D31*Activity!F31</f>
        <v>6.1555350380040004</v>
      </c>
      <c r="E32" s="600">
        <f>Activity!$C31*Activity!$D31*Activity!G31</f>
        <v>0</v>
      </c>
      <c r="F32" s="602">
        <f>Activity!$C31*Activity!$D31*Activity!H31</f>
        <v>0</v>
      </c>
      <c r="G32" s="602">
        <f>Activity!$C31*Activity!$D31*Activity!I31</f>
        <v>4.7240152617240003</v>
      </c>
      <c r="H32" s="602">
        <f>Activity!$C31*Activity!$D31*Activity!J31</f>
        <v>1.2883677986520001</v>
      </c>
      <c r="I32" s="602">
        <f>Activity!$C31*Activity!$D31*Activity!K31</f>
        <v>0.42945593288400002</v>
      </c>
      <c r="J32" s="603">
        <f>Activity!$C31*Activity!$D31*Activity!L31</f>
        <v>3.4356474630720002</v>
      </c>
      <c r="K32" s="602">
        <f>Activity!$C31*Activity!$D31*Activity!M31</f>
        <v>1.5746717539080002</v>
      </c>
      <c r="L32" s="602">
        <f>Activity!$C31*Activity!$D31*Activity!N31</f>
        <v>1.9086930350400002</v>
      </c>
      <c r="M32" s="600">
        <f>Activity!$C31*Activity!$D31*Activity!O31</f>
        <v>7.4439028366560009</v>
      </c>
      <c r="N32" s="448">
        <v>0</v>
      </c>
      <c r="O32" s="602">
        <f>Activity!C31*Activity!D31</f>
        <v>47.717325876000004</v>
      </c>
      <c r="P32" s="609">
        <f>Activity!X31</f>
        <v>0</v>
      </c>
    </row>
    <row r="33" spans="2:16">
      <c r="B33" s="7">
        <f t="shared" si="1"/>
        <v>2019</v>
      </c>
      <c r="C33" s="601">
        <f>Activity!$C32*Activity!$D32*Activity!E32</f>
        <v>21.312485566019998</v>
      </c>
      <c r="D33" s="602">
        <f>Activity!$C32*Activity!$D32*Activity!F32</f>
        <v>6.3202543402679998</v>
      </c>
      <c r="E33" s="600">
        <f>Activity!$C32*Activity!$D32*Activity!G32</f>
        <v>0</v>
      </c>
      <c r="F33" s="602">
        <f>Activity!$C32*Activity!$D32*Activity!H32</f>
        <v>0</v>
      </c>
      <c r="G33" s="602">
        <f>Activity!$C32*Activity!$D32*Activity!I32</f>
        <v>4.8504277495079995</v>
      </c>
      <c r="H33" s="602">
        <f>Activity!$C32*Activity!$D32*Activity!J32</f>
        <v>1.3228439316839999</v>
      </c>
      <c r="I33" s="602">
        <f>Activity!$C32*Activity!$D32*Activity!K32</f>
        <v>0.44094797722799994</v>
      </c>
      <c r="J33" s="603">
        <f>Activity!$C32*Activity!$D32*Activity!L32</f>
        <v>3.5275838178239995</v>
      </c>
      <c r="K33" s="602">
        <f>Activity!$C32*Activity!$D32*Activity!M32</f>
        <v>1.6168092498359998</v>
      </c>
      <c r="L33" s="602">
        <f>Activity!$C32*Activity!$D32*Activity!N32</f>
        <v>1.9597687876799998</v>
      </c>
      <c r="M33" s="600">
        <f>Activity!$C32*Activity!$D32*Activity!O32</f>
        <v>7.6430982719519989</v>
      </c>
      <c r="N33" s="448">
        <v>0</v>
      </c>
      <c r="O33" s="602">
        <f>Activity!C32*Activity!D32</f>
        <v>48.994219691999994</v>
      </c>
      <c r="P33" s="609">
        <f>Activity!X32</f>
        <v>0</v>
      </c>
    </row>
    <row r="34" spans="2:16">
      <c r="B34" s="7">
        <f t="shared" si="1"/>
        <v>2020</v>
      </c>
      <c r="C34" s="601">
        <f>Activity!$C33*Activity!$D33*Activity!E33</f>
        <v>21.867934375979999</v>
      </c>
      <c r="D34" s="602">
        <f>Activity!$C33*Activity!$D33*Activity!F33</f>
        <v>6.4849736425320001</v>
      </c>
      <c r="E34" s="600">
        <f>Activity!$C33*Activity!$D33*Activity!G33</f>
        <v>0</v>
      </c>
      <c r="F34" s="602">
        <f>Activity!$C33*Activity!$D33*Activity!H33</f>
        <v>0</v>
      </c>
      <c r="G34" s="602">
        <f>Activity!$C33*Activity!$D33*Activity!I33</f>
        <v>4.9768402372920004</v>
      </c>
      <c r="H34" s="602">
        <f>Activity!$C33*Activity!$D33*Activity!J33</f>
        <v>1.357320064716</v>
      </c>
      <c r="I34" s="602">
        <f>Activity!$C33*Activity!$D33*Activity!K33</f>
        <v>0.45244002157199997</v>
      </c>
      <c r="J34" s="603">
        <f>Activity!$C33*Activity!$D33*Activity!L33</f>
        <v>3.6195201725759998</v>
      </c>
      <c r="K34" s="602">
        <f>Activity!$C33*Activity!$D33*Activity!M33</f>
        <v>1.6589467457640001</v>
      </c>
      <c r="L34" s="602">
        <f>Activity!$C33*Activity!$D33*Activity!N33</f>
        <v>2.0108445403199999</v>
      </c>
      <c r="M34" s="600">
        <f>Activity!$C33*Activity!$D33*Activity!O33</f>
        <v>7.8422937072479995</v>
      </c>
      <c r="N34" s="448">
        <v>0</v>
      </c>
      <c r="O34" s="602">
        <f>Activity!C33*Activity!D33</f>
        <v>50.271113507999999</v>
      </c>
      <c r="P34" s="609">
        <f>Activity!X33</f>
        <v>0</v>
      </c>
    </row>
    <row r="35" spans="2:16">
      <c r="B35" s="7">
        <f t="shared" si="1"/>
        <v>2021</v>
      </c>
      <c r="C35" s="601">
        <f>Activity!$C34*Activity!$D34*Activity!E34</f>
        <v>22.423383185939997</v>
      </c>
      <c r="D35" s="602">
        <f>Activity!$C34*Activity!$D34*Activity!F34</f>
        <v>6.6496929447959996</v>
      </c>
      <c r="E35" s="600">
        <f>Activity!$C34*Activity!$D34*Activity!G34</f>
        <v>0</v>
      </c>
      <c r="F35" s="602">
        <f>Activity!$C34*Activity!$D34*Activity!H34</f>
        <v>0</v>
      </c>
      <c r="G35" s="602">
        <f>Activity!$C34*Activity!$D34*Activity!I34</f>
        <v>5.1032527250759996</v>
      </c>
      <c r="H35" s="602">
        <f>Activity!$C34*Activity!$D34*Activity!J34</f>
        <v>1.3917961977479998</v>
      </c>
      <c r="I35" s="602">
        <f>Activity!$C34*Activity!$D34*Activity!K34</f>
        <v>0.46393206591599995</v>
      </c>
      <c r="J35" s="603">
        <f>Activity!$C34*Activity!$D34*Activity!L34</f>
        <v>3.7114565273279996</v>
      </c>
      <c r="K35" s="602">
        <f>Activity!$C34*Activity!$D34*Activity!M34</f>
        <v>1.701084241692</v>
      </c>
      <c r="L35" s="602">
        <f>Activity!$C34*Activity!$D34*Activity!N34</f>
        <v>2.06192029296</v>
      </c>
      <c r="M35" s="600">
        <f>Activity!$C34*Activity!$D34*Activity!O34</f>
        <v>8.041489142544</v>
      </c>
      <c r="N35" s="448">
        <v>0</v>
      </c>
      <c r="O35" s="602">
        <f>Activity!C34*Activity!D34</f>
        <v>51.548007323999997</v>
      </c>
      <c r="P35" s="609">
        <f>Activity!X34</f>
        <v>0</v>
      </c>
    </row>
    <row r="36" spans="2:16">
      <c r="B36" s="7">
        <f t="shared" si="1"/>
        <v>2022</v>
      </c>
      <c r="C36" s="601">
        <f>Activity!$C35*Activity!$D35*Activity!E35</f>
        <v>22.978831995900002</v>
      </c>
      <c r="D36" s="602">
        <f>Activity!$C35*Activity!$D35*Activity!F35</f>
        <v>6.8144122470600008</v>
      </c>
      <c r="E36" s="600">
        <f>Activity!$C35*Activity!$D35*Activity!G35</f>
        <v>0</v>
      </c>
      <c r="F36" s="602">
        <f>Activity!$C35*Activity!$D35*Activity!H35</f>
        <v>0</v>
      </c>
      <c r="G36" s="602">
        <f>Activity!$C35*Activity!$D35*Activity!I35</f>
        <v>5.2296652128600005</v>
      </c>
      <c r="H36" s="602">
        <f>Activity!$C35*Activity!$D35*Activity!J35</f>
        <v>1.42627233078</v>
      </c>
      <c r="I36" s="602">
        <f>Activity!$C35*Activity!$D35*Activity!K35</f>
        <v>0.47542411025999998</v>
      </c>
      <c r="J36" s="603">
        <f>Activity!$C35*Activity!$D35*Activity!L35</f>
        <v>3.8033928820799998</v>
      </c>
      <c r="K36" s="602">
        <f>Activity!$C35*Activity!$D35*Activity!M35</f>
        <v>1.7432217376200001</v>
      </c>
      <c r="L36" s="602">
        <f>Activity!$C35*Activity!$D35*Activity!N35</f>
        <v>2.1129960456000001</v>
      </c>
      <c r="M36" s="600">
        <f>Activity!$C35*Activity!$D35*Activity!O35</f>
        <v>8.2406845778399997</v>
      </c>
      <c r="N36" s="448">
        <v>0</v>
      </c>
      <c r="O36" s="602">
        <f>Activity!C35*Activity!D35</f>
        <v>52.824901140000001</v>
      </c>
      <c r="P36" s="609">
        <f>Activity!X35</f>
        <v>0</v>
      </c>
    </row>
    <row r="37" spans="2:16">
      <c r="B37" s="7">
        <f t="shared" si="1"/>
        <v>2023</v>
      </c>
      <c r="C37" s="601">
        <f>Activity!$C36*Activity!$D36*Activity!E36</f>
        <v>23.53428080586</v>
      </c>
      <c r="D37" s="602">
        <f>Activity!$C36*Activity!$D36*Activity!F36</f>
        <v>6.9791315493240003</v>
      </c>
      <c r="E37" s="600">
        <f>Activity!$C36*Activity!$D36*Activity!G36</f>
        <v>0</v>
      </c>
      <c r="F37" s="602">
        <f>Activity!$C36*Activity!$D36*Activity!H36</f>
        <v>0</v>
      </c>
      <c r="G37" s="602">
        <f>Activity!$C36*Activity!$D36*Activity!I36</f>
        <v>5.3560777006440006</v>
      </c>
      <c r="H37" s="602">
        <f>Activity!$C36*Activity!$D36*Activity!J36</f>
        <v>1.4607484638119999</v>
      </c>
      <c r="I37" s="602">
        <f>Activity!$C36*Activity!$D36*Activity!K36</f>
        <v>0.48691615460399995</v>
      </c>
      <c r="J37" s="603">
        <f>Activity!$C36*Activity!$D36*Activity!L36</f>
        <v>3.8953292368319996</v>
      </c>
      <c r="K37" s="602">
        <f>Activity!$C36*Activity!$D36*Activity!M36</f>
        <v>1.785359233548</v>
      </c>
      <c r="L37" s="602">
        <f>Activity!$C36*Activity!$D36*Activity!N36</f>
        <v>2.1640717982400002</v>
      </c>
      <c r="M37" s="600">
        <f>Activity!$C36*Activity!$D36*Activity!O36</f>
        <v>8.4398800131359994</v>
      </c>
      <c r="N37" s="448">
        <v>0</v>
      </c>
      <c r="O37" s="602">
        <f>Activity!C36*Activity!D36</f>
        <v>54.101794955999999</v>
      </c>
      <c r="P37" s="609">
        <f>Activity!X36</f>
        <v>0</v>
      </c>
    </row>
    <row r="38" spans="2:16">
      <c r="B38" s="7">
        <f t="shared" si="1"/>
        <v>2024</v>
      </c>
      <c r="C38" s="601">
        <f>Activity!$C37*Activity!$D37*Activity!E37</f>
        <v>24.089729615820005</v>
      </c>
      <c r="D38" s="602">
        <f>Activity!$C37*Activity!$D37*Activity!F37</f>
        <v>7.1438508515880015</v>
      </c>
      <c r="E38" s="600">
        <f>Activity!$C37*Activity!$D37*Activity!G37</f>
        <v>0</v>
      </c>
      <c r="F38" s="602">
        <f>Activity!$C37*Activity!$D37*Activity!H37</f>
        <v>0</v>
      </c>
      <c r="G38" s="602">
        <f>Activity!$C37*Activity!$D37*Activity!I37</f>
        <v>5.4824901884280015</v>
      </c>
      <c r="H38" s="602">
        <f>Activity!$C37*Activity!$D37*Activity!J37</f>
        <v>1.4952245968440003</v>
      </c>
      <c r="I38" s="602">
        <f>Activity!$C37*Activity!$D37*Activity!K37</f>
        <v>0.49840819894800004</v>
      </c>
      <c r="J38" s="603">
        <f>Activity!$C37*Activity!$D37*Activity!L37</f>
        <v>3.9872655915840003</v>
      </c>
      <c r="K38" s="602">
        <f>Activity!$C37*Activity!$D37*Activity!M37</f>
        <v>1.8274967294760005</v>
      </c>
      <c r="L38" s="602">
        <f>Activity!$C37*Activity!$D37*Activity!N37</f>
        <v>2.2151475508800007</v>
      </c>
      <c r="M38" s="600">
        <f>Activity!$C37*Activity!$D37*Activity!O37</f>
        <v>8.6390754484320009</v>
      </c>
      <c r="N38" s="448">
        <v>0</v>
      </c>
      <c r="O38" s="602">
        <f>Activity!C37*Activity!D37</f>
        <v>55.378688772000011</v>
      </c>
      <c r="P38" s="609">
        <f>Activity!X37</f>
        <v>0</v>
      </c>
    </row>
    <row r="39" spans="2:16">
      <c r="B39" s="7">
        <f t="shared" si="1"/>
        <v>2025</v>
      </c>
      <c r="C39" s="601">
        <f>Activity!$C38*Activity!$D38*Activity!E38</f>
        <v>24.645178425779999</v>
      </c>
      <c r="D39" s="602">
        <f>Activity!$C38*Activity!$D38*Activity!F38</f>
        <v>7.308570153852</v>
      </c>
      <c r="E39" s="600">
        <f>Activity!$C38*Activity!$D38*Activity!G38</f>
        <v>0</v>
      </c>
      <c r="F39" s="602">
        <f>Activity!$C38*Activity!$D38*Activity!H38</f>
        <v>0</v>
      </c>
      <c r="G39" s="602">
        <f>Activity!$C38*Activity!$D38*Activity!I38</f>
        <v>5.6089026762120007</v>
      </c>
      <c r="H39" s="602">
        <f>Activity!$C38*Activity!$D38*Activity!J38</f>
        <v>1.5297007298759999</v>
      </c>
      <c r="I39" s="602">
        <f>Activity!$C38*Activity!$D38*Activity!K38</f>
        <v>0.50990024329200001</v>
      </c>
      <c r="J39" s="603">
        <f>Activity!$C38*Activity!$D38*Activity!L38</f>
        <v>4.0792019463360001</v>
      </c>
      <c r="K39" s="602">
        <f>Activity!$C38*Activity!$D38*Activity!M38</f>
        <v>1.8696342254040001</v>
      </c>
      <c r="L39" s="602">
        <f>Activity!$C38*Activity!$D38*Activity!N38</f>
        <v>2.2662233035199999</v>
      </c>
      <c r="M39" s="600">
        <f>Activity!$C38*Activity!$D38*Activity!O38</f>
        <v>8.8382708837280006</v>
      </c>
      <c r="N39" s="448">
        <v>0</v>
      </c>
      <c r="O39" s="602">
        <f>Activity!C38*Activity!D38</f>
        <v>56.655582588000001</v>
      </c>
      <c r="P39" s="609">
        <f>Activity!X38</f>
        <v>0</v>
      </c>
    </row>
    <row r="40" spans="2:16">
      <c r="B40" s="7">
        <f t="shared" si="1"/>
        <v>2026</v>
      </c>
      <c r="C40" s="601">
        <f>Activity!$C39*Activity!$D39*Activity!E39</f>
        <v>25.200627235740001</v>
      </c>
      <c r="D40" s="602">
        <f>Activity!$C39*Activity!$D39*Activity!F39</f>
        <v>7.4732894561160004</v>
      </c>
      <c r="E40" s="600">
        <f>Activity!$C39*Activity!$D39*Activity!G39</f>
        <v>0</v>
      </c>
      <c r="F40" s="602">
        <f>Activity!$C39*Activity!$D39*Activity!H39</f>
        <v>0</v>
      </c>
      <c r="G40" s="602">
        <f>Activity!$C39*Activity!$D39*Activity!I39</f>
        <v>5.7353151639959998</v>
      </c>
      <c r="H40" s="602">
        <f>Activity!$C39*Activity!$D39*Activity!J39</f>
        <v>1.564176862908</v>
      </c>
      <c r="I40" s="602">
        <f>Activity!$C39*Activity!$D39*Activity!K39</f>
        <v>0.52139228763599998</v>
      </c>
      <c r="J40" s="603">
        <f>Activity!$C39*Activity!$D39*Activity!L39</f>
        <v>4.1711383010879999</v>
      </c>
      <c r="K40" s="602">
        <f>Activity!$C39*Activity!$D39*Activity!M39</f>
        <v>1.911771721332</v>
      </c>
      <c r="L40" s="602">
        <f>Activity!$C39*Activity!$D39*Activity!N39</f>
        <v>2.31729905616</v>
      </c>
      <c r="M40" s="600">
        <f>Activity!$C39*Activity!$D39*Activity!O39</f>
        <v>9.0374663190240003</v>
      </c>
      <c r="N40" s="448">
        <v>0</v>
      </c>
      <c r="O40" s="602">
        <f>Activity!C39*Activity!D39</f>
        <v>57.932476403999999</v>
      </c>
      <c r="P40" s="609">
        <f>Activity!X39</f>
        <v>0</v>
      </c>
    </row>
    <row r="41" spans="2:16">
      <c r="B41" s="7">
        <f t="shared" si="1"/>
        <v>2027</v>
      </c>
      <c r="C41" s="601">
        <f>Activity!$C40*Activity!$D40*Activity!E40</f>
        <v>25.756076045700002</v>
      </c>
      <c r="D41" s="602">
        <f>Activity!$C40*Activity!$D40*Activity!F40</f>
        <v>7.6380087583800007</v>
      </c>
      <c r="E41" s="600">
        <f>Activity!$C40*Activity!$D40*Activity!G40</f>
        <v>0</v>
      </c>
      <c r="F41" s="602">
        <f>Activity!$C40*Activity!$D40*Activity!H40</f>
        <v>0</v>
      </c>
      <c r="G41" s="602">
        <f>Activity!$C40*Activity!$D40*Activity!I40</f>
        <v>5.8617276517800008</v>
      </c>
      <c r="H41" s="602">
        <f>Activity!$C40*Activity!$D40*Activity!J40</f>
        <v>1.59865299594</v>
      </c>
      <c r="I41" s="602">
        <f>Activity!$C40*Activity!$D40*Activity!K40</f>
        <v>0.53288433197999996</v>
      </c>
      <c r="J41" s="603">
        <f>Activity!$C40*Activity!$D40*Activity!L40</f>
        <v>4.2630746558399997</v>
      </c>
      <c r="K41" s="602">
        <f>Activity!$C40*Activity!$D40*Activity!M40</f>
        <v>1.9539092172600001</v>
      </c>
      <c r="L41" s="602">
        <f>Activity!$C40*Activity!$D40*Activity!N40</f>
        <v>2.3683748088000001</v>
      </c>
      <c r="M41" s="600">
        <f>Activity!$C40*Activity!$D40*Activity!O40</f>
        <v>9.23666175432</v>
      </c>
      <c r="N41" s="448">
        <v>0</v>
      </c>
      <c r="O41" s="602">
        <f>Activity!C40*Activity!D40</f>
        <v>59.209370220000004</v>
      </c>
      <c r="P41" s="609">
        <f>Activity!X40</f>
        <v>0</v>
      </c>
    </row>
    <row r="42" spans="2:16">
      <c r="B42" s="7">
        <f t="shared" si="1"/>
        <v>2028</v>
      </c>
      <c r="C42" s="601">
        <f>Activity!$C41*Activity!$D41*Activity!E41</f>
        <v>26.31152485566</v>
      </c>
      <c r="D42" s="602">
        <f>Activity!$C41*Activity!$D41*Activity!F41</f>
        <v>7.8027280606440002</v>
      </c>
      <c r="E42" s="600">
        <f>Activity!$C41*Activity!$D41*Activity!G41</f>
        <v>0</v>
      </c>
      <c r="F42" s="602">
        <f>Activity!$C41*Activity!$D41*Activity!H41</f>
        <v>0</v>
      </c>
      <c r="G42" s="602">
        <f>Activity!$C41*Activity!$D41*Activity!I41</f>
        <v>5.9881401395640008</v>
      </c>
      <c r="H42" s="602">
        <f>Activity!$C41*Activity!$D41*Activity!J41</f>
        <v>1.633129128972</v>
      </c>
      <c r="I42" s="602">
        <f>Activity!$C41*Activity!$D41*Activity!K41</f>
        <v>0.54437637632399993</v>
      </c>
      <c r="J42" s="603">
        <f>Activity!$C41*Activity!$D41*Activity!L41</f>
        <v>4.3550110105919995</v>
      </c>
      <c r="K42" s="602">
        <f>Activity!$C41*Activity!$D41*Activity!M41</f>
        <v>1.9960467131880002</v>
      </c>
      <c r="L42" s="602">
        <f>Activity!$C41*Activity!$D41*Activity!N41</f>
        <v>2.4194505614400001</v>
      </c>
      <c r="M42" s="600">
        <f>Activity!$C41*Activity!$D41*Activity!O41</f>
        <v>9.4358571896159997</v>
      </c>
      <c r="N42" s="448">
        <v>0</v>
      </c>
      <c r="O42" s="602">
        <f>Activity!C41*Activity!D41</f>
        <v>60.486264036000001</v>
      </c>
      <c r="P42" s="609">
        <f>Activity!X41</f>
        <v>0</v>
      </c>
    </row>
    <row r="43" spans="2:16">
      <c r="B43" s="7">
        <f t="shared" si="1"/>
        <v>2029</v>
      </c>
      <c r="C43" s="601">
        <f>Activity!$C42*Activity!$D42*Activity!E42</f>
        <v>26.866973665620002</v>
      </c>
      <c r="D43" s="602">
        <f>Activity!$C42*Activity!$D42*Activity!F42</f>
        <v>7.9674473629080014</v>
      </c>
      <c r="E43" s="600">
        <f>Activity!$C42*Activity!$D42*Activity!G42</f>
        <v>0</v>
      </c>
      <c r="F43" s="602">
        <f>Activity!$C42*Activity!$D42*Activity!H42</f>
        <v>0</v>
      </c>
      <c r="G43" s="602">
        <f>Activity!$C42*Activity!$D42*Activity!I42</f>
        <v>6.1145526273480009</v>
      </c>
      <c r="H43" s="602">
        <f>Activity!$C42*Activity!$D42*Activity!J42</f>
        <v>1.6676052620040001</v>
      </c>
      <c r="I43" s="602">
        <f>Activity!$C42*Activity!$D42*Activity!K42</f>
        <v>0.55586842066800002</v>
      </c>
      <c r="J43" s="603">
        <f>Activity!$C42*Activity!$D42*Activity!L42</f>
        <v>4.4469473653440001</v>
      </c>
      <c r="K43" s="602">
        <f>Activity!$C42*Activity!$D42*Activity!M42</f>
        <v>2.0381842091160003</v>
      </c>
      <c r="L43" s="602">
        <f>Activity!$C42*Activity!$D42*Activity!N42</f>
        <v>2.4705263140800002</v>
      </c>
      <c r="M43" s="600">
        <f>Activity!$C42*Activity!$D42*Activity!O42</f>
        <v>9.6350526249120012</v>
      </c>
      <c r="N43" s="448">
        <v>0</v>
      </c>
      <c r="O43" s="602">
        <f>Activity!C42*Activity!D42</f>
        <v>61.763157852000006</v>
      </c>
      <c r="P43" s="609">
        <f>Activity!X42</f>
        <v>0</v>
      </c>
    </row>
    <row r="44" spans="2:16">
      <c r="B44" s="7">
        <f t="shared" si="1"/>
        <v>2030</v>
      </c>
      <c r="C44" s="601">
        <f>Activity!$C43*Activity!$D43*Activity!E43</f>
        <v>27.422422475579999</v>
      </c>
      <c r="D44" s="602">
        <f>Activity!$C43*Activity!$D43*Activity!F43</f>
        <v>8.132166665171999</v>
      </c>
      <c r="E44" s="600">
        <f>Activity!$C43*Activity!$D43*Activity!G43</f>
        <v>0</v>
      </c>
      <c r="F44" s="602">
        <f>Activity!$C43*Activity!$D43*Activity!H43</f>
        <v>0</v>
      </c>
      <c r="G44" s="602">
        <f>Activity!$C43*Activity!$D43*Activity!I43</f>
        <v>6.240965115132</v>
      </c>
      <c r="H44" s="602">
        <f>Activity!$C43*Activity!$D43*Activity!J43</f>
        <v>1.7020813950359999</v>
      </c>
      <c r="I44" s="602">
        <f>Activity!$C43*Activity!$D43*Activity!K43</f>
        <v>0.56736046501199988</v>
      </c>
      <c r="J44" s="603">
        <f>Activity!$C43*Activity!$D43*Activity!L43</f>
        <v>4.5388837200959991</v>
      </c>
      <c r="K44" s="602">
        <f>Activity!$C43*Activity!$D43*Activity!M43</f>
        <v>2.0803217050440002</v>
      </c>
      <c r="L44" s="602">
        <f>Activity!$C43*Activity!$D43*Activity!N43</f>
        <v>2.5216020667199999</v>
      </c>
      <c r="M44" s="600">
        <f>Activity!$C43*Activity!$D43*Activity!O43</f>
        <v>9.8342480602079991</v>
      </c>
      <c r="N44" s="448">
        <v>0</v>
      </c>
      <c r="O44" s="602">
        <f>Activity!C43*Activity!D43</f>
        <v>63.040051667999997</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B28" sqref="B28"/>
    </sheetView>
  </sheetViews>
  <sheetFormatPr defaultColWidth="8.85546875" defaultRowHeight="12.75"/>
  <cols>
    <col min="1" max="1" width="8.85546875" style="691"/>
    <col min="2" max="2" width="7" style="687" customWidth="1"/>
    <col min="3" max="3" width="8.85546875" style="687"/>
    <col min="4" max="4" width="13" style="687" bestFit="1" customWidth="1"/>
    <col min="5" max="5" width="12" style="687" customWidth="1"/>
    <col min="6" max="6" width="9.140625" style="687" bestFit="1" customWidth="1"/>
    <col min="7" max="10" width="8.85546875" style="687"/>
    <col min="11" max="11" width="11.42578125" style="687" bestFit="1" customWidth="1"/>
    <col min="12" max="12" width="8.85546875" style="687"/>
    <col min="13" max="13" width="10.7109375" style="687" bestFit="1" customWidth="1"/>
    <col min="14" max="14" width="3" style="687" customWidth="1"/>
    <col min="15" max="15" width="17.140625" style="688" customWidth="1"/>
    <col min="16" max="16" width="4.7109375" style="687" customWidth="1"/>
    <col min="17" max="17" width="2" style="690" customWidth="1"/>
    <col min="18" max="20" width="8.85546875" style="691"/>
    <col min="21" max="21" width="10.7109375" style="691" customWidth="1"/>
    <col min="22" max="27" width="8.85546875" style="691"/>
    <col min="28" max="28" width="8.85546875" style="687"/>
    <col min="29" max="30" width="8.85546875" style="691"/>
    <col min="31" max="31" width="2.7109375" style="691" customWidth="1"/>
    <col min="32" max="32" width="11.7109375" style="691" bestFit="1" customWidth="1"/>
    <col min="33" max="16384" width="8.85546875" style="691"/>
  </cols>
  <sheetData>
    <row r="1" spans="1:32">
      <c r="A1" s="686"/>
      <c r="P1" s="689"/>
    </row>
    <row r="2" spans="1:32">
      <c r="A2" s="686"/>
      <c r="B2" s="692" t="s">
        <v>94</v>
      </c>
      <c r="D2" s="692"/>
      <c r="E2" s="692"/>
    </row>
    <row r="3" spans="1:32">
      <c r="A3" s="686"/>
      <c r="B3" s="692"/>
      <c r="D3" s="692"/>
      <c r="E3" s="692"/>
      <c r="I3" s="692"/>
      <c r="J3" s="693"/>
      <c r="K3" s="693"/>
      <c r="L3" s="693"/>
      <c r="M3" s="693"/>
      <c r="N3" s="693"/>
      <c r="O3" s="694"/>
      <c r="AB3" s="693"/>
    </row>
    <row r="4" spans="1:32" ht="13.5" thickBot="1">
      <c r="A4" s="686"/>
      <c r="B4" s="692" t="s">
        <v>265</v>
      </c>
      <c r="D4" s="692"/>
      <c r="E4" s="692" t="s">
        <v>276</v>
      </c>
      <c r="H4" s="692" t="s">
        <v>30</v>
      </c>
      <c r="I4" s="692"/>
      <c r="J4" s="693"/>
      <c r="K4" s="693"/>
      <c r="L4" s="693"/>
      <c r="M4" s="693"/>
      <c r="N4" s="693"/>
      <c r="O4" s="694"/>
      <c r="AB4" s="693"/>
    </row>
    <row r="5" spans="1:32" ht="13.5" thickBot="1">
      <c r="A5" s="686"/>
      <c r="B5" s="695" t="str">
        <f>city</f>
        <v>Kutai Kertanegara</v>
      </c>
      <c r="C5" s="696"/>
      <c r="D5" s="696"/>
      <c r="E5" s="695" t="str">
        <f>province</f>
        <v>Kalimantan Timur</v>
      </c>
      <c r="F5" s="696"/>
      <c r="G5" s="696"/>
      <c r="H5" s="695" t="str">
        <f>country</f>
        <v>Indonesia</v>
      </c>
      <c r="I5" s="696"/>
      <c r="J5" s="697"/>
      <c r="K5" s="693"/>
      <c r="L5" s="693"/>
      <c r="M5" s="693"/>
      <c r="N5" s="693"/>
      <c r="O5" s="694"/>
      <c r="AB5" s="693"/>
    </row>
    <row r="6" spans="1:32">
      <c r="A6" s="686"/>
      <c r="C6" s="692"/>
      <c r="D6" s="692"/>
      <c r="E6" s="692"/>
    </row>
    <row r="7" spans="1:32">
      <c r="A7" s="686"/>
      <c r="B7" s="687" t="s">
        <v>35</v>
      </c>
      <c r="P7" s="689"/>
    </row>
    <row r="8" spans="1:32">
      <c r="A8" s="686"/>
      <c r="B8" s="687" t="s">
        <v>37</v>
      </c>
      <c r="P8" s="689"/>
    </row>
    <row r="9" spans="1:32">
      <c r="B9" s="698"/>
      <c r="P9" s="689"/>
    </row>
    <row r="10" spans="1:32">
      <c r="P10" s="699"/>
    </row>
    <row r="11" spans="1:32" ht="13.5" thickBot="1">
      <c r="A11" s="700"/>
      <c r="P11" s="700"/>
      <c r="Q11" s="701"/>
    </row>
    <row r="12" spans="1:32" ht="13.5" thickBot="1">
      <c r="A12" s="702"/>
      <c r="B12" s="703"/>
      <c r="C12" s="812" t="s">
        <v>91</v>
      </c>
      <c r="D12" s="813"/>
      <c r="E12" s="813"/>
      <c r="F12" s="813"/>
      <c r="G12" s="813"/>
      <c r="H12" s="813"/>
      <c r="I12" s="813"/>
      <c r="J12" s="813"/>
      <c r="K12" s="813"/>
      <c r="L12" s="813"/>
      <c r="M12" s="814"/>
      <c r="N12" s="704"/>
      <c r="O12" s="705"/>
      <c r="P12" s="702"/>
      <c r="Q12" s="701"/>
      <c r="S12" s="703"/>
      <c r="T12" s="812" t="s">
        <v>91</v>
      </c>
      <c r="U12" s="813"/>
      <c r="V12" s="813"/>
      <c r="W12" s="813"/>
      <c r="X12" s="813"/>
      <c r="Y12" s="813"/>
      <c r="Z12" s="813"/>
      <c r="AA12" s="813"/>
      <c r="AB12" s="813"/>
      <c r="AC12" s="813"/>
      <c r="AD12" s="814"/>
      <c r="AE12" s="704"/>
      <c r="AF12" s="706"/>
    </row>
    <row r="13" spans="1:32" ht="39" thickBot="1">
      <c r="A13" s="702"/>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2"/>
      <c r="Q13" s="701"/>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2"/>
      <c r="B14" s="707"/>
      <c r="C14" s="708" t="s">
        <v>81</v>
      </c>
      <c r="D14" s="709" t="s">
        <v>87</v>
      </c>
      <c r="E14" s="709" t="s">
        <v>88</v>
      </c>
      <c r="F14" s="709" t="s">
        <v>275</v>
      </c>
      <c r="G14" s="709" t="s">
        <v>89</v>
      </c>
      <c r="H14" s="709" t="s">
        <v>82</v>
      </c>
      <c r="I14" s="710" t="s">
        <v>92</v>
      </c>
      <c r="J14" s="711" t="s">
        <v>93</v>
      </c>
      <c r="K14" s="711" t="s">
        <v>316</v>
      </c>
      <c r="L14" s="712" t="s">
        <v>194</v>
      </c>
      <c r="M14" s="711" t="s">
        <v>162</v>
      </c>
      <c r="N14" s="713"/>
      <c r="O14" s="714" t="s">
        <v>163</v>
      </c>
      <c r="P14" s="702"/>
      <c r="Q14" s="701"/>
      <c r="S14" s="707"/>
      <c r="T14" s="708" t="s">
        <v>81</v>
      </c>
      <c r="U14" s="709" t="s">
        <v>87</v>
      </c>
      <c r="V14" s="709" t="s">
        <v>88</v>
      </c>
      <c r="W14" s="709" t="s">
        <v>275</v>
      </c>
      <c r="X14" s="709" t="s">
        <v>89</v>
      </c>
      <c r="Y14" s="709" t="s">
        <v>82</v>
      </c>
      <c r="Z14" s="710" t="s">
        <v>92</v>
      </c>
      <c r="AA14" s="711" t="s">
        <v>93</v>
      </c>
      <c r="AB14" s="711" t="s">
        <v>316</v>
      </c>
      <c r="AC14" s="712" t="s">
        <v>194</v>
      </c>
      <c r="AD14" s="711" t="s">
        <v>162</v>
      </c>
      <c r="AE14" s="713"/>
      <c r="AF14" s="715" t="s">
        <v>163</v>
      </c>
    </row>
    <row r="15" spans="1:32" ht="13.5" thickBot="1">
      <c r="B15" s="716"/>
      <c r="C15" s="717" t="s">
        <v>15</v>
      </c>
      <c r="D15" s="718" t="s">
        <v>15</v>
      </c>
      <c r="E15" s="718" t="s">
        <v>15</v>
      </c>
      <c r="F15" s="718" t="s">
        <v>15</v>
      </c>
      <c r="G15" s="718" t="s">
        <v>15</v>
      </c>
      <c r="H15" s="718" t="s">
        <v>15</v>
      </c>
      <c r="I15" s="719" t="s">
        <v>15</v>
      </c>
      <c r="J15" s="719" t="s">
        <v>15</v>
      </c>
      <c r="K15" s="719" t="s">
        <v>15</v>
      </c>
      <c r="L15" s="720" t="s">
        <v>15</v>
      </c>
      <c r="M15" s="719" t="s">
        <v>15</v>
      </c>
      <c r="N15" s="713"/>
      <c r="O15" s="714" t="s">
        <v>15</v>
      </c>
      <c r="P15" s="691"/>
      <c r="Q15" s="701"/>
      <c r="S15" s="716"/>
      <c r="T15" s="717" t="s">
        <v>15</v>
      </c>
      <c r="U15" s="718" t="s">
        <v>15</v>
      </c>
      <c r="V15" s="718" t="s">
        <v>15</v>
      </c>
      <c r="W15" s="718" t="s">
        <v>15</v>
      </c>
      <c r="X15" s="718" t="s">
        <v>15</v>
      </c>
      <c r="Y15" s="718" t="s">
        <v>15</v>
      </c>
      <c r="Z15" s="719" t="s">
        <v>15</v>
      </c>
      <c r="AA15" s="719" t="s">
        <v>15</v>
      </c>
      <c r="AB15" s="719" t="s">
        <v>15</v>
      </c>
      <c r="AC15" s="720" t="s">
        <v>15</v>
      </c>
      <c r="AD15" s="719" t="s">
        <v>15</v>
      </c>
      <c r="AE15" s="713"/>
      <c r="AF15" s="715" t="s">
        <v>15</v>
      </c>
    </row>
    <row r="16" spans="1:32" ht="13.5" thickBot="1">
      <c r="B16" s="721"/>
      <c r="C16" s="722"/>
      <c r="D16" s="723"/>
      <c r="E16" s="723"/>
      <c r="F16" s="723"/>
      <c r="G16" s="723"/>
      <c r="H16" s="723"/>
      <c r="I16" s="724"/>
      <c r="J16" s="724"/>
      <c r="K16" s="725"/>
      <c r="L16" s="726"/>
      <c r="M16" s="725"/>
      <c r="N16" s="727"/>
      <c r="O16" s="728"/>
      <c r="P16" s="691"/>
      <c r="Q16" s="701"/>
      <c r="S16" s="721"/>
      <c r="T16" s="722"/>
      <c r="U16" s="723"/>
      <c r="V16" s="723"/>
      <c r="W16" s="723"/>
      <c r="X16" s="723"/>
      <c r="Y16" s="723"/>
      <c r="Z16" s="724"/>
      <c r="AA16" s="724"/>
      <c r="AB16" s="725"/>
      <c r="AC16" s="726"/>
      <c r="AD16" s="725"/>
      <c r="AE16" s="727"/>
      <c r="AF16" s="729"/>
    </row>
    <row r="17" spans="2:32">
      <c r="B17" s="730">
        <f>year</f>
        <v>2000</v>
      </c>
      <c r="C17" s="731">
        <f>IF(Select2=1,Food!$K19,"")</f>
        <v>0</v>
      </c>
      <c r="D17" s="732">
        <f>IF(Select2=1,Paper!$K19,"")</f>
        <v>0</v>
      </c>
      <c r="E17" s="732">
        <f>IF(Select2=1,Nappies!$K19,"")</f>
        <v>0</v>
      </c>
      <c r="F17" s="732">
        <f>IF(Select2=1,Garden!$K19,"")</f>
        <v>0</v>
      </c>
      <c r="G17" s="732">
        <f>IF(Select2=1,Wood!$K19,"")</f>
        <v>0</v>
      </c>
      <c r="H17" s="732">
        <f>IF(Select2=1,Textiles!$K19,"")</f>
        <v>0</v>
      </c>
      <c r="I17" s="733">
        <f>Sludge!K19</f>
        <v>0</v>
      </c>
      <c r="J17" s="734" t="str">
        <f>IF(Select2=2,MSW!$K19,"")</f>
        <v/>
      </c>
      <c r="K17" s="733">
        <f>Industry!$K19</f>
        <v>0</v>
      </c>
      <c r="L17" s="735">
        <f>SUM(C17:K17)</f>
        <v>0</v>
      </c>
      <c r="M17" s="736">
        <f>Recovery_OX!C12</f>
        <v>0</v>
      </c>
      <c r="N17" s="699"/>
      <c r="O17" s="737">
        <f>(L17-M17)*(1-Recovery_OX!F12)</f>
        <v>0</v>
      </c>
      <c r="P17" s="691"/>
      <c r="Q17" s="701"/>
      <c r="S17" s="730">
        <f>year</f>
        <v>2000</v>
      </c>
      <c r="T17" s="731">
        <f>IF(Select2=1,Food!$W19,"")</f>
        <v>0</v>
      </c>
      <c r="U17" s="732">
        <f>IF(Select2=1,Paper!$W19,"")</f>
        <v>0</v>
      </c>
      <c r="V17" s="732">
        <f>IF(Select2=1,Nappies!$W19,"")</f>
        <v>0</v>
      </c>
      <c r="W17" s="732">
        <f>IF(Select2=1,Garden!$W19,"")</f>
        <v>0</v>
      </c>
      <c r="X17" s="732">
        <f>IF(Select2=1,Wood!$W19,"")</f>
        <v>0</v>
      </c>
      <c r="Y17" s="732">
        <f>IF(Select2=1,Textiles!$W19,"")</f>
        <v>0</v>
      </c>
      <c r="Z17" s="733">
        <f>Sludge!W19</f>
        <v>0</v>
      </c>
      <c r="AA17" s="734" t="str">
        <f>IF(Select2=2,MSW!$W19,"")</f>
        <v/>
      </c>
      <c r="AB17" s="733">
        <f>Industry!$W19</f>
        <v>0</v>
      </c>
      <c r="AC17" s="735">
        <f t="shared" ref="AC17:AC48" si="0">SUM(T17:AA17)</f>
        <v>0</v>
      </c>
      <c r="AD17" s="736">
        <f>Recovery_OX!R12</f>
        <v>0</v>
      </c>
      <c r="AE17" s="699"/>
      <c r="AF17" s="738">
        <f>(AC17-AD17)*(1-Recovery_OX!U12)</f>
        <v>0</v>
      </c>
    </row>
    <row r="18" spans="2:32">
      <c r="B18" s="739">
        <f t="shared" ref="B18:B81" si="1">B17+1</f>
        <v>2001</v>
      </c>
      <c r="C18" s="740">
        <f>IF(Select2=1,Food!$K20,"")</f>
        <v>0.22433938988584656</v>
      </c>
      <c r="D18" s="741">
        <f>IF(Select2=1,Paper!$K20,"")</f>
        <v>1.1780659119546944E-2</v>
      </c>
      <c r="E18" s="732">
        <f>IF(Select2=1,Nappies!$K20,"")</f>
        <v>3.714826140909739E-2</v>
      </c>
      <c r="F18" s="741">
        <f>IF(Select2=1,Garden!$K20,"")</f>
        <v>0</v>
      </c>
      <c r="G18" s="732">
        <f>IF(Select2=1,Wood!$K20,"")</f>
        <v>0</v>
      </c>
      <c r="H18" s="741">
        <f>IF(Select2=1,Textiles!$K20,"")</f>
        <v>2.789217653832768E-3</v>
      </c>
      <c r="I18" s="742">
        <f>Sludge!K20</f>
        <v>0</v>
      </c>
      <c r="J18" s="742" t="str">
        <f>IF(Select2=2,MSW!$K20,"")</f>
        <v/>
      </c>
      <c r="K18" s="742">
        <f>Industry!$K20</f>
        <v>0</v>
      </c>
      <c r="L18" s="743">
        <f>SUM(C18:K18)</f>
        <v>0.27605752806832368</v>
      </c>
      <c r="M18" s="744">
        <f>Recovery_OX!C13</f>
        <v>0</v>
      </c>
      <c r="N18" s="699"/>
      <c r="O18" s="745">
        <f>(L18-M18)*(1-Recovery_OX!F13)</f>
        <v>0.27605752806832368</v>
      </c>
      <c r="P18" s="691"/>
      <c r="Q18" s="701"/>
      <c r="S18" s="739">
        <f t="shared" ref="S18:S81" si="2">S17+1</f>
        <v>2001</v>
      </c>
      <c r="T18" s="740">
        <f>IF(Select2=1,Food!$W20,"")</f>
        <v>0.15009325817518729</v>
      </c>
      <c r="U18" s="741">
        <f>IF(Select2=1,Paper!$W20,"")</f>
        <v>2.4340204792452372E-2</v>
      </c>
      <c r="V18" s="732">
        <f>IF(Select2=1,Nappies!$W20,"")</f>
        <v>0</v>
      </c>
      <c r="W18" s="741">
        <f>IF(Select2=1,Garden!$W20,"")</f>
        <v>0</v>
      </c>
      <c r="X18" s="732">
        <f>IF(Select2=1,Wood!$W20,"")</f>
        <v>1.0216022395789899E-2</v>
      </c>
      <c r="Y18" s="741">
        <f>IF(Select2=1,Textiles!$W20,"")</f>
        <v>3.0566768809126227E-3</v>
      </c>
      <c r="Z18" s="734">
        <f>Sludge!W20</f>
        <v>0</v>
      </c>
      <c r="AA18" s="734" t="str">
        <f>IF(Select2=2,MSW!$W20,"")</f>
        <v/>
      </c>
      <c r="AB18" s="742">
        <f>Industry!$W20</f>
        <v>0</v>
      </c>
      <c r="AC18" s="743">
        <f t="shared" si="0"/>
        <v>0.1877061622443422</v>
      </c>
      <c r="AD18" s="744">
        <f>Recovery_OX!R13</f>
        <v>0</v>
      </c>
      <c r="AE18" s="699"/>
      <c r="AF18" s="746">
        <f>(AC18-AD18)*(1-Recovery_OX!U13)</f>
        <v>0.1877061622443422</v>
      </c>
    </row>
    <row r="19" spans="2:32">
      <c r="B19" s="739">
        <f t="shared" si="1"/>
        <v>2002</v>
      </c>
      <c r="C19" s="740">
        <f>IF(Select2=1,Food!$K21,"")</f>
        <v>0.37888980897923302</v>
      </c>
      <c r="D19" s="741">
        <f>IF(Select2=1,Paper!$K21,"")</f>
        <v>2.2983915222859353E-2</v>
      </c>
      <c r="E19" s="732">
        <f>IF(Select2=1,Nappies!$K21,"")</f>
        <v>6.917965453227258E-2</v>
      </c>
      <c r="F19" s="741">
        <f>IF(Select2=1,Garden!$K21,"")</f>
        <v>0</v>
      </c>
      <c r="G19" s="732">
        <f>IF(Select2=1,Wood!$K21,"")</f>
        <v>0</v>
      </c>
      <c r="H19" s="741">
        <f>IF(Select2=1,Textiles!$K21,"")</f>
        <v>5.4417279579396238E-3</v>
      </c>
      <c r="I19" s="742">
        <f>Sludge!K21</f>
        <v>0</v>
      </c>
      <c r="J19" s="742" t="str">
        <f>IF(Select2=2,MSW!$K21,"")</f>
        <v/>
      </c>
      <c r="K19" s="742">
        <f>Industry!$K21</f>
        <v>0</v>
      </c>
      <c r="L19" s="743">
        <f t="shared" ref="L19:L82" si="3">SUM(C19:K19)</f>
        <v>0.4764951066923046</v>
      </c>
      <c r="M19" s="744">
        <f>Recovery_OX!C14</f>
        <v>0</v>
      </c>
      <c r="N19" s="699"/>
      <c r="O19" s="745">
        <f>(L19-M19)*(1-Recovery_OX!F14)</f>
        <v>0.4764951066923046</v>
      </c>
      <c r="P19" s="691"/>
      <c r="Q19" s="701"/>
      <c r="S19" s="739">
        <f t="shared" si="2"/>
        <v>2002</v>
      </c>
      <c r="T19" s="740">
        <f>IF(Select2=1,Food!$W21,"")</f>
        <v>0.25349451983445559</v>
      </c>
      <c r="U19" s="741">
        <f>IF(Select2=1,Paper!$W21,"")</f>
        <v>4.7487428146403624E-2</v>
      </c>
      <c r="V19" s="732">
        <f>IF(Select2=1,Nappies!$W21,"")</f>
        <v>0</v>
      </c>
      <c r="W19" s="741">
        <f>IF(Select2=1,Garden!$W21,"")</f>
        <v>0</v>
      </c>
      <c r="X19" s="732">
        <f>IF(Select2=1,Wood!$W21,"")</f>
        <v>2.0270619404584092E-2</v>
      </c>
      <c r="Y19" s="741">
        <f>IF(Select2=1,Textiles!$W21,"")</f>
        <v>5.9635374881530133E-3</v>
      </c>
      <c r="Z19" s="734">
        <f>Sludge!W21</f>
        <v>0</v>
      </c>
      <c r="AA19" s="734" t="str">
        <f>IF(Select2=2,MSW!$W21,"")</f>
        <v/>
      </c>
      <c r="AB19" s="742">
        <f>Industry!$W21</f>
        <v>0</v>
      </c>
      <c r="AC19" s="743">
        <f t="shared" si="0"/>
        <v>0.32721610487359631</v>
      </c>
      <c r="AD19" s="744">
        <f>Recovery_OX!R14</f>
        <v>0</v>
      </c>
      <c r="AE19" s="699"/>
      <c r="AF19" s="746">
        <f>(AC19-AD19)*(1-Recovery_OX!U14)</f>
        <v>0.32721610487359631</v>
      </c>
    </row>
    <row r="20" spans="2:32">
      <c r="B20" s="739">
        <f t="shared" si="1"/>
        <v>2003</v>
      </c>
      <c r="C20" s="740">
        <f>IF(Select2=1,Food!$K22,"")</f>
        <v>0.48936857231982112</v>
      </c>
      <c r="D20" s="741">
        <f>IF(Select2=1,Paper!$K22,"")</f>
        <v>3.3791076378082915E-2</v>
      </c>
      <c r="E20" s="732">
        <f>IF(Select2=1,Nappies!$K22,"")</f>
        <v>9.7342756116953005E-2</v>
      </c>
      <c r="F20" s="741">
        <f>IF(Select2=1,Garden!$K22,"")</f>
        <v>0</v>
      </c>
      <c r="G20" s="732">
        <f>IF(Select2=1,Wood!$K22,"")</f>
        <v>0</v>
      </c>
      <c r="H20" s="741">
        <f>IF(Select2=1,Textiles!$K22,"")</f>
        <v>8.0004578537864468E-3</v>
      </c>
      <c r="I20" s="742">
        <f>Sludge!K22</f>
        <v>0</v>
      </c>
      <c r="J20" s="742" t="str">
        <f>IF(Select2=2,MSW!$K22,"")</f>
        <v/>
      </c>
      <c r="K20" s="742">
        <f>Industry!$K22</f>
        <v>0</v>
      </c>
      <c r="L20" s="743">
        <f t="shared" si="3"/>
        <v>0.62850286266864341</v>
      </c>
      <c r="M20" s="744">
        <f>Recovery_OX!C15</f>
        <v>0</v>
      </c>
      <c r="N20" s="699"/>
      <c r="O20" s="745">
        <f>(L20-M20)*(1-Recovery_OX!F15)</f>
        <v>0.62850286266864341</v>
      </c>
      <c r="P20" s="691"/>
      <c r="Q20" s="701"/>
      <c r="S20" s="739">
        <f t="shared" si="2"/>
        <v>2003</v>
      </c>
      <c r="T20" s="740">
        <f>IF(Select2=1,Food!$W22,"")</f>
        <v>0.32740983875099539</v>
      </c>
      <c r="U20" s="741">
        <f>IF(Select2=1,Paper!$W22,"")</f>
        <v>6.9816273508435778E-2</v>
      </c>
      <c r="V20" s="732">
        <f>IF(Select2=1,Nappies!$W22,"")</f>
        <v>0</v>
      </c>
      <c r="W20" s="741">
        <f>IF(Select2=1,Garden!$W22,"")</f>
        <v>0</v>
      </c>
      <c r="X20" s="732">
        <f>IF(Select2=1,Wood!$W22,"")</f>
        <v>3.0292719517210624E-2</v>
      </c>
      <c r="Y20" s="741">
        <f>IF(Select2=1,Textiles!$W22,"")</f>
        <v>8.7676250452454231E-3</v>
      </c>
      <c r="Z20" s="734">
        <f>Sludge!W22</f>
        <v>0</v>
      </c>
      <c r="AA20" s="734" t="str">
        <f>IF(Select2=2,MSW!$W22,"")</f>
        <v/>
      </c>
      <c r="AB20" s="742">
        <f>Industry!$W22</f>
        <v>0</v>
      </c>
      <c r="AC20" s="743">
        <f t="shared" si="0"/>
        <v>0.43628645682188721</v>
      </c>
      <c r="AD20" s="744">
        <f>Recovery_OX!R15</f>
        <v>0</v>
      </c>
      <c r="AE20" s="699"/>
      <c r="AF20" s="746">
        <f>(AC20-AD20)*(1-Recovery_OX!U15)</f>
        <v>0.43628645682188721</v>
      </c>
    </row>
    <row r="21" spans="2:32">
      <c r="B21" s="739">
        <f t="shared" si="1"/>
        <v>2004</v>
      </c>
      <c r="C21" s="740">
        <f>IF(Select2=1,Food!$K23,"")</f>
        <v>0.58199597310461604</v>
      </c>
      <c r="D21" s="741">
        <f>IF(Select2=1,Paper!$K23,"")</f>
        <v>4.4842833576621791E-2</v>
      </c>
      <c r="E21" s="732">
        <f>IF(Select2=1,Nappies!$K23,"")</f>
        <v>0.12417818269834398</v>
      </c>
      <c r="F21" s="741">
        <f>IF(Select2=1,Garden!$K23,"")</f>
        <v>0</v>
      </c>
      <c r="G21" s="732">
        <f>IF(Select2=1,Wood!$K23,"")</f>
        <v>0</v>
      </c>
      <c r="H21" s="741">
        <f>IF(Select2=1,Textiles!$K23,"")</f>
        <v>1.0617098906823172E-2</v>
      </c>
      <c r="I21" s="742">
        <f>Sludge!K23</f>
        <v>0</v>
      </c>
      <c r="J21" s="742" t="str">
        <f>IF(Select2=2,MSW!$K23,"")</f>
        <v/>
      </c>
      <c r="K21" s="742">
        <f>Industry!$K23</f>
        <v>0</v>
      </c>
      <c r="L21" s="743">
        <f t="shared" si="3"/>
        <v>0.761634088286405</v>
      </c>
      <c r="M21" s="744">
        <f>Recovery_OX!C16</f>
        <v>0</v>
      </c>
      <c r="N21" s="699"/>
      <c r="O21" s="745">
        <f>(L21-M21)*(1-Recovery_OX!F16)</f>
        <v>0.761634088286405</v>
      </c>
      <c r="P21" s="691"/>
      <c r="Q21" s="701"/>
      <c r="S21" s="739">
        <f t="shared" si="2"/>
        <v>2004</v>
      </c>
      <c r="T21" s="740">
        <f>IF(Select2=1,Food!$W23,"")</f>
        <v>0.38938178396829803</v>
      </c>
      <c r="U21" s="741">
        <f>IF(Select2=1,Paper!$W23,"")</f>
        <v>9.2650482596326036E-2</v>
      </c>
      <c r="V21" s="732">
        <f>IF(Select2=1,Nappies!$W23,"")</f>
        <v>0</v>
      </c>
      <c r="W21" s="741">
        <f>IF(Select2=1,Garden!$W23,"")</f>
        <v>0</v>
      </c>
      <c r="X21" s="732">
        <f>IF(Select2=1,Wood!$W23,"")</f>
        <v>4.0815816784069765E-2</v>
      </c>
      <c r="Y21" s="741">
        <f>IF(Select2=1,Textiles!$W23,"")</f>
        <v>1.1635176884189781E-2</v>
      </c>
      <c r="Z21" s="734">
        <f>Sludge!W23</f>
        <v>0</v>
      </c>
      <c r="AA21" s="734" t="str">
        <f>IF(Select2=2,MSW!$W23,"")</f>
        <v/>
      </c>
      <c r="AB21" s="742">
        <f>Industry!$W23</f>
        <v>0</v>
      </c>
      <c r="AC21" s="743">
        <f t="shared" si="0"/>
        <v>0.53448326023288362</v>
      </c>
      <c r="AD21" s="744">
        <f>Recovery_OX!R16</f>
        <v>0</v>
      </c>
      <c r="AE21" s="699"/>
      <c r="AF21" s="746">
        <f>(AC21-AD21)*(1-Recovery_OX!U16)</f>
        <v>0.53448326023288362</v>
      </c>
    </row>
    <row r="22" spans="2:32">
      <c r="B22" s="739">
        <f t="shared" si="1"/>
        <v>2005</v>
      </c>
      <c r="C22" s="740">
        <f>IF(Select2=1,Food!$K24,"")</f>
        <v>0.64666313230136696</v>
      </c>
      <c r="D22" s="741">
        <f>IF(Select2=1,Paper!$K24,"")</f>
        <v>5.5282756997100509E-2</v>
      </c>
      <c r="E22" s="732">
        <f>IF(Select2=1,Nappies!$K24,"")</f>
        <v>0.14724503801794031</v>
      </c>
      <c r="F22" s="741">
        <f>IF(Select2=1,Garden!$K24,"")</f>
        <v>0</v>
      </c>
      <c r="G22" s="732">
        <f>IF(Select2=1,Wood!$K24,"")</f>
        <v>0</v>
      </c>
      <c r="H22" s="741">
        <f>IF(Select2=1,Textiles!$K24,"")</f>
        <v>1.3088880698789773E-2</v>
      </c>
      <c r="I22" s="742">
        <f>Sludge!K24</f>
        <v>0</v>
      </c>
      <c r="J22" s="742" t="str">
        <f>IF(Select2=2,MSW!$K24,"")</f>
        <v/>
      </c>
      <c r="K22" s="742">
        <f>Industry!$K24</f>
        <v>0</v>
      </c>
      <c r="L22" s="743">
        <f t="shared" si="3"/>
        <v>0.86227980801519755</v>
      </c>
      <c r="M22" s="744">
        <f>Recovery_OX!C17</f>
        <v>0</v>
      </c>
      <c r="N22" s="699"/>
      <c r="O22" s="745">
        <f>(L22-M22)*(1-Recovery_OX!F17)</f>
        <v>0.86227980801519755</v>
      </c>
      <c r="P22" s="691"/>
      <c r="Q22" s="701"/>
      <c r="S22" s="739">
        <f t="shared" si="2"/>
        <v>2005</v>
      </c>
      <c r="T22" s="740">
        <f>IF(Select2=1,Food!$W24,"")</f>
        <v>0.43264705550938914</v>
      </c>
      <c r="U22" s="741">
        <f>IF(Select2=1,Paper!$W24,"")</f>
        <v>0.1142205723080589</v>
      </c>
      <c r="V22" s="732">
        <f>IF(Select2=1,Nappies!$W24,"")</f>
        <v>0</v>
      </c>
      <c r="W22" s="741">
        <f>IF(Select2=1,Garden!$W24,"")</f>
        <v>0</v>
      </c>
      <c r="X22" s="732">
        <f>IF(Select2=1,Wood!$W24,"")</f>
        <v>5.1094335649025026E-2</v>
      </c>
      <c r="Y22" s="741">
        <f>IF(Select2=1,Textiles!$W24,"")</f>
        <v>1.4343978847988794E-2</v>
      </c>
      <c r="Z22" s="734">
        <f>Sludge!W24</f>
        <v>0</v>
      </c>
      <c r="AA22" s="734" t="str">
        <f>IF(Select2=2,MSW!$W24,"")</f>
        <v/>
      </c>
      <c r="AB22" s="742">
        <f>Industry!$W24</f>
        <v>0</v>
      </c>
      <c r="AC22" s="743">
        <f t="shared" si="0"/>
        <v>0.61230594231446178</v>
      </c>
      <c r="AD22" s="744">
        <f>Recovery_OX!R17</f>
        <v>0</v>
      </c>
      <c r="AE22" s="699"/>
      <c r="AF22" s="746">
        <f>(AC22-AD22)*(1-Recovery_OX!U17)</f>
        <v>0.61230594231446178</v>
      </c>
    </row>
    <row r="23" spans="2:32">
      <c r="B23" s="739">
        <f t="shared" si="1"/>
        <v>2006</v>
      </c>
      <c r="C23" s="740">
        <f>IF(Select2=1,Food!$K25,"")</f>
        <v>0.69699546689197878</v>
      </c>
      <c r="D23" s="741">
        <f>IF(Select2=1,Paper!$K25,"")</f>
        <v>6.5383659208467768E-2</v>
      </c>
      <c r="E23" s="732">
        <f>IF(Select2=1,Nappies!$K25,"")</f>
        <v>0.16786231600390072</v>
      </c>
      <c r="F23" s="741">
        <f>IF(Select2=1,Garden!$K25,"")</f>
        <v>0</v>
      </c>
      <c r="G23" s="732">
        <f>IF(Select2=1,Wood!$K25,"")</f>
        <v>0</v>
      </c>
      <c r="H23" s="741">
        <f>IF(Select2=1,Textiles!$K25,"")</f>
        <v>1.548039500046727E-2</v>
      </c>
      <c r="I23" s="742">
        <f>Sludge!K25</f>
        <v>0</v>
      </c>
      <c r="J23" s="742" t="str">
        <f>IF(Select2=2,MSW!$K25,"")</f>
        <v/>
      </c>
      <c r="K23" s="742">
        <f>Industry!$K25</f>
        <v>0</v>
      </c>
      <c r="L23" s="743">
        <f t="shared" si="3"/>
        <v>0.9457218371048145</v>
      </c>
      <c r="M23" s="744">
        <f>Recovery_OX!C18</f>
        <v>0</v>
      </c>
      <c r="N23" s="699"/>
      <c r="O23" s="745">
        <f>(L23-M23)*(1-Recovery_OX!F18)</f>
        <v>0.9457218371048145</v>
      </c>
      <c r="P23" s="691"/>
      <c r="Q23" s="701"/>
      <c r="S23" s="739">
        <f t="shared" si="2"/>
        <v>2006</v>
      </c>
      <c r="T23" s="740">
        <f>IF(Select2=1,Food!$W25,"")</f>
        <v>0.46632167722478512</v>
      </c>
      <c r="U23" s="741">
        <f>IF(Select2=1,Paper!$W25,"")</f>
        <v>0.13509020497617308</v>
      </c>
      <c r="V23" s="732">
        <f>IF(Select2=1,Nappies!$W25,"")</f>
        <v>0</v>
      </c>
      <c r="W23" s="741">
        <f>IF(Select2=1,Garden!$W25,"")</f>
        <v>0</v>
      </c>
      <c r="X23" s="732">
        <f>IF(Select2=1,Wood!$W25,"")</f>
        <v>6.1337397459429129E-2</v>
      </c>
      <c r="Y23" s="741">
        <f>IF(Select2=1,Textiles!$W25,"")</f>
        <v>1.6964816438868244E-2</v>
      </c>
      <c r="Z23" s="734">
        <f>Sludge!W25</f>
        <v>0</v>
      </c>
      <c r="AA23" s="734" t="str">
        <f>IF(Select2=2,MSW!$W25,"")</f>
        <v/>
      </c>
      <c r="AB23" s="742">
        <f>Industry!$W25</f>
        <v>0</v>
      </c>
      <c r="AC23" s="743">
        <f t="shared" si="0"/>
        <v>0.67971409609925559</v>
      </c>
      <c r="AD23" s="744">
        <f>Recovery_OX!R18</f>
        <v>0</v>
      </c>
      <c r="AE23" s="699"/>
      <c r="AF23" s="746">
        <f>(AC23-AD23)*(1-Recovery_OX!U18)</f>
        <v>0.67971409609925559</v>
      </c>
    </row>
    <row r="24" spans="2:32">
      <c r="B24" s="739">
        <f t="shared" si="1"/>
        <v>2007</v>
      </c>
      <c r="C24" s="740">
        <f>IF(Select2=1,Food!$K26,"")</f>
        <v>0.73605874053218856</v>
      </c>
      <c r="D24" s="741">
        <f>IF(Select2=1,Paper!$K26,"")</f>
        <v>7.5081281730082605E-2</v>
      </c>
      <c r="E24" s="732">
        <f>IF(Select2=1,Nappies!$K26,"")</f>
        <v>0.18613806981238029</v>
      </c>
      <c r="F24" s="741">
        <f>IF(Select2=1,Garden!$K26,"")</f>
        <v>0</v>
      </c>
      <c r="G24" s="732">
        <f>IF(Select2=1,Wood!$K26,"")</f>
        <v>0</v>
      </c>
      <c r="H24" s="741">
        <f>IF(Select2=1,Textiles!$K26,"")</f>
        <v>1.7776427816883621E-2</v>
      </c>
      <c r="I24" s="742">
        <f>Sludge!K26</f>
        <v>0</v>
      </c>
      <c r="J24" s="742" t="str">
        <f>IF(Select2=2,MSW!$K26,"")</f>
        <v/>
      </c>
      <c r="K24" s="742">
        <f>Industry!$K26</f>
        <v>0</v>
      </c>
      <c r="L24" s="743">
        <f t="shared" si="3"/>
        <v>1.0150545198915351</v>
      </c>
      <c r="M24" s="744">
        <f>Recovery_OX!C19</f>
        <v>0</v>
      </c>
      <c r="N24" s="699"/>
      <c r="O24" s="745">
        <f>(L24-M24)*(1-Recovery_OX!F19)</f>
        <v>1.0150545198915351</v>
      </c>
      <c r="P24" s="691"/>
      <c r="Q24" s="701"/>
      <c r="S24" s="739">
        <f t="shared" si="2"/>
        <v>2007</v>
      </c>
      <c r="T24" s="740">
        <f>IF(Select2=1,Food!$W26,"")</f>
        <v>0.49245678447737862</v>
      </c>
      <c r="U24" s="741">
        <f>IF(Select2=1,Paper!$W26,"")</f>
        <v>0.15512661514479872</v>
      </c>
      <c r="V24" s="732">
        <f>IF(Select2=1,Nappies!$W26,"")</f>
        <v>0</v>
      </c>
      <c r="W24" s="741">
        <f>IF(Select2=1,Garden!$W26,"")</f>
        <v>0</v>
      </c>
      <c r="X24" s="732">
        <f>IF(Select2=1,Wood!$W26,"")</f>
        <v>7.1470621851591087E-2</v>
      </c>
      <c r="Y24" s="741">
        <f>IF(Select2=1,Textiles!$W26,"")</f>
        <v>1.9481016785625888E-2</v>
      </c>
      <c r="Z24" s="734">
        <f>Sludge!W26</f>
        <v>0</v>
      </c>
      <c r="AA24" s="734" t="str">
        <f>IF(Select2=2,MSW!$W26,"")</f>
        <v/>
      </c>
      <c r="AB24" s="742">
        <f>Industry!$W26</f>
        <v>0</v>
      </c>
      <c r="AC24" s="743">
        <f t="shared" si="0"/>
        <v>0.73853503825939426</v>
      </c>
      <c r="AD24" s="744">
        <f>Recovery_OX!R19</f>
        <v>0</v>
      </c>
      <c r="AE24" s="699"/>
      <c r="AF24" s="746">
        <f>(AC24-AD24)*(1-Recovery_OX!U19)</f>
        <v>0.73853503825939426</v>
      </c>
    </row>
    <row r="25" spans="2:32">
      <c r="B25" s="739">
        <f t="shared" si="1"/>
        <v>2008</v>
      </c>
      <c r="C25" s="740">
        <f>IF(Select2=1,Food!$K27,"")</f>
        <v>0.76755968009507058</v>
      </c>
      <c r="D25" s="741">
        <f>IF(Select2=1,Paper!$K27,"")</f>
        <v>8.4402444681510147E-2</v>
      </c>
      <c r="E25" s="732">
        <f>IF(Select2=1,Nappies!$K27,"")</f>
        <v>0.20243696172672715</v>
      </c>
      <c r="F25" s="741">
        <f>IF(Select2=1,Garden!$K27,"")</f>
        <v>0</v>
      </c>
      <c r="G25" s="732">
        <f>IF(Select2=1,Wood!$K27,"")</f>
        <v>0</v>
      </c>
      <c r="H25" s="741">
        <f>IF(Select2=1,Textiles!$K27,"")</f>
        <v>1.9983329145115369E-2</v>
      </c>
      <c r="I25" s="742">
        <f>Sludge!K27</f>
        <v>0</v>
      </c>
      <c r="J25" s="742" t="str">
        <f>IF(Select2=2,MSW!$K27,"")</f>
        <v/>
      </c>
      <c r="K25" s="742">
        <f>Industry!$K27</f>
        <v>0</v>
      </c>
      <c r="L25" s="743">
        <f t="shared" si="3"/>
        <v>1.0743824156484234</v>
      </c>
      <c r="M25" s="744">
        <f>Recovery_OX!C20</f>
        <v>0</v>
      </c>
      <c r="N25" s="699"/>
      <c r="O25" s="745">
        <f>(L25-M25)*(1-Recovery_OX!F20)</f>
        <v>1.0743824156484234</v>
      </c>
      <c r="P25" s="691"/>
      <c r="Q25" s="701"/>
      <c r="S25" s="739">
        <f t="shared" si="2"/>
        <v>2008</v>
      </c>
      <c r="T25" s="740">
        <f>IF(Select2=1,Food!$W27,"")</f>
        <v>0.5135323461831427</v>
      </c>
      <c r="U25" s="741">
        <f>IF(Select2=1,Paper!$W27,"")</f>
        <v>0.17438521628411185</v>
      </c>
      <c r="V25" s="732">
        <f>IF(Select2=1,Nappies!$W27,"")</f>
        <v>0</v>
      </c>
      <c r="W25" s="741">
        <f>IF(Select2=1,Garden!$W27,"")</f>
        <v>0</v>
      </c>
      <c r="X25" s="732">
        <f>IF(Select2=1,Wood!$W27,"")</f>
        <v>8.1497401538042497E-2</v>
      </c>
      <c r="Y25" s="741">
        <f>IF(Select2=1,Textiles!$W27,"")</f>
        <v>2.1899538789167533E-2</v>
      </c>
      <c r="Z25" s="734">
        <f>Sludge!W27</f>
        <v>0</v>
      </c>
      <c r="AA25" s="734" t="str">
        <f>IF(Select2=2,MSW!$W27,"")</f>
        <v/>
      </c>
      <c r="AB25" s="742">
        <f>Industry!$W27</f>
        <v>0</v>
      </c>
      <c r="AC25" s="743">
        <f t="shared" si="0"/>
        <v>0.79131450279446458</v>
      </c>
      <c r="AD25" s="744">
        <f>Recovery_OX!R20</f>
        <v>0</v>
      </c>
      <c r="AE25" s="699"/>
      <c r="AF25" s="746">
        <f>(AC25-AD25)*(1-Recovery_OX!U20)</f>
        <v>0.79131450279446458</v>
      </c>
    </row>
    <row r="26" spans="2:32">
      <c r="B26" s="739">
        <f t="shared" si="1"/>
        <v>2009</v>
      </c>
      <c r="C26" s="740">
        <f>IF(Select2=1,Food!$K28,"")</f>
        <v>0.79395020949750761</v>
      </c>
      <c r="D26" s="741">
        <f>IF(Select2=1,Paper!$K28,"")</f>
        <v>9.3370434167379002E-2</v>
      </c>
      <c r="E26" s="732">
        <f>IF(Select2=1,Nappies!$K28,"")</f>
        <v>0.2170612182128602</v>
      </c>
      <c r="F26" s="741">
        <f>IF(Select2=1,Garden!$K28,"")</f>
        <v>0</v>
      </c>
      <c r="G26" s="732">
        <f>IF(Select2=1,Wood!$K28,"")</f>
        <v>0</v>
      </c>
      <c r="H26" s="741">
        <f>IF(Select2=1,Textiles!$K28,"")</f>
        <v>2.2106612260222945E-2</v>
      </c>
      <c r="I26" s="742">
        <f>Sludge!K28</f>
        <v>0</v>
      </c>
      <c r="J26" s="742" t="str">
        <f>IF(Select2=2,MSW!$K28,"")</f>
        <v/>
      </c>
      <c r="K26" s="742">
        <f>Industry!$K28</f>
        <v>0</v>
      </c>
      <c r="L26" s="743">
        <f t="shared" si="3"/>
        <v>1.1264884741379697</v>
      </c>
      <c r="M26" s="744">
        <f>Recovery_OX!C21</f>
        <v>0</v>
      </c>
      <c r="N26" s="699"/>
      <c r="O26" s="745">
        <f>(L26-M26)*(1-Recovery_OX!F21)</f>
        <v>1.1264884741379697</v>
      </c>
      <c r="P26" s="691"/>
      <c r="Q26" s="701"/>
      <c r="S26" s="739">
        <f t="shared" si="2"/>
        <v>2009</v>
      </c>
      <c r="T26" s="740">
        <f>IF(Select2=1,Food!$W28,"")</f>
        <v>0.5311888109929801</v>
      </c>
      <c r="U26" s="741">
        <f>IF(Select2=1,Paper!$W28,"")</f>
        <v>0.19291412018053514</v>
      </c>
      <c r="V26" s="732">
        <f>IF(Select2=1,Nappies!$W28,"")</f>
        <v>0</v>
      </c>
      <c r="W26" s="741">
        <f>IF(Select2=1,Garden!$W28,"")</f>
        <v>0</v>
      </c>
      <c r="X26" s="732">
        <f>IF(Select2=1,Wood!$W28,"")</f>
        <v>9.1419520278855249E-2</v>
      </c>
      <c r="Y26" s="741">
        <f>IF(Select2=1,Textiles!$W28,"")</f>
        <v>2.4226424394764873E-2</v>
      </c>
      <c r="Z26" s="734">
        <f>Sludge!W28</f>
        <v>0</v>
      </c>
      <c r="AA26" s="734" t="str">
        <f>IF(Select2=2,MSW!$W28,"")</f>
        <v/>
      </c>
      <c r="AB26" s="742">
        <f>Industry!$W28</f>
        <v>0</v>
      </c>
      <c r="AC26" s="743">
        <f t="shared" si="0"/>
        <v>0.83974887584713531</v>
      </c>
      <c r="AD26" s="744">
        <f>Recovery_OX!R21</f>
        <v>0</v>
      </c>
      <c r="AE26" s="699"/>
      <c r="AF26" s="746">
        <f>(AC26-AD26)*(1-Recovery_OX!U21)</f>
        <v>0.83974887584713531</v>
      </c>
    </row>
    <row r="27" spans="2:32">
      <c r="B27" s="739">
        <f t="shared" si="1"/>
        <v>2010</v>
      </c>
      <c r="C27" s="740">
        <f>IF(Select2=1,Food!$K29,"")</f>
        <v>0.81683426207542231</v>
      </c>
      <c r="D27" s="741">
        <f>IF(Select2=1,Paper!$K29,"")</f>
        <v>0.10200488038381963</v>
      </c>
      <c r="E27" s="732">
        <f>IF(Select2=1,Nappies!$K29,"")</f>
        <v>0.23025925306742717</v>
      </c>
      <c r="F27" s="741">
        <f>IF(Select2=1,Garden!$K29,"")</f>
        <v>0</v>
      </c>
      <c r="G27" s="732">
        <f>IF(Select2=1,Wood!$K29,"")</f>
        <v>0</v>
      </c>
      <c r="H27" s="741">
        <f>IF(Select2=1,Textiles!$K29,"")</f>
        <v>2.4150924855432979E-2</v>
      </c>
      <c r="I27" s="742">
        <f>Sludge!K29</f>
        <v>0</v>
      </c>
      <c r="J27" s="742" t="str">
        <f>IF(Select2=2,MSW!$K29,"")</f>
        <v/>
      </c>
      <c r="K27" s="742">
        <f>Industry!$K29</f>
        <v>0</v>
      </c>
      <c r="L27" s="743">
        <f t="shared" si="3"/>
        <v>1.1732493203821022</v>
      </c>
      <c r="M27" s="744">
        <f>Recovery_OX!C22</f>
        <v>0</v>
      </c>
      <c r="N27" s="699"/>
      <c r="O27" s="745">
        <f>(L27-M27)*(1-Recovery_OX!F22)</f>
        <v>1.1732493203821022</v>
      </c>
      <c r="P27" s="691"/>
      <c r="Q27" s="701"/>
      <c r="S27" s="739">
        <f t="shared" si="2"/>
        <v>2010</v>
      </c>
      <c r="T27" s="740">
        <f>IF(Select2=1,Food!$W29,"")</f>
        <v>0.54649928327972042</v>
      </c>
      <c r="U27" s="741">
        <f>IF(Select2=1,Paper!$W29,"")</f>
        <v>0.21075388509053644</v>
      </c>
      <c r="V27" s="732">
        <f>IF(Select2=1,Nappies!$W29,"")</f>
        <v>0</v>
      </c>
      <c r="W27" s="741">
        <f>IF(Select2=1,Garden!$W29,"")</f>
        <v>0</v>
      </c>
      <c r="X27" s="732">
        <f>IF(Select2=1,Wood!$W29,"")</f>
        <v>0.10123689532734628</v>
      </c>
      <c r="Y27" s="741">
        <f>IF(Select2=1,Textiles!$W29,"")</f>
        <v>2.6466766964858061E-2</v>
      </c>
      <c r="Z27" s="734">
        <f>Sludge!W29</f>
        <v>0</v>
      </c>
      <c r="AA27" s="734" t="str">
        <f>IF(Select2=2,MSW!$W29,"")</f>
        <v/>
      </c>
      <c r="AB27" s="742">
        <f>Industry!$W29</f>
        <v>0</v>
      </c>
      <c r="AC27" s="743">
        <f t="shared" si="0"/>
        <v>0.88495683066246111</v>
      </c>
      <c r="AD27" s="744">
        <f>Recovery_OX!R22</f>
        <v>0</v>
      </c>
      <c r="AE27" s="699"/>
      <c r="AF27" s="746">
        <f>(AC27-AD27)*(1-Recovery_OX!U22)</f>
        <v>0.88495683066246111</v>
      </c>
    </row>
    <row r="28" spans="2:32">
      <c r="B28" s="739">
        <f t="shared" si="1"/>
        <v>2011</v>
      </c>
      <c r="C28" s="740">
        <f>IF(Select2=1,Food!$K30,"")</f>
        <v>0.87876513314211468</v>
      </c>
      <c r="D28" s="741">
        <f>IF(Select2=1,Paper!$K30,"")</f>
        <v>0.1125022144040782</v>
      </c>
      <c r="E28" s="732">
        <f>IF(Select2=1,Nappies!$K30,"")</f>
        <v>0.24910899242447587</v>
      </c>
      <c r="F28" s="741">
        <f>IF(Select2=1,Garden!$K30,"")</f>
        <v>0</v>
      </c>
      <c r="G28" s="732">
        <f>IF(Select2=1,Wood!$K30,"")</f>
        <v>0</v>
      </c>
      <c r="H28" s="741">
        <f>IF(Select2=1,Textiles!$K30,"")</f>
        <v>2.6636299321357641E-2</v>
      </c>
      <c r="I28" s="742">
        <f>Sludge!K30</f>
        <v>0</v>
      </c>
      <c r="J28" s="742" t="str">
        <f>IF(Select2=2,MSW!$K30,"")</f>
        <v/>
      </c>
      <c r="K28" s="742">
        <f>Industry!$K30</f>
        <v>0</v>
      </c>
      <c r="L28" s="743">
        <f t="shared" si="3"/>
        <v>1.2670126392920262</v>
      </c>
      <c r="M28" s="744">
        <f>Recovery_OX!C23</f>
        <v>0</v>
      </c>
      <c r="N28" s="699"/>
      <c r="O28" s="745">
        <f>(L28-M28)*(1-Recovery_OX!F23)</f>
        <v>1.2670126392920262</v>
      </c>
      <c r="P28" s="691"/>
      <c r="Q28" s="701"/>
      <c r="S28" s="739">
        <f t="shared" si="2"/>
        <v>2011</v>
      </c>
      <c r="T28" s="740">
        <f>IF(Select2=1,Food!$W30,"")</f>
        <v>0.58793385357411765</v>
      </c>
      <c r="U28" s="741">
        <f>IF(Select2=1,Paper!$W30,"")</f>
        <v>0.23244259174396323</v>
      </c>
      <c r="V28" s="732">
        <f>IF(Select2=1,Nappies!$W30,"")</f>
        <v>0</v>
      </c>
      <c r="W28" s="741">
        <f>IF(Select2=1,Garden!$W30,"")</f>
        <v>0</v>
      </c>
      <c r="X28" s="732">
        <f>IF(Select2=1,Wood!$W30,"")</f>
        <v>0.11283828884170007</v>
      </c>
      <c r="Y28" s="741">
        <f>IF(Select2=1,Textiles!$W30,"")</f>
        <v>2.9190465009707001E-2</v>
      </c>
      <c r="Z28" s="734">
        <f>Sludge!W30</f>
        <v>0</v>
      </c>
      <c r="AA28" s="734" t="str">
        <f>IF(Select2=2,MSW!$W30,"")</f>
        <v/>
      </c>
      <c r="AB28" s="742">
        <f>Industry!$W30</f>
        <v>0</v>
      </c>
      <c r="AC28" s="743">
        <f t="shared" si="0"/>
        <v>0.96240519916948797</v>
      </c>
      <c r="AD28" s="744">
        <f>Recovery_OX!R23</f>
        <v>0</v>
      </c>
      <c r="AE28" s="699"/>
      <c r="AF28" s="746">
        <f>(AC28-AD28)*(1-Recovery_OX!U23)</f>
        <v>0.96240519916948797</v>
      </c>
    </row>
    <row r="29" spans="2:32">
      <c r="B29" s="739">
        <f t="shared" si="1"/>
        <v>2012</v>
      </c>
      <c r="C29" s="740">
        <f>IF(Select2=1,Food!$K31,"")</f>
        <v>0.93166072253079257</v>
      </c>
      <c r="D29" s="741">
        <f>IF(Select2=1,Paper!$K31,"")</f>
        <v>0.12288756738351365</v>
      </c>
      <c r="E29" s="732">
        <f>IF(Select2=1,Nappies!$K31,"")</f>
        <v>0.26689660880415028</v>
      </c>
      <c r="F29" s="741">
        <f>IF(Select2=1,Garden!$K31,"")</f>
        <v>0</v>
      </c>
      <c r="G29" s="732">
        <f>IF(Select2=1,Wood!$K31,"")</f>
        <v>0</v>
      </c>
      <c r="H29" s="741">
        <f>IF(Select2=1,Textiles!$K31,"")</f>
        <v>2.9095160882292113E-2</v>
      </c>
      <c r="I29" s="742">
        <f>Sludge!K31</f>
        <v>0</v>
      </c>
      <c r="J29" s="742" t="str">
        <f>IF(Select2=2,MSW!$K31,"")</f>
        <v/>
      </c>
      <c r="K29" s="742">
        <f>Industry!$K31</f>
        <v>0</v>
      </c>
      <c r="L29" s="743">
        <f>SUM(C29:K29)</f>
        <v>1.3505400596007484</v>
      </c>
      <c r="M29" s="744">
        <f>Recovery_OX!C24</f>
        <v>0</v>
      </c>
      <c r="N29" s="699"/>
      <c r="O29" s="745">
        <f>(L29-M29)*(1-Recovery_OX!F24)</f>
        <v>1.3505400596007484</v>
      </c>
      <c r="P29" s="691"/>
      <c r="Q29" s="701"/>
      <c r="S29" s="739">
        <f t="shared" si="2"/>
        <v>2012</v>
      </c>
      <c r="T29" s="740">
        <f>IF(Select2=1,Food!$W31,"")</f>
        <v>0.62332340936493691</v>
      </c>
      <c r="U29" s="741">
        <f>IF(Select2=1,Paper!$W31,"")</f>
        <v>0.25389993261056543</v>
      </c>
      <c r="V29" s="732">
        <f>IF(Select2=1,Nappies!$W31,"")</f>
        <v>0</v>
      </c>
      <c r="W29" s="741">
        <f>IF(Select2=1,Garden!$W31,"")</f>
        <v>0</v>
      </c>
      <c r="X29" s="732">
        <f>IF(Select2=1,Wood!$W31,"")</f>
        <v>0.12455897744766903</v>
      </c>
      <c r="Y29" s="741">
        <f>IF(Select2=1,Textiles!$W31,"")</f>
        <v>3.1885107816210526E-2</v>
      </c>
      <c r="Z29" s="734">
        <f>Sludge!W31</f>
        <v>0</v>
      </c>
      <c r="AA29" s="734" t="str">
        <f>IF(Select2=2,MSW!$W31,"")</f>
        <v/>
      </c>
      <c r="AB29" s="742">
        <f>Industry!$W31</f>
        <v>0</v>
      </c>
      <c r="AC29" s="743">
        <f t="shared" si="0"/>
        <v>1.033667427239382</v>
      </c>
      <c r="AD29" s="744">
        <f>Recovery_OX!R24</f>
        <v>0</v>
      </c>
      <c r="AE29" s="699"/>
      <c r="AF29" s="746">
        <f>(AC29-AD29)*(1-Recovery_OX!U24)</f>
        <v>1.033667427239382</v>
      </c>
    </row>
    <row r="30" spans="2:32">
      <c r="B30" s="739">
        <f t="shared" si="1"/>
        <v>2013</v>
      </c>
      <c r="C30" s="740">
        <f>IF(Select2=1,Food!$K32,"")</f>
        <v>0.97624767726931672</v>
      </c>
      <c r="D30" s="741">
        <f>IF(Select2=1,Paper!$K32,"")</f>
        <v>0.13305024593918197</v>
      </c>
      <c r="E30" s="732">
        <f>IF(Select2=1,Nappies!$K32,"")</f>
        <v>0.28341522444459055</v>
      </c>
      <c r="F30" s="741">
        <f>IF(Select2=1,Garden!$K32,"")</f>
        <v>0</v>
      </c>
      <c r="G30" s="732">
        <f>IF(Select2=1,Wood!$K32,"")</f>
        <v>0</v>
      </c>
      <c r="H30" s="741">
        <f>IF(Select2=1,Textiles!$K32,"")</f>
        <v>3.1501301502273642E-2</v>
      </c>
      <c r="I30" s="742">
        <f>Sludge!K32</f>
        <v>0</v>
      </c>
      <c r="J30" s="742" t="str">
        <f>IF(Select2=2,MSW!$K32,"")</f>
        <v/>
      </c>
      <c r="K30" s="742">
        <f>Industry!$K32</f>
        <v>0</v>
      </c>
      <c r="L30" s="743">
        <f t="shared" si="3"/>
        <v>1.424214449155363</v>
      </c>
      <c r="M30" s="744">
        <f>Recovery_OX!C25</f>
        <v>0</v>
      </c>
      <c r="N30" s="699"/>
      <c r="O30" s="745">
        <f>(L30-M30)*(1-Recovery_OX!F25)</f>
        <v>1.424214449155363</v>
      </c>
      <c r="P30" s="691"/>
      <c r="Q30" s="701"/>
      <c r="S30" s="739">
        <f t="shared" si="2"/>
        <v>2013</v>
      </c>
      <c r="T30" s="740">
        <f>IF(Select2=1,Food!$W32,"")</f>
        <v>0.65315411057269168</v>
      </c>
      <c r="U30" s="741">
        <f>IF(Select2=1,Paper!$W32,"")</f>
        <v>0.27489720235368187</v>
      </c>
      <c r="V30" s="732">
        <f>IF(Select2=1,Nappies!$W32,"")</f>
        <v>0</v>
      </c>
      <c r="W30" s="741">
        <f>IF(Select2=1,Garden!$W32,"")</f>
        <v>0</v>
      </c>
      <c r="X30" s="732">
        <f>IF(Select2=1,Wood!$W32,"")</f>
        <v>0.13629230116353597</v>
      </c>
      <c r="Y30" s="741">
        <f>IF(Select2=1,Textiles!$W32,"")</f>
        <v>3.4521974249067E-2</v>
      </c>
      <c r="Z30" s="734">
        <f>Sludge!W32</f>
        <v>0</v>
      </c>
      <c r="AA30" s="734" t="str">
        <f>IF(Select2=2,MSW!$W32,"")</f>
        <v/>
      </c>
      <c r="AB30" s="742">
        <f>Industry!$W32</f>
        <v>0</v>
      </c>
      <c r="AC30" s="743">
        <f t="shared" si="0"/>
        <v>1.0988655883389766</v>
      </c>
      <c r="AD30" s="744">
        <f>Recovery_OX!R25</f>
        <v>0</v>
      </c>
      <c r="AE30" s="699"/>
      <c r="AF30" s="746">
        <f>(AC30-AD30)*(1-Recovery_OX!U25)</f>
        <v>1.0988655883389766</v>
      </c>
    </row>
    <row r="31" spans="2:32">
      <c r="B31" s="739">
        <f t="shared" si="1"/>
        <v>2014</v>
      </c>
      <c r="C31" s="740">
        <f>IF(Select2=1,Food!$K33,"")</f>
        <v>1.0154596899589983</v>
      </c>
      <c r="D31" s="741">
        <f>IF(Select2=1,Paper!$K33,"")</f>
        <v>0.14301551807295493</v>
      </c>
      <c r="E31" s="732">
        <f>IF(Select2=1,Nappies!$K33,"")</f>
        <v>0.29889543636189836</v>
      </c>
      <c r="F31" s="741">
        <f>IF(Select2=1,Garden!$K33,"")</f>
        <v>0</v>
      </c>
      <c r="G31" s="732">
        <f>IF(Select2=1,Wood!$K33,"")</f>
        <v>0</v>
      </c>
      <c r="H31" s="741">
        <f>IF(Select2=1,Textiles!$K33,"")</f>
        <v>3.3860703695199168E-2</v>
      </c>
      <c r="I31" s="742">
        <f>Sludge!K33</f>
        <v>0</v>
      </c>
      <c r="J31" s="742" t="str">
        <f>IF(Select2=2,MSW!$K33,"")</f>
        <v/>
      </c>
      <c r="K31" s="742">
        <f>Industry!$K33</f>
        <v>0</v>
      </c>
      <c r="L31" s="743">
        <f t="shared" si="3"/>
        <v>1.4912313480890507</v>
      </c>
      <c r="M31" s="744">
        <f>Recovery_OX!C26</f>
        <v>0</v>
      </c>
      <c r="N31" s="699"/>
      <c r="O31" s="745">
        <f>(L31-M31)*(1-Recovery_OX!F26)</f>
        <v>1.4912313480890507</v>
      </c>
      <c r="P31" s="691"/>
      <c r="Q31" s="701"/>
      <c r="S31" s="739">
        <f t="shared" si="2"/>
        <v>2014</v>
      </c>
      <c r="T31" s="740">
        <f>IF(Select2=1,Food!$W33,"")</f>
        <v>0.67938873101627872</v>
      </c>
      <c r="U31" s="741">
        <f>IF(Select2=1,Paper!$W33,"")</f>
        <v>0.29548660758874989</v>
      </c>
      <c r="V31" s="732">
        <f>IF(Select2=1,Nappies!$W33,"")</f>
        <v>0</v>
      </c>
      <c r="W31" s="741">
        <f>IF(Select2=1,Garden!$W33,"")</f>
        <v>0</v>
      </c>
      <c r="X31" s="732">
        <f>IF(Select2=1,Wood!$W33,"")</f>
        <v>0.14804668270416452</v>
      </c>
      <c r="Y31" s="741">
        <f>IF(Select2=1,Textiles!$W33,"")</f>
        <v>3.7107620487889507E-2</v>
      </c>
      <c r="Z31" s="734">
        <f>Sludge!W33</f>
        <v>0</v>
      </c>
      <c r="AA31" s="734" t="str">
        <f>IF(Select2=2,MSW!$W33,"")</f>
        <v/>
      </c>
      <c r="AB31" s="742">
        <f>Industry!$W33</f>
        <v>0</v>
      </c>
      <c r="AC31" s="743">
        <f t="shared" si="0"/>
        <v>1.1600296417970826</v>
      </c>
      <c r="AD31" s="744">
        <f>Recovery_OX!R26</f>
        <v>0</v>
      </c>
      <c r="AE31" s="699"/>
      <c r="AF31" s="746">
        <f>(AC31-AD31)*(1-Recovery_OX!U26)</f>
        <v>1.1600296417970826</v>
      </c>
    </row>
    <row r="32" spans="2:32">
      <c r="B32" s="739">
        <f t="shared" si="1"/>
        <v>2015</v>
      </c>
      <c r="C32" s="740">
        <f>IF(Select2=1,Food!$K34,"")</f>
        <v>1.0508922392570548</v>
      </c>
      <c r="D32" s="741">
        <f>IF(Select2=1,Paper!$K34,"")</f>
        <v>0.15278745951377479</v>
      </c>
      <c r="E32" s="732">
        <f>IF(Select2=1,Nappies!$K34,"")</f>
        <v>0.31347035173759497</v>
      </c>
      <c r="F32" s="741">
        <f>IF(Select2=1,Garden!$K34,"")</f>
        <v>0</v>
      </c>
      <c r="G32" s="732">
        <f>IF(Select2=1,Wood!$K34,"")</f>
        <v>0</v>
      </c>
      <c r="H32" s="741">
        <f>IF(Select2=1,Textiles!$K34,"")</f>
        <v>3.6174332440617192E-2</v>
      </c>
      <c r="I32" s="742">
        <f>Sludge!K34</f>
        <v>0</v>
      </c>
      <c r="J32" s="742" t="str">
        <f>IF(Select2=2,MSW!$K34,"")</f>
        <v/>
      </c>
      <c r="K32" s="742">
        <f>Industry!$K34</f>
        <v>0</v>
      </c>
      <c r="L32" s="743">
        <f t="shared" si="3"/>
        <v>1.5533243829490417</v>
      </c>
      <c r="M32" s="744">
        <f>Recovery_OX!C27</f>
        <v>0</v>
      </c>
      <c r="N32" s="699"/>
      <c r="O32" s="745">
        <f>(L32-M32)*(1-Recovery_OX!F27)</f>
        <v>1.5533243829490417</v>
      </c>
      <c r="P32" s="691"/>
      <c r="Q32" s="701"/>
      <c r="S32" s="739">
        <f t="shared" si="2"/>
        <v>2015</v>
      </c>
      <c r="T32" s="740">
        <f>IF(Select2=1,Food!$W34,"")</f>
        <v>0.70309471850382765</v>
      </c>
      <c r="U32" s="741">
        <f>IF(Select2=1,Paper!$W34,"")</f>
        <v>0.31567656924333637</v>
      </c>
      <c r="V32" s="732">
        <f>IF(Select2=1,Nappies!$W34,"")</f>
        <v>0</v>
      </c>
      <c r="W32" s="741">
        <f>IF(Select2=1,Garden!$W34,"")</f>
        <v>0</v>
      </c>
      <c r="X32" s="732">
        <f>IF(Select2=1,Wood!$W34,"")</f>
        <v>0.15981335883719336</v>
      </c>
      <c r="Y32" s="741">
        <f>IF(Select2=1,Textiles!$W34,"")</f>
        <v>3.964310404451199E-2</v>
      </c>
      <c r="Z32" s="734">
        <f>Sludge!W34</f>
        <v>0</v>
      </c>
      <c r="AA32" s="734" t="str">
        <f>IF(Select2=2,MSW!$W34,"")</f>
        <v/>
      </c>
      <c r="AB32" s="742">
        <f>Industry!$W34</f>
        <v>0</v>
      </c>
      <c r="AC32" s="743">
        <f t="shared" si="0"/>
        <v>1.2182277506288692</v>
      </c>
      <c r="AD32" s="744">
        <f>Recovery_OX!R27</f>
        <v>0</v>
      </c>
      <c r="AE32" s="699"/>
      <c r="AF32" s="746">
        <f>(AC32-AD32)*(1-Recovery_OX!U27)</f>
        <v>1.2182277506288692</v>
      </c>
    </row>
    <row r="33" spans="2:32">
      <c r="B33" s="739">
        <f t="shared" si="1"/>
        <v>2016</v>
      </c>
      <c r="C33" s="740">
        <f>IF(Select2=1,Food!$K35,"")</f>
        <v>1.0838135371139208</v>
      </c>
      <c r="D33" s="741">
        <f>IF(Select2=1,Paper!$K35,"")</f>
        <v>0.16238030632067943</v>
      </c>
      <c r="E33" s="732">
        <f>IF(Select2=1,Nappies!$K35,"")</f>
        <v>0.32728517613455149</v>
      </c>
      <c r="F33" s="741">
        <f>IF(Select2=1,Garden!$K35,"")</f>
        <v>0</v>
      </c>
      <c r="G33" s="732">
        <f>IF(Select2=1,Wood!$K35,"")</f>
        <v>0</v>
      </c>
      <c r="H33" s="741">
        <f>IF(Select2=1,Textiles!$K35,"")</f>
        <v>3.8445558302669026E-2</v>
      </c>
      <c r="I33" s="742">
        <f>Sludge!K35</f>
        <v>0</v>
      </c>
      <c r="J33" s="742" t="str">
        <f>IF(Select2=2,MSW!$K35,"")</f>
        <v/>
      </c>
      <c r="K33" s="742">
        <f>Industry!$K35</f>
        <v>0</v>
      </c>
      <c r="L33" s="743">
        <f t="shared" si="3"/>
        <v>1.6119245778718208</v>
      </c>
      <c r="M33" s="744">
        <f>Recovery_OX!C28</f>
        <v>0</v>
      </c>
      <c r="N33" s="699"/>
      <c r="O33" s="745">
        <f>(L33-M33)*(1-Recovery_OX!F28)</f>
        <v>1.6119245778718208</v>
      </c>
      <c r="P33" s="691"/>
      <c r="Q33" s="701"/>
      <c r="S33" s="739">
        <f t="shared" si="2"/>
        <v>2016</v>
      </c>
      <c r="T33" s="740">
        <f>IF(Select2=1,Food!$W35,"")</f>
        <v>0.72512056452760076</v>
      </c>
      <c r="U33" s="741">
        <f>IF(Select2=1,Paper!$W35,"")</f>
        <v>0.33549650066256087</v>
      </c>
      <c r="V33" s="732">
        <f>IF(Select2=1,Nappies!$W35,"")</f>
        <v>0</v>
      </c>
      <c r="W33" s="741">
        <f>IF(Select2=1,Garden!$W35,"")</f>
        <v>0</v>
      </c>
      <c r="X33" s="732">
        <f>IF(Select2=1,Wood!$W35,"")</f>
        <v>0.17159291758207373</v>
      </c>
      <c r="Y33" s="741">
        <f>IF(Select2=1,Textiles!$W35,"")</f>
        <v>4.2132118687856469E-2</v>
      </c>
      <c r="Z33" s="734">
        <f>Sludge!W35</f>
        <v>0</v>
      </c>
      <c r="AA33" s="734" t="str">
        <f>IF(Select2=2,MSW!$W35,"")</f>
        <v/>
      </c>
      <c r="AB33" s="742">
        <f>Industry!$W35</f>
        <v>0</v>
      </c>
      <c r="AC33" s="743">
        <f t="shared" si="0"/>
        <v>1.2743421014600917</v>
      </c>
      <c r="AD33" s="744">
        <f>Recovery_OX!R28</f>
        <v>0</v>
      </c>
      <c r="AE33" s="699"/>
      <c r="AF33" s="746">
        <f>(AC33-AD33)*(1-Recovery_OX!U28)</f>
        <v>1.2743421014600917</v>
      </c>
    </row>
    <row r="34" spans="2:32">
      <c r="B34" s="739">
        <f t="shared" si="1"/>
        <v>2017</v>
      </c>
      <c r="C34" s="740">
        <f>IF(Select2=1,Food!$K36,"")</f>
        <v>1.1149864825053768</v>
      </c>
      <c r="D34" s="741">
        <f>IF(Select2=1,Paper!$K36,"")</f>
        <v>0.17180275253452265</v>
      </c>
      <c r="E34" s="732">
        <f>IF(Select2=1,Nappies!$K36,"")</f>
        <v>0.3404479734908934</v>
      </c>
      <c r="F34" s="741">
        <f>IF(Select2=1,Garden!$K36,"")</f>
        <v>0</v>
      </c>
      <c r="G34" s="732">
        <f>IF(Select2=1,Wood!$K36,"")</f>
        <v>0</v>
      </c>
      <c r="H34" s="741">
        <f>IF(Select2=1,Textiles!$K36,"")</f>
        <v>4.0676439703721902E-2</v>
      </c>
      <c r="I34" s="742">
        <f>Sludge!K36</f>
        <v>0</v>
      </c>
      <c r="J34" s="742" t="str">
        <f>IF(Select2=2,MSW!$K36,"")</f>
        <v/>
      </c>
      <c r="K34" s="742">
        <f>Industry!$K36</f>
        <v>0</v>
      </c>
      <c r="L34" s="743">
        <f t="shared" si="3"/>
        <v>1.6679136482345147</v>
      </c>
      <c r="M34" s="744">
        <f>Recovery_OX!C29</f>
        <v>0</v>
      </c>
      <c r="N34" s="699"/>
      <c r="O34" s="745">
        <f>(L34-M34)*(1-Recovery_OX!F29)</f>
        <v>1.6679136482345147</v>
      </c>
      <c r="P34" s="691"/>
      <c r="Q34" s="701"/>
      <c r="S34" s="739">
        <f t="shared" si="2"/>
        <v>2017</v>
      </c>
      <c r="T34" s="740">
        <f>IF(Select2=1,Food!$W36,"")</f>
        <v>0.74597668321055521</v>
      </c>
      <c r="U34" s="741">
        <f>IF(Select2=1,Paper!$W36,"")</f>
        <v>0.35496436474074933</v>
      </c>
      <c r="V34" s="732">
        <f>IF(Select2=1,Nappies!$W36,"")</f>
        <v>0</v>
      </c>
      <c r="W34" s="741">
        <f>IF(Select2=1,Garden!$W36,"")</f>
        <v>0</v>
      </c>
      <c r="X34" s="732">
        <f>IF(Select2=1,Wood!$W36,"")</f>
        <v>0.18338195539241892</v>
      </c>
      <c r="Y34" s="741">
        <f>IF(Select2=1,Textiles!$W36,"")</f>
        <v>4.4576920223256877E-2</v>
      </c>
      <c r="Z34" s="734">
        <f>Sludge!W36</f>
        <v>0</v>
      </c>
      <c r="AA34" s="734" t="str">
        <f>IF(Select2=2,MSW!$W36,"")</f>
        <v/>
      </c>
      <c r="AB34" s="742">
        <f>Industry!$W36</f>
        <v>0</v>
      </c>
      <c r="AC34" s="743">
        <f t="shared" si="0"/>
        <v>1.3288999235669803</v>
      </c>
      <c r="AD34" s="744">
        <f>Recovery_OX!R29</f>
        <v>0</v>
      </c>
      <c r="AE34" s="699"/>
      <c r="AF34" s="746">
        <f>(AC34-AD34)*(1-Recovery_OX!U29)</f>
        <v>1.3288999235669803</v>
      </c>
    </row>
    <row r="35" spans="2:32">
      <c r="B35" s="739">
        <f t="shared" si="1"/>
        <v>2018</v>
      </c>
      <c r="C35" s="740">
        <f>IF(Select2=1,Food!$K37,"")</f>
        <v>1.1455804928288171</v>
      </c>
      <c r="D35" s="741">
        <f>IF(Select2=1,Paper!$K37,"")</f>
        <v>0.18109745938225535</v>
      </c>
      <c r="E35" s="732">
        <f>IF(Select2=1,Nappies!$K37,"")</f>
        <v>0.35315887660141154</v>
      </c>
      <c r="F35" s="741">
        <f>IF(Select2=1,Garden!$K37,"")</f>
        <v>0</v>
      </c>
      <c r="G35" s="732">
        <f>IF(Select2=1,Wood!$K37,"")</f>
        <v>0</v>
      </c>
      <c r="H35" s="741">
        <f>IF(Select2=1,Textiles!$K37,"")</f>
        <v>4.2877077220164483E-2</v>
      </c>
      <c r="I35" s="742">
        <f>Sludge!K37</f>
        <v>0</v>
      </c>
      <c r="J35" s="742" t="str">
        <f>IF(Select2=2,MSW!$K37,"")</f>
        <v/>
      </c>
      <c r="K35" s="742">
        <f>Industry!$K37</f>
        <v>0</v>
      </c>
      <c r="L35" s="743">
        <f t="shared" si="3"/>
        <v>1.7227139060326486</v>
      </c>
      <c r="M35" s="744">
        <f>Recovery_OX!C30</f>
        <v>0</v>
      </c>
      <c r="N35" s="699"/>
      <c r="O35" s="745">
        <f>(L35-M35)*(1-Recovery_OX!F30)</f>
        <v>1.7227139060326486</v>
      </c>
      <c r="P35" s="691"/>
      <c r="Q35" s="701"/>
      <c r="S35" s="739">
        <f t="shared" si="2"/>
        <v>2018</v>
      </c>
      <c r="T35" s="740">
        <f>IF(Select2=1,Food!$W37,"")</f>
        <v>0.76644546799430213</v>
      </c>
      <c r="U35" s="741">
        <f>IF(Select2=1,Paper!$W37,"")</f>
        <v>0.37416830450879213</v>
      </c>
      <c r="V35" s="732">
        <f>IF(Select2=1,Nappies!$W37,"")</f>
        <v>0</v>
      </c>
      <c r="W35" s="741">
        <f>IF(Select2=1,Garden!$W37,"")</f>
        <v>0</v>
      </c>
      <c r="X35" s="732">
        <f>IF(Select2=1,Wood!$W37,"")</f>
        <v>0.19520715135956215</v>
      </c>
      <c r="Y35" s="741">
        <f>IF(Select2=1,Textiles!$W37,"")</f>
        <v>4.6988577775522712E-2</v>
      </c>
      <c r="Z35" s="734">
        <f>Sludge!W37</f>
        <v>0</v>
      </c>
      <c r="AA35" s="734" t="str">
        <f>IF(Select2=2,MSW!$W37,"")</f>
        <v/>
      </c>
      <c r="AB35" s="742">
        <f>Industry!$W37</f>
        <v>0</v>
      </c>
      <c r="AC35" s="743">
        <f t="shared" si="0"/>
        <v>1.3828095016381792</v>
      </c>
      <c r="AD35" s="744">
        <f>Recovery_OX!R30</f>
        <v>0</v>
      </c>
      <c r="AE35" s="699"/>
      <c r="AF35" s="746">
        <f>(AC35-AD35)*(1-Recovery_OX!U30)</f>
        <v>1.3828095016381792</v>
      </c>
    </row>
    <row r="36" spans="2:32">
      <c r="B36" s="739">
        <f t="shared" si="1"/>
        <v>2019</v>
      </c>
      <c r="C36" s="740">
        <f>IF(Select2=1,Food!$K38,"")</f>
        <v>1.1770364258509434</v>
      </c>
      <c r="D36" s="741">
        <f>IF(Select2=1,Paper!$K38,"")</f>
        <v>0.19033870337525399</v>
      </c>
      <c r="E36" s="732">
        <f>IF(Select2=1,Nappies!$K38,"")</f>
        <v>0.36569551847492221</v>
      </c>
      <c r="F36" s="741">
        <f>IF(Select2=1,Garden!$K38,"")</f>
        <v>0</v>
      </c>
      <c r="G36" s="732">
        <f>IF(Select2=1,Wood!$K38,"")</f>
        <v>0</v>
      </c>
      <c r="H36" s="741">
        <f>IF(Select2=1,Textiles!$K38,"")</f>
        <v>4.5065056740417248E-2</v>
      </c>
      <c r="I36" s="742">
        <f>Sludge!K38</f>
        <v>0</v>
      </c>
      <c r="J36" s="742" t="str">
        <f>IF(Select2=2,MSW!$K38,"")</f>
        <v/>
      </c>
      <c r="K36" s="742">
        <f>Industry!$K38</f>
        <v>0</v>
      </c>
      <c r="L36" s="743">
        <f t="shared" si="3"/>
        <v>1.7781357044415367</v>
      </c>
      <c r="M36" s="744">
        <f>Recovery_OX!C31</f>
        <v>0</v>
      </c>
      <c r="N36" s="699"/>
      <c r="O36" s="745">
        <f>(L36-M36)*(1-Recovery_OX!F31)</f>
        <v>1.7781357044415367</v>
      </c>
      <c r="P36" s="691"/>
      <c r="Q36" s="701"/>
      <c r="S36" s="739">
        <f t="shared" si="2"/>
        <v>2019</v>
      </c>
      <c r="T36" s="740">
        <f>IF(Select2=1,Food!$W38,"")</f>
        <v>0.78749091827672379</v>
      </c>
      <c r="U36" s="741">
        <f>IF(Select2=1,Paper!$W38,"")</f>
        <v>0.39326178383316945</v>
      </c>
      <c r="V36" s="732">
        <f>IF(Select2=1,Nappies!$W38,"")</f>
        <v>0</v>
      </c>
      <c r="W36" s="741">
        <f>IF(Select2=1,Garden!$W38,"")</f>
        <v>0</v>
      </c>
      <c r="X36" s="732">
        <f>IF(Select2=1,Wood!$W38,"")</f>
        <v>0.20712418439528568</v>
      </c>
      <c r="Y36" s="741">
        <f>IF(Select2=1,Textiles!$W38,"")</f>
        <v>4.938636355114219E-2</v>
      </c>
      <c r="Z36" s="734">
        <f>Sludge!W38</f>
        <v>0</v>
      </c>
      <c r="AA36" s="734" t="str">
        <f>IF(Select2=2,MSW!$W38,"")</f>
        <v/>
      </c>
      <c r="AB36" s="742">
        <f>Industry!$W38</f>
        <v>0</v>
      </c>
      <c r="AC36" s="743">
        <f t="shared" si="0"/>
        <v>1.4372632500563212</v>
      </c>
      <c r="AD36" s="744">
        <f>Recovery_OX!R31</f>
        <v>0</v>
      </c>
      <c r="AE36" s="699"/>
      <c r="AF36" s="746">
        <f>(AC36-AD36)*(1-Recovery_OX!U31)</f>
        <v>1.4372632500563212</v>
      </c>
    </row>
    <row r="37" spans="2:32">
      <c r="B37" s="739">
        <f t="shared" si="1"/>
        <v>2020</v>
      </c>
      <c r="C37" s="740">
        <f>IF(Select2=1,Food!$K39,"")</f>
        <v>1.209070122936132</v>
      </c>
      <c r="D37" s="741">
        <f>IF(Select2=1,Paper!$K39,"")</f>
        <v>0.19953009893290402</v>
      </c>
      <c r="E37" s="732">
        <f>IF(Select2=1,Nappies!$K39,"")</f>
        <v>0.37808514227387297</v>
      </c>
      <c r="F37" s="741">
        <f>IF(Select2=1,Garden!$K39,"")</f>
        <v>0</v>
      </c>
      <c r="G37" s="732">
        <f>IF(Select2=1,Wood!$K39,"")</f>
        <v>0</v>
      </c>
      <c r="H37" s="741">
        <f>IF(Select2=1,Textiles!$K39,"")</f>
        <v>4.7241234023250256E-2</v>
      </c>
      <c r="I37" s="742">
        <f>Sludge!K39</f>
        <v>0</v>
      </c>
      <c r="J37" s="742" t="str">
        <f>IF(Select2=2,MSW!$K39,"")</f>
        <v/>
      </c>
      <c r="K37" s="742">
        <f>Industry!$K39</f>
        <v>0</v>
      </c>
      <c r="L37" s="743">
        <f t="shared" si="3"/>
        <v>1.8339265981661592</v>
      </c>
      <c r="M37" s="744">
        <f>Recovery_OX!C32</f>
        <v>0</v>
      </c>
      <c r="N37" s="699"/>
      <c r="O37" s="745">
        <f>(L37-M37)*(1-Recovery_OX!F32)</f>
        <v>1.8339265981661592</v>
      </c>
      <c r="P37" s="691"/>
      <c r="Q37" s="701"/>
      <c r="S37" s="739">
        <f t="shared" si="2"/>
        <v>2020</v>
      </c>
      <c r="T37" s="740">
        <f>IF(Select2=1,Food!$W39,"")</f>
        <v>0.80892291900276447</v>
      </c>
      <c r="U37" s="741">
        <f>IF(Select2=1,Paper!$W39,"")</f>
        <v>0.41225227052252911</v>
      </c>
      <c r="V37" s="732">
        <f>IF(Select2=1,Nappies!$W39,"")</f>
        <v>0</v>
      </c>
      <c r="W37" s="741">
        <f>IF(Select2=1,Garden!$W39,"")</f>
        <v>0</v>
      </c>
      <c r="X37" s="732">
        <f>IF(Select2=1,Wood!$W39,"")</f>
        <v>0.21912989580184353</v>
      </c>
      <c r="Y37" s="741">
        <f>IF(Select2=1,Textiles!$W39,"")</f>
        <v>5.1771215367945489E-2</v>
      </c>
      <c r="Z37" s="734">
        <f>Sludge!W39</f>
        <v>0</v>
      </c>
      <c r="AA37" s="734" t="str">
        <f>IF(Select2=2,MSW!$W39,"")</f>
        <v/>
      </c>
      <c r="AB37" s="742">
        <f>Industry!$W39</f>
        <v>0</v>
      </c>
      <c r="AC37" s="743">
        <f t="shared" si="0"/>
        <v>1.4920763006950826</v>
      </c>
      <c r="AD37" s="744">
        <f>Recovery_OX!R32</f>
        <v>0</v>
      </c>
      <c r="AE37" s="699"/>
      <c r="AF37" s="746">
        <f>(AC37-AD37)*(1-Recovery_OX!U32)</f>
        <v>1.4920763006950826</v>
      </c>
    </row>
    <row r="38" spans="2:32">
      <c r="B38" s="739">
        <f t="shared" si="1"/>
        <v>2021</v>
      </c>
      <c r="C38" s="740">
        <f>IF(Select2=1,Food!$K40,"")</f>
        <v>1.2414911068546701</v>
      </c>
      <c r="D38" s="741">
        <f>IF(Select2=1,Paper!$K40,"")</f>
        <v>0.20867501611750308</v>
      </c>
      <c r="E38" s="732">
        <f>IF(Select2=1,Nappies!$K40,"")</f>
        <v>0.39035073209591387</v>
      </c>
      <c r="F38" s="741">
        <f>IF(Select2=1,Garden!$K40,"")</f>
        <v>0</v>
      </c>
      <c r="G38" s="732">
        <f>IF(Select2=1,Wood!$K40,"")</f>
        <v>0</v>
      </c>
      <c r="H38" s="741">
        <f>IF(Select2=1,Textiles!$K40,"")</f>
        <v>4.9406406972852007E-2</v>
      </c>
      <c r="I38" s="742">
        <f>Sludge!K40</f>
        <v>0</v>
      </c>
      <c r="J38" s="742" t="str">
        <f>IF(Select2=2,MSW!$K40,"")</f>
        <v/>
      </c>
      <c r="K38" s="742">
        <f>Industry!$K40</f>
        <v>0</v>
      </c>
      <c r="L38" s="743">
        <f t="shared" si="3"/>
        <v>1.889923262040939</v>
      </c>
      <c r="M38" s="744">
        <f>Recovery_OX!C33</f>
        <v>0</v>
      </c>
      <c r="N38" s="699"/>
      <c r="O38" s="745">
        <f>(L38-M38)*(1-Recovery_OX!F33)</f>
        <v>1.889923262040939</v>
      </c>
      <c r="P38" s="691"/>
      <c r="Q38" s="701"/>
      <c r="S38" s="739">
        <f t="shared" si="2"/>
        <v>2021</v>
      </c>
      <c r="T38" s="740">
        <f>IF(Select2=1,Food!$W40,"")</f>
        <v>0.83061403223996666</v>
      </c>
      <c r="U38" s="741">
        <f>IF(Select2=1,Paper!$W40,"")</f>
        <v>0.4311467275155022</v>
      </c>
      <c r="V38" s="732">
        <f>IF(Select2=1,Nappies!$W40,"")</f>
        <v>0</v>
      </c>
      <c r="W38" s="741">
        <f>IF(Select2=1,Garden!$W40,"")</f>
        <v>0</v>
      </c>
      <c r="X38" s="732">
        <f>IF(Select2=1,Wood!$W40,"")</f>
        <v>0.2312212355235839</v>
      </c>
      <c r="Y38" s="741">
        <f>IF(Select2=1,Textiles!$W40,"")</f>
        <v>5.4144007641481653E-2</v>
      </c>
      <c r="Z38" s="734">
        <f>Sludge!W40</f>
        <v>0</v>
      </c>
      <c r="AA38" s="734" t="str">
        <f>IF(Select2=2,MSW!$W40,"")</f>
        <v/>
      </c>
      <c r="AB38" s="742">
        <f>Industry!$W40</f>
        <v>0</v>
      </c>
      <c r="AC38" s="743">
        <f t="shared" si="0"/>
        <v>1.5471260029205345</v>
      </c>
      <c r="AD38" s="744">
        <f>Recovery_OX!R33</f>
        <v>0</v>
      </c>
      <c r="AE38" s="699"/>
      <c r="AF38" s="746">
        <f>(AC38-AD38)*(1-Recovery_OX!U33)</f>
        <v>1.5471260029205345</v>
      </c>
    </row>
    <row r="39" spans="2:32">
      <c r="B39" s="739">
        <f t="shared" si="1"/>
        <v>2022</v>
      </c>
      <c r="C39" s="740">
        <f>IF(Select2=1,Food!$K41,"")</f>
        <v>1.2741716969011683</v>
      </c>
      <c r="D39" s="741">
        <f>IF(Select2=1,Paper!$K41,"")</f>
        <v>0.21777659715431003</v>
      </c>
      <c r="E39" s="732">
        <f>IF(Select2=1,Nappies!$K41,"")</f>
        <v>0.40251167881557337</v>
      </c>
      <c r="F39" s="741">
        <f>IF(Select2=1,Garden!$K41,"")</f>
        <v>0</v>
      </c>
      <c r="G39" s="732">
        <f>IF(Select2=1,Wood!$K41,"")</f>
        <v>0</v>
      </c>
      <c r="H39" s="741">
        <f>IF(Select2=1,Textiles!$K41,"")</f>
        <v>5.1561319550156748E-2</v>
      </c>
      <c r="I39" s="742">
        <f>Sludge!K41</f>
        <v>0</v>
      </c>
      <c r="J39" s="742" t="str">
        <f>IF(Select2=2,MSW!$K41,"")</f>
        <v/>
      </c>
      <c r="K39" s="742">
        <f>Industry!$K41</f>
        <v>0</v>
      </c>
      <c r="L39" s="743">
        <f t="shared" si="3"/>
        <v>1.9460212924212084</v>
      </c>
      <c r="M39" s="744">
        <f>Recovery_OX!C34</f>
        <v>0</v>
      </c>
      <c r="N39" s="699"/>
      <c r="O39" s="745">
        <f>(L39-M39)*(1-Recovery_OX!F34)</f>
        <v>1.9460212924212084</v>
      </c>
      <c r="P39" s="691"/>
      <c r="Q39" s="701"/>
      <c r="S39" s="739">
        <f t="shared" si="2"/>
        <v>2022</v>
      </c>
      <c r="T39" s="740">
        <f>IF(Select2=1,Food!$W41,"")</f>
        <v>0.85247883378757916</v>
      </c>
      <c r="U39" s="741">
        <f>IF(Select2=1,Paper!$W41,"")</f>
        <v>0.44995164701303736</v>
      </c>
      <c r="V39" s="732">
        <f>IF(Select2=1,Nappies!$W41,"")</f>
        <v>0</v>
      </c>
      <c r="W39" s="741">
        <f>IF(Select2=1,Garden!$W41,"")</f>
        <v>0</v>
      </c>
      <c r="X39" s="732">
        <f>IF(Select2=1,Wood!$W41,"")</f>
        <v>0.2433952584102495</v>
      </c>
      <c r="Y39" s="741">
        <f>IF(Select2=1,Textiles!$W41,"")</f>
        <v>5.6505555671404674E-2</v>
      </c>
      <c r="Z39" s="734">
        <f>Sludge!W41</f>
        <v>0</v>
      </c>
      <c r="AA39" s="734" t="str">
        <f>IF(Select2=2,MSW!$W41,"")</f>
        <v/>
      </c>
      <c r="AB39" s="742">
        <f>Industry!$W41</f>
        <v>0</v>
      </c>
      <c r="AC39" s="743">
        <f t="shared" si="0"/>
        <v>1.6023312948822706</v>
      </c>
      <c r="AD39" s="744">
        <f>Recovery_OX!R34</f>
        <v>0</v>
      </c>
      <c r="AE39" s="699"/>
      <c r="AF39" s="746">
        <f>(AC39-AD39)*(1-Recovery_OX!U34)</f>
        <v>1.6023312948822706</v>
      </c>
    </row>
    <row r="40" spans="2:32">
      <c r="B40" s="739">
        <f t="shared" si="1"/>
        <v>2023</v>
      </c>
      <c r="C40" s="740">
        <f>IF(Select2=1,Food!$K42,"")</f>
        <v>1.3070263061393117</v>
      </c>
      <c r="D40" s="741">
        <f>IF(Select2=1,Paper!$K42,"")</f>
        <v>0.22683777183473719</v>
      </c>
      <c r="E40" s="732">
        <f>IF(Select2=1,Nappies!$K42,"")</f>
        <v>0.41458434183145415</v>
      </c>
      <c r="F40" s="741">
        <f>IF(Select2=1,Garden!$K42,"")</f>
        <v>0</v>
      </c>
      <c r="G40" s="732">
        <f>IF(Select2=1,Wood!$K42,"")</f>
        <v>0</v>
      </c>
      <c r="H40" s="741">
        <f>IF(Select2=1,Textiles!$K42,"")</f>
        <v>5.3706665419741825E-2</v>
      </c>
      <c r="I40" s="742">
        <f>Sludge!K42</f>
        <v>0</v>
      </c>
      <c r="J40" s="742" t="str">
        <f>IF(Select2=2,MSW!$K42,"")</f>
        <v/>
      </c>
      <c r="K40" s="742">
        <f>Industry!$K42</f>
        <v>0</v>
      </c>
      <c r="L40" s="743">
        <f t="shared" si="3"/>
        <v>2.0021550852252448</v>
      </c>
      <c r="M40" s="744">
        <f>Recovery_OX!C35</f>
        <v>0</v>
      </c>
      <c r="N40" s="699"/>
      <c r="O40" s="745">
        <f>(L40-M40)*(1-Recovery_OX!F35)</f>
        <v>2.0021550852252448</v>
      </c>
      <c r="P40" s="691"/>
      <c r="Q40" s="701"/>
      <c r="S40" s="739">
        <f t="shared" si="2"/>
        <v>2023</v>
      </c>
      <c r="T40" s="740">
        <f>IF(Select2=1,Food!$W42,"")</f>
        <v>0.87446006209142191</v>
      </c>
      <c r="U40" s="741">
        <f>IF(Select2=1,Paper!$W42,"")</f>
        <v>0.46867308230317606</v>
      </c>
      <c r="V40" s="732">
        <f>IF(Select2=1,Nappies!$W42,"")</f>
        <v>0</v>
      </c>
      <c r="W40" s="741">
        <f>IF(Select2=1,Garden!$W42,"")</f>
        <v>0</v>
      </c>
      <c r="X40" s="732">
        <f>IF(Select2=1,Wood!$W42,"")</f>
        <v>0.2556491206088003</v>
      </c>
      <c r="Y40" s="741">
        <f>IF(Select2=1,Textiles!$W42,"")</f>
        <v>5.885661963807326E-2</v>
      </c>
      <c r="Z40" s="734">
        <f>Sludge!W42</f>
        <v>0</v>
      </c>
      <c r="AA40" s="734" t="str">
        <f>IF(Select2=2,MSW!$W42,"")</f>
        <v/>
      </c>
      <c r="AB40" s="742">
        <f>Industry!$W42</f>
        <v>0</v>
      </c>
      <c r="AC40" s="743">
        <f t="shared" si="0"/>
        <v>1.6576388846414716</v>
      </c>
      <c r="AD40" s="744">
        <f>Recovery_OX!R35</f>
        <v>0</v>
      </c>
      <c r="AE40" s="699"/>
      <c r="AF40" s="746">
        <f>(AC40-AD40)*(1-Recovery_OX!U35)</f>
        <v>1.6576388846414716</v>
      </c>
    </row>
    <row r="41" spans="2:32">
      <c r="B41" s="739">
        <f t="shared" si="1"/>
        <v>2024</v>
      </c>
      <c r="C41" s="740">
        <f>IF(Select2=1,Food!$K43,"")</f>
        <v>1.3399975639300099</v>
      </c>
      <c r="D41" s="741">
        <f>IF(Select2=1,Paper!$K43,"")</f>
        <v>0.23586127187819084</v>
      </c>
      <c r="E41" s="732">
        <f>IF(Select2=1,Nappies!$K43,"")</f>
        <v>0.42658252299257804</v>
      </c>
      <c r="F41" s="741">
        <f>IF(Select2=1,Garden!$K43,"")</f>
        <v>0</v>
      </c>
      <c r="G41" s="732">
        <f>IF(Select2=1,Wood!$K43,"")</f>
        <v>0</v>
      </c>
      <c r="H41" s="741">
        <f>IF(Select2=1,Textiles!$K43,"")</f>
        <v>5.584309135017225E-2</v>
      </c>
      <c r="I41" s="742">
        <f>Sludge!K43</f>
        <v>0</v>
      </c>
      <c r="J41" s="742" t="str">
        <f>IF(Select2=2,MSW!$K43,"")</f>
        <v/>
      </c>
      <c r="K41" s="742">
        <f>Industry!$K43</f>
        <v>0</v>
      </c>
      <c r="L41" s="743">
        <f t="shared" si="3"/>
        <v>2.0582844501509507</v>
      </c>
      <c r="M41" s="744">
        <f>Recovery_OX!C36</f>
        <v>0</v>
      </c>
      <c r="N41" s="699"/>
      <c r="O41" s="745">
        <f>(L41-M41)*(1-Recovery_OX!F36)</f>
        <v>2.0582844501509507</v>
      </c>
      <c r="P41" s="691"/>
      <c r="Q41" s="701"/>
      <c r="S41" s="739">
        <f t="shared" si="2"/>
        <v>2024</v>
      </c>
      <c r="T41" s="740">
        <f>IF(Select2=1,Food!$W43,"")</f>
        <v>0.89651933358386038</v>
      </c>
      <c r="U41" s="741">
        <f>IF(Select2=1,Paper!$W43,"")</f>
        <v>0.48731667743427876</v>
      </c>
      <c r="V41" s="732">
        <f>IF(Select2=1,Nappies!$W43,"")</f>
        <v>0</v>
      </c>
      <c r="W41" s="741">
        <f>IF(Select2=1,Garden!$W43,"")</f>
        <v>0</v>
      </c>
      <c r="X41" s="732">
        <f>IF(Select2=1,Wood!$W43,"")</f>
        <v>0.2679800760793376</v>
      </c>
      <c r="Y41" s="741">
        <f>IF(Select2=1,Textiles!$W43,"")</f>
        <v>6.119790832895592E-2</v>
      </c>
      <c r="Z41" s="734">
        <f>Sludge!W43</f>
        <v>0</v>
      </c>
      <c r="AA41" s="734" t="str">
        <f>IF(Select2=2,MSW!$W43,"")</f>
        <v/>
      </c>
      <c r="AB41" s="742">
        <f>Industry!$W43</f>
        <v>0</v>
      </c>
      <c r="AC41" s="743">
        <f t="shared" si="0"/>
        <v>1.7130139954264327</v>
      </c>
      <c r="AD41" s="744">
        <f>Recovery_OX!R36</f>
        <v>0</v>
      </c>
      <c r="AE41" s="699"/>
      <c r="AF41" s="746">
        <f>(AC41-AD41)*(1-Recovery_OX!U36)</f>
        <v>1.7130139954264327</v>
      </c>
    </row>
    <row r="42" spans="2:32">
      <c r="B42" s="739">
        <f t="shared" si="1"/>
        <v>2025</v>
      </c>
      <c r="C42" s="740">
        <f>IF(Select2=1,Food!$K44,"")</f>
        <v>1.3730470135838266</v>
      </c>
      <c r="D42" s="741">
        <f>IF(Select2=1,Paper!$K44,"")</f>
        <v>0.24484964432296324</v>
      </c>
      <c r="E42" s="732">
        <f>IF(Select2=1,Nappies!$K44,"")</f>
        <v>0.43851786643336887</v>
      </c>
      <c r="F42" s="741">
        <f>IF(Select2=1,Garden!$K44,"")</f>
        <v>0</v>
      </c>
      <c r="G42" s="732">
        <f>IF(Select2=1,Wood!$K44,"")</f>
        <v>0</v>
      </c>
      <c r="H42" s="741">
        <f>IF(Select2=1,Textiles!$K44,"")</f>
        <v>5.7971200384460936E-2</v>
      </c>
      <c r="I42" s="742">
        <f>Sludge!K44</f>
        <v>0</v>
      </c>
      <c r="J42" s="742" t="str">
        <f>IF(Select2=2,MSW!$K44,"")</f>
        <v/>
      </c>
      <c r="K42" s="742">
        <f>Industry!$K44</f>
        <v>0</v>
      </c>
      <c r="L42" s="743">
        <f t="shared" si="3"/>
        <v>2.1143857247246198</v>
      </c>
      <c r="M42" s="744">
        <f>Recovery_OX!C37</f>
        <v>0</v>
      </c>
      <c r="N42" s="699"/>
      <c r="O42" s="745">
        <f>(L42-M42)*(1-Recovery_OX!F37)</f>
        <v>2.1143857247246198</v>
      </c>
      <c r="P42" s="691"/>
      <c r="Q42" s="701"/>
      <c r="S42" s="739">
        <f t="shared" si="2"/>
        <v>2025</v>
      </c>
      <c r="T42" s="740">
        <f>IF(Select2=1,Food!$W44,"")</f>
        <v>0.91863091899007143</v>
      </c>
      <c r="U42" s="741">
        <f>IF(Select2=1,Paper!$W44,"")</f>
        <v>0.50588769488215557</v>
      </c>
      <c r="V42" s="732">
        <f>IF(Select2=1,Nappies!$W44,"")</f>
        <v>0</v>
      </c>
      <c r="W42" s="741">
        <f>IF(Select2=1,Garden!$W44,"")</f>
        <v>0</v>
      </c>
      <c r="X42" s="732">
        <f>IF(Select2=1,Wood!$W44,"")</f>
        <v>0.28038547323086221</v>
      </c>
      <c r="Y42" s="741">
        <f>IF(Select2=1,Textiles!$W44,"")</f>
        <v>6.3530082613107913E-2</v>
      </c>
      <c r="Z42" s="734">
        <f>Sludge!W44</f>
        <v>0</v>
      </c>
      <c r="AA42" s="734" t="str">
        <f>IF(Select2=2,MSW!$W44,"")</f>
        <v/>
      </c>
      <c r="AB42" s="742">
        <f>Industry!$W44</f>
        <v>0</v>
      </c>
      <c r="AC42" s="743">
        <f t="shared" si="0"/>
        <v>1.7684341697161972</v>
      </c>
      <c r="AD42" s="744">
        <f>Recovery_OX!R37</f>
        <v>0</v>
      </c>
      <c r="AE42" s="699"/>
      <c r="AF42" s="746">
        <f>(AC42-AD42)*(1-Recovery_OX!U37)</f>
        <v>1.7684341697161972</v>
      </c>
    </row>
    <row r="43" spans="2:32">
      <c r="B43" s="739">
        <f t="shared" si="1"/>
        <v>2026</v>
      </c>
      <c r="C43" s="740">
        <f>IF(Select2=1,Food!$K45,"")</f>
        <v>1.4061488768109283</v>
      </c>
      <c r="D43" s="741">
        <f>IF(Select2=1,Paper!$K45,"")</f>
        <v>0.25380526401181713</v>
      </c>
      <c r="E43" s="732">
        <f>IF(Select2=1,Nappies!$K45,"")</f>
        <v>0.45040019590035923</v>
      </c>
      <c r="F43" s="741">
        <f>IF(Select2=1,Garden!$K45,"")</f>
        <v>0</v>
      </c>
      <c r="G43" s="732">
        <f>IF(Select2=1,Wood!$K45,"")</f>
        <v>0</v>
      </c>
      <c r="H43" s="741">
        <f>IF(Select2=1,Textiles!$K45,"")</f>
        <v>6.0091554796186261E-2</v>
      </c>
      <c r="I43" s="742">
        <f>Sludge!K45</f>
        <v>0</v>
      </c>
      <c r="J43" s="742" t="str">
        <f>IF(Select2=2,MSW!$K45,"")</f>
        <v/>
      </c>
      <c r="K43" s="742">
        <f>Industry!$K45</f>
        <v>0</v>
      </c>
      <c r="L43" s="743">
        <f t="shared" si="3"/>
        <v>2.1704458915192908</v>
      </c>
      <c r="M43" s="744">
        <f>Recovery_OX!C38</f>
        <v>0</v>
      </c>
      <c r="N43" s="699"/>
      <c r="O43" s="745">
        <f>(L43-M43)*(1-Recovery_OX!F38)</f>
        <v>2.1704458915192908</v>
      </c>
      <c r="P43" s="691"/>
      <c r="Q43" s="701"/>
      <c r="S43" s="739">
        <f t="shared" si="2"/>
        <v>2026</v>
      </c>
      <c r="T43" s="740">
        <f>IF(Select2=1,Food!$W45,"")</f>
        <v>0.94077757146137053</v>
      </c>
      <c r="U43" s="741">
        <f>IF(Select2=1,Paper!$W45,"")</f>
        <v>0.52439104134672965</v>
      </c>
      <c r="V43" s="732">
        <f>IF(Select2=1,Nappies!$W45,"")</f>
        <v>0</v>
      </c>
      <c r="W43" s="741">
        <f>IF(Select2=1,Garden!$W45,"")</f>
        <v>0</v>
      </c>
      <c r="X43" s="732">
        <f>IF(Select2=1,Wood!$W45,"")</f>
        <v>0.29286275167274334</v>
      </c>
      <c r="Y43" s="741">
        <f>IF(Select2=1,Textiles!$W45,"")</f>
        <v>6.5853758680752106E-2</v>
      </c>
      <c r="Z43" s="734">
        <f>Sludge!W45</f>
        <v>0</v>
      </c>
      <c r="AA43" s="734" t="str">
        <f>IF(Select2=2,MSW!$W45,"")</f>
        <v/>
      </c>
      <c r="AB43" s="742">
        <f>Industry!$W45</f>
        <v>0</v>
      </c>
      <c r="AC43" s="743">
        <f t="shared" si="0"/>
        <v>1.8238851231615956</v>
      </c>
      <c r="AD43" s="744">
        <f>Recovery_OX!R38</f>
        <v>0</v>
      </c>
      <c r="AE43" s="699"/>
      <c r="AF43" s="746">
        <f>(AC43-AD43)*(1-Recovery_OX!U38)</f>
        <v>1.8238851231615956</v>
      </c>
    </row>
    <row r="44" spans="2:32">
      <c r="B44" s="739">
        <f t="shared" si="1"/>
        <v>2027</v>
      </c>
      <c r="C44" s="740">
        <f>IF(Select2=1,Food!$K46,"")</f>
        <v>1.4392858739068877</v>
      </c>
      <c r="D44" s="741">
        <f>IF(Select2=1,Paper!$K46,"")</f>
        <v>0.26273034523346767</v>
      </c>
      <c r="E44" s="732">
        <f>IF(Select2=1,Nappies!$K46,"")</f>
        <v>0.46223779934286641</v>
      </c>
      <c r="F44" s="741">
        <f>IF(Select2=1,Garden!$K46,"")</f>
        <v>0</v>
      </c>
      <c r="G44" s="732">
        <f>IF(Select2=1,Wood!$K46,"")</f>
        <v>0</v>
      </c>
      <c r="H44" s="741">
        <f>IF(Select2=1,Textiles!$K46,"")</f>
        <v>6.2204678845757817E-2</v>
      </c>
      <c r="I44" s="742">
        <f>Sludge!K46</f>
        <v>0</v>
      </c>
      <c r="J44" s="742" t="str">
        <f>IF(Select2=2,MSW!$K46,"")</f>
        <v/>
      </c>
      <c r="K44" s="742">
        <f>Industry!$K46</f>
        <v>0</v>
      </c>
      <c r="L44" s="743">
        <f t="shared" si="3"/>
        <v>2.2264586973289795</v>
      </c>
      <c r="M44" s="744">
        <f>Recovery_OX!C39</f>
        <v>0</v>
      </c>
      <c r="N44" s="699"/>
      <c r="O44" s="745">
        <f>(L44-M44)*(1-Recovery_OX!F39)</f>
        <v>2.2264586973289795</v>
      </c>
      <c r="P44" s="691"/>
      <c r="Q44" s="701"/>
      <c r="S44" s="739">
        <f t="shared" si="2"/>
        <v>2027</v>
      </c>
      <c r="T44" s="740">
        <f>IF(Select2=1,Food!$W46,"")</f>
        <v>0.96294773008935408</v>
      </c>
      <c r="U44" s="741">
        <f>IF(Select2=1,Paper!$W46,"")</f>
        <v>0.54283129180468537</v>
      </c>
      <c r="V44" s="732">
        <f>IF(Select2=1,Nappies!$W46,"")</f>
        <v>0</v>
      </c>
      <c r="W44" s="741">
        <f>IF(Select2=1,Garden!$W46,"")</f>
        <v>0</v>
      </c>
      <c r="X44" s="732">
        <f>IF(Select2=1,Wood!$W46,"")</f>
        <v>0.30540943907792051</v>
      </c>
      <c r="Y44" s="741">
        <f>IF(Select2=1,Textiles!$W46,"")</f>
        <v>6.816951106384421E-2</v>
      </c>
      <c r="Z44" s="734">
        <f>Sludge!W46</f>
        <v>0</v>
      </c>
      <c r="AA44" s="734" t="str">
        <f>IF(Select2=2,MSW!$W46,"")</f>
        <v/>
      </c>
      <c r="AB44" s="742">
        <f>Industry!$W46</f>
        <v>0</v>
      </c>
      <c r="AC44" s="743">
        <f t="shared" si="0"/>
        <v>1.8793579720358042</v>
      </c>
      <c r="AD44" s="744">
        <f>Recovery_OX!R39</f>
        <v>0</v>
      </c>
      <c r="AE44" s="699"/>
      <c r="AF44" s="746">
        <f>(AC44-AD44)*(1-Recovery_OX!U39)</f>
        <v>1.8793579720358042</v>
      </c>
    </row>
    <row r="45" spans="2:32">
      <c r="B45" s="739">
        <f t="shared" si="1"/>
        <v>2028</v>
      </c>
      <c r="C45" s="740">
        <f>IF(Select2=1,Food!$K47,"")</f>
        <v>1.4724464219394369</v>
      </c>
      <c r="D45" s="741">
        <f>IF(Select2=1,Paper!$K47,"")</f>
        <v>0.2716269525770284</v>
      </c>
      <c r="E45" s="732">
        <f>IF(Select2=1,Nappies!$K47,"")</f>
        <v>0.47403766901213085</v>
      </c>
      <c r="F45" s="741">
        <f>IF(Select2=1,Garden!$K47,"")</f>
        <v>0</v>
      </c>
      <c r="G45" s="732">
        <f>IF(Select2=1,Wood!$K47,"")</f>
        <v>0</v>
      </c>
      <c r="H45" s="741">
        <f>IF(Select2=1,Textiles!$K47,"")</f>
        <v>6.4311061350341509E-2</v>
      </c>
      <c r="I45" s="742">
        <f>Sludge!K47</f>
        <v>0</v>
      </c>
      <c r="J45" s="742" t="str">
        <f>IF(Select2=2,MSW!$K47,"")</f>
        <v/>
      </c>
      <c r="K45" s="742">
        <f>Industry!$K47</f>
        <v>0</v>
      </c>
      <c r="L45" s="743">
        <f t="shared" si="3"/>
        <v>2.2824221048789379</v>
      </c>
      <c r="M45" s="744">
        <f>Recovery_OX!C40</f>
        <v>0</v>
      </c>
      <c r="N45" s="699"/>
      <c r="O45" s="745">
        <f>(L45-M45)*(1-Recovery_OX!F40)</f>
        <v>2.2824221048789379</v>
      </c>
      <c r="P45" s="691"/>
      <c r="Q45" s="701"/>
      <c r="S45" s="739">
        <f t="shared" si="2"/>
        <v>2028</v>
      </c>
      <c r="T45" s="740">
        <f>IF(Select2=1,Food!$W47,"")</f>
        <v>0.98513364536536807</v>
      </c>
      <c r="U45" s="741">
        <f>IF(Select2=1,Paper!$W47,"")</f>
        <v>0.5612127119360093</v>
      </c>
      <c r="V45" s="732">
        <f>IF(Select2=1,Nappies!$W47,"")</f>
        <v>0</v>
      </c>
      <c r="W45" s="741">
        <f>IF(Select2=1,Garden!$W47,"")</f>
        <v>0</v>
      </c>
      <c r="X45" s="732">
        <f>IF(Select2=1,Wood!$W47,"")</f>
        <v>0.31802314815399302</v>
      </c>
      <c r="Y45" s="741">
        <f>IF(Select2=1,Textiles!$W47,"")</f>
        <v>7.0477875452429062E-2</v>
      </c>
      <c r="Z45" s="734">
        <f>Sludge!W47</f>
        <v>0</v>
      </c>
      <c r="AA45" s="734" t="str">
        <f>IF(Select2=2,MSW!$W47,"")</f>
        <v/>
      </c>
      <c r="AB45" s="742">
        <f>Industry!$W47</f>
        <v>0</v>
      </c>
      <c r="AC45" s="743">
        <f t="shared" si="0"/>
        <v>1.9348473809077995</v>
      </c>
      <c r="AD45" s="744">
        <f>Recovery_OX!R40</f>
        <v>0</v>
      </c>
      <c r="AE45" s="699"/>
      <c r="AF45" s="746">
        <f>(AC45-AD45)*(1-Recovery_OX!U40)</f>
        <v>1.9348473809077995</v>
      </c>
    </row>
    <row r="46" spans="2:32">
      <c r="B46" s="739">
        <f t="shared" si="1"/>
        <v>2029</v>
      </c>
      <c r="C46" s="740">
        <f>IF(Select2=1,Food!$K48,"")</f>
        <v>1.5056227566368849</v>
      </c>
      <c r="D46" s="741">
        <f>IF(Select2=1,Paper!$K48,"")</f>
        <v>0.28049701105262947</v>
      </c>
      <c r="E46" s="732">
        <f>IF(Select2=1,Nappies!$K48,"")</f>
        <v>0.48580570402451295</v>
      </c>
      <c r="F46" s="741">
        <f>IF(Select2=1,Garden!$K48,"")</f>
        <v>0</v>
      </c>
      <c r="G46" s="732">
        <f>IF(Select2=1,Wood!$K48,"")</f>
        <v>0</v>
      </c>
      <c r="H46" s="741">
        <f>IF(Select2=1,Textiles!$K48,"")</f>
        <v>6.6411158080041874E-2</v>
      </c>
      <c r="I46" s="742">
        <f>Sludge!K48</f>
        <v>0</v>
      </c>
      <c r="J46" s="742" t="str">
        <f>IF(Select2=2,MSW!$K48,"")</f>
        <v/>
      </c>
      <c r="K46" s="742">
        <f>Industry!$K48</f>
        <v>0</v>
      </c>
      <c r="L46" s="743">
        <f t="shared" si="3"/>
        <v>2.3383366297940693</v>
      </c>
      <c r="M46" s="744">
        <f>Recovery_OX!C41</f>
        <v>0</v>
      </c>
      <c r="N46" s="699"/>
      <c r="O46" s="745">
        <f>(L46-M46)*(1-Recovery_OX!F41)</f>
        <v>2.3383366297940693</v>
      </c>
      <c r="P46" s="691"/>
      <c r="Q46" s="701"/>
      <c r="S46" s="739">
        <f t="shared" si="2"/>
        <v>2029</v>
      </c>
      <c r="T46" s="740">
        <f>IF(Select2=1,Food!$W48,"")</f>
        <v>1.0073301226384155</v>
      </c>
      <c r="U46" s="741">
        <f>IF(Select2=1,Paper!$W48,"")</f>
        <v>0.57953927903435865</v>
      </c>
      <c r="V46" s="732">
        <f>IF(Select2=1,Nappies!$W48,"")</f>
        <v>0</v>
      </c>
      <c r="W46" s="741">
        <f>IF(Select2=1,Garden!$W48,"")</f>
        <v>0</v>
      </c>
      <c r="X46" s="732">
        <f>IF(Select2=1,Wood!$W48,"")</f>
        <v>0.33070157371848868</v>
      </c>
      <c r="Y46" s="741">
        <f>IF(Select2=1,Textiles!$W48,"")</f>
        <v>7.2779351320593849E-2</v>
      </c>
      <c r="Z46" s="734">
        <f>Sludge!W48</f>
        <v>0</v>
      </c>
      <c r="AA46" s="734" t="str">
        <f>IF(Select2=2,MSW!$W48,"")</f>
        <v/>
      </c>
      <c r="AB46" s="742">
        <f>Industry!$W48</f>
        <v>0</v>
      </c>
      <c r="AC46" s="743">
        <f t="shared" si="0"/>
        <v>1.9903503267118567</v>
      </c>
      <c r="AD46" s="744">
        <f>Recovery_OX!R41</f>
        <v>0</v>
      </c>
      <c r="AE46" s="699"/>
      <c r="AF46" s="746">
        <f>(AC46-AD46)*(1-Recovery_OX!U41)</f>
        <v>1.9903503267118567</v>
      </c>
    </row>
    <row r="47" spans="2:32">
      <c r="B47" s="739">
        <f t="shared" si="1"/>
        <v>2030</v>
      </c>
      <c r="C47" s="740">
        <f>IF(Select2=1,Food!$K49,"")</f>
        <v>1.5388096734522754</v>
      </c>
      <c r="D47" s="741">
        <f>IF(Select2=1,Paper!$K49,"")</f>
        <v>0.28934231552781942</v>
      </c>
      <c r="E47" s="732">
        <f>IF(Select2=1,Nappies!$K49,"")</f>
        <v>0.49754688125693508</v>
      </c>
      <c r="F47" s="741">
        <f>IF(Select2=1,Garden!$K49,"")</f>
        <v>0</v>
      </c>
      <c r="G47" s="732">
        <f>IF(Select2=1,Wood!$K49,"")</f>
        <v>0</v>
      </c>
      <c r="H47" s="741">
        <f>IF(Select2=1,Textiles!$K49,"")</f>
        <v>6.8505393992087743E-2</v>
      </c>
      <c r="I47" s="742">
        <f>Sludge!K49</f>
        <v>0</v>
      </c>
      <c r="J47" s="742" t="str">
        <f>IF(Select2=2,MSW!$K49,"")</f>
        <v/>
      </c>
      <c r="K47" s="742">
        <f>Industry!$K49</f>
        <v>0</v>
      </c>
      <c r="L47" s="743">
        <f t="shared" si="3"/>
        <v>2.3942042642291179</v>
      </c>
      <c r="M47" s="744">
        <f>Recovery_OX!C42</f>
        <v>0</v>
      </c>
      <c r="N47" s="699"/>
      <c r="O47" s="745">
        <f>(L47-M47)*(1-Recovery_OX!F42)</f>
        <v>2.3942042642291179</v>
      </c>
      <c r="P47" s="691"/>
      <c r="Q47" s="701"/>
      <c r="S47" s="739">
        <f t="shared" si="2"/>
        <v>2030</v>
      </c>
      <c r="T47" s="740">
        <f>IF(Select2=1,Food!$W49,"")</f>
        <v>1.0295336798298005</v>
      </c>
      <c r="U47" s="741">
        <f>IF(Select2=1,Paper!$W49,"")</f>
        <v>0.59781470150375937</v>
      </c>
      <c r="V47" s="732">
        <f>IF(Select2=1,Nappies!$W49,"")</f>
        <v>0</v>
      </c>
      <c r="W47" s="741">
        <f>IF(Select2=1,Garden!$W49,"")</f>
        <v>0</v>
      </c>
      <c r="X47" s="732">
        <f>IF(Select2=1,Wood!$W49,"")</f>
        <v>0.34344248987472692</v>
      </c>
      <c r="Y47" s="741">
        <f>IF(Select2=1,Textiles!$W49,"")</f>
        <v>7.5074404374890685E-2</v>
      </c>
      <c r="Z47" s="734">
        <f>Sludge!W49</f>
        <v>0</v>
      </c>
      <c r="AA47" s="734" t="str">
        <f>IF(Select2=2,MSW!$W49,"")</f>
        <v/>
      </c>
      <c r="AB47" s="742">
        <f>Industry!$W49</f>
        <v>0</v>
      </c>
      <c r="AC47" s="743">
        <f t="shared" si="0"/>
        <v>2.0458652755831777</v>
      </c>
      <c r="AD47" s="744">
        <f>Recovery_OX!R42</f>
        <v>0</v>
      </c>
      <c r="AE47" s="699"/>
      <c r="AF47" s="746">
        <f>(AC47-AD47)*(1-Recovery_OX!U42)</f>
        <v>2.0458652755831777</v>
      </c>
    </row>
    <row r="48" spans="2:32">
      <c r="B48" s="739">
        <f t="shared" si="1"/>
        <v>2031</v>
      </c>
      <c r="C48" s="740">
        <f>IF(Select2=1,Food!$K50,"")</f>
        <v>1.5720036836734517</v>
      </c>
      <c r="D48" s="741">
        <f>IF(Select2=1,Paper!$K50,"")</f>
        <v>0.29816453952600819</v>
      </c>
      <c r="E48" s="732">
        <f>IF(Select2=1,Nappies!$K50,"")</f>
        <v>0.50926539952535299</v>
      </c>
      <c r="F48" s="741">
        <f>IF(Select2=1,Garden!$K50,"")</f>
        <v>0</v>
      </c>
      <c r="G48" s="732">
        <f>IF(Select2=1,Wood!$K50,"")</f>
        <v>0</v>
      </c>
      <c r="H48" s="741">
        <f>IF(Select2=1,Textiles!$K50,"")</f>
        <v>7.0594165313972945E-2</v>
      </c>
      <c r="I48" s="742">
        <f>Sludge!K50</f>
        <v>0</v>
      </c>
      <c r="J48" s="742" t="str">
        <f>IF(Select2=2,MSW!$K50,"")</f>
        <v/>
      </c>
      <c r="K48" s="742">
        <f>Industry!$K50</f>
        <v>0</v>
      </c>
      <c r="L48" s="743">
        <f t="shared" si="3"/>
        <v>2.4500277880387857</v>
      </c>
      <c r="M48" s="744">
        <f>Recovery_OX!C43</f>
        <v>0</v>
      </c>
      <c r="N48" s="699"/>
      <c r="O48" s="745">
        <f>(L48-M48)*(1-Recovery_OX!F43)</f>
        <v>2.4500277880387857</v>
      </c>
      <c r="P48" s="691"/>
      <c r="Q48" s="701"/>
      <c r="S48" s="739">
        <f t="shared" si="2"/>
        <v>2031</v>
      </c>
      <c r="T48" s="740">
        <f>IF(Select2=1,Food!$W50,"")</f>
        <v>1.0517419828323717</v>
      </c>
      <c r="U48" s="741">
        <f>IF(Select2=1,Paper!$W50,"")</f>
        <v>0.61604243703720707</v>
      </c>
      <c r="V48" s="732">
        <f>IF(Select2=1,Nappies!$W50,"")</f>
        <v>0</v>
      </c>
      <c r="W48" s="741">
        <f>IF(Select2=1,Garden!$W50,"")</f>
        <v>0</v>
      </c>
      <c r="X48" s="732">
        <f>IF(Select2=1,Wood!$W50,"")</f>
        <v>0.35624374728481706</v>
      </c>
      <c r="Y48" s="741">
        <f>IF(Select2=1,Textiles!$W50,"")</f>
        <v>7.7363468837230637E-2</v>
      </c>
      <c r="Z48" s="734">
        <f>Sludge!W50</f>
        <v>0</v>
      </c>
      <c r="AA48" s="734" t="str">
        <f>IF(Select2=2,MSW!$W50,"")</f>
        <v/>
      </c>
      <c r="AB48" s="742">
        <f>Industry!$W50</f>
        <v>0</v>
      </c>
      <c r="AC48" s="743">
        <f t="shared" si="0"/>
        <v>2.1013916359916265</v>
      </c>
      <c r="AD48" s="744">
        <f>Recovery_OX!R43</f>
        <v>0</v>
      </c>
      <c r="AE48" s="699"/>
      <c r="AF48" s="746">
        <f>(AC48-AD48)*(1-Recovery_OX!U43)</f>
        <v>2.1013916359916265</v>
      </c>
    </row>
    <row r="49" spans="2:32">
      <c r="B49" s="739">
        <f t="shared" si="1"/>
        <v>2032</v>
      </c>
      <c r="C49" s="740">
        <f>IF(Select2=1,Food!$K51,"")</f>
        <v>1.0537455816081827</v>
      </c>
      <c r="D49" s="741">
        <f>IF(Select2=1,Paper!$K51,"")</f>
        <v>0.27800677396915285</v>
      </c>
      <c r="E49" s="732">
        <f>IF(Select2=1,Nappies!$K51,"")</f>
        <v>0.42964929988944101</v>
      </c>
      <c r="F49" s="741">
        <f>IF(Select2=1,Garden!$K51,"")</f>
        <v>0</v>
      </c>
      <c r="G49" s="732">
        <f>IF(Select2=1,Wood!$K51,"")</f>
        <v>0</v>
      </c>
      <c r="H49" s="741">
        <f>IF(Select2=1,Textiles!$K51,"")</f>
        <v>6.5821563460167209E-2</v>
      </c>
      <c r="I49" s="742">
        <f>Sludge!K51</f>
        <v>0</v>
      </c>
      <c r="J49" s="742" t="str">
        <f>IF(Select2=2,MSW!$K51,"")</f>
        <v/>
      </c>
      <c r="K49" s="742">
        <f>Industry!$K51</f>
        <v>0</v>
      </c>
      <c r="L49" s="743">
        <f t="shared" si="3"/>
        <v>1.8272232189269437</v>
      </c>
      <c r="M49" s="744">
        <f>Recovery_OX!C44</f>
        <v>0</v>
      </c>
      <c r="N49" s="699"/>
      <c r="O49" s="745">
        <f>(L49-M49)*(1-Recovery_OX!F44)</f>
        <v>1.8272232189269437</v>
      </c>
      <c r="P49" s="691"/>
      <c r="Q49" s="701"/>
      <c r="S49" s="739">
        <f t="shared" si="2"/>
        <v>2032</v>
      </c>
      <c r="T49" s="740">
        <f>IF(Select2=1,Food!$W51,"")</f>
        <v>0.70500373434981001</v>
      </c>
      <c r="U49" s="741">
        <f>IF(Select2=1,Paper!$W51,"")</f>
        <v>0.57439416109329122</v>
      </c>
      <c r="V49" s="732">
        <f>IF(Select2=1,Nappies!$W51,"")</f>
        <v>0</v>
      </c>
      <c r="W49" s="741">
        <f>IF(Select2=1,Garden!$W51,"")</f>
        <v>0</v>
      </c>
      <c r="X49" s="732">
        <f>IF(Select2=1,Wood!$W51,"")</f>
        <v>0.34399089188611109</v>
      </c>
      <c r="Y49" s="741">
        <f>IF(Select2=1,Textiles!$W51,"")</f>
        <v>7.2133220230320261E-2</v>
      </c>
      <c r="Z49" s="734">
        <f>Sludge!W51</f>
        <v>0</v>
      </c>
      <c r="AA49" s="734" t="str">
        <f>IF(Select2=2,MSW!$W51,"")</f>
        <v/>
      </c>
      <c r="AB49" s="742">
        <f>Industry!$W51</f>
        <v>0</v>
      </c>
      <c r="AC49" s="743">
        <f t="shared" ref="AC49:AC80" si="4">SUM(T49:AA49)</f>
        <v>1.6955220075595325</v>
      </c>
      <c r="AD49" s="744">
        <f>Recovery_OX!R44</f>
        <v>0</v>
      </c>
      <c r="AE49" s="699"/>
      <c r="AF49" s="746">
        <f>(AC49-AD49)*(1-Recovery_OX!U44)</f>
        <v>1.6955220075595325</v>
      </c>
    </row>
    <row r="50" spans="2:32">
      <c r="B50" s="739">
        <f t="shared" si="1"/>
        <v>2033</v>
      </c>
      <c r="C50" s="740">
        <f>IF(Select2=1,Food!$K52,"")</f>
        <v>0.70634678677344853</v>
      </c>
      <c r="D50" s="741">
        <f>IF(Select2=1,Paper!$K52,"")</f>
        <v>0.25921179794082794</v>
      </c>
      <c r="E50" s="732">
        <f>IF(Select2=1,Nappies!$K52,"")</f>
        <v>0.36247999779198992</v>
      </c>
      <c r="F50" s="741">
        <f>IF(Select2=1,Garden!$K52,"")</f>
        <v>0</v>
      </c>
      <c r="G50" s="732">
        <f>IF(Select2=1,Wood!$K52,"")</f>
        <v>0</v>
      </c>
      <c r="H50" s="741">
        <f>IF(Select2=1,Textiles!$K52,"")</f>
        <v>6.1371618986807097E-2</v>
      </c>
      <c r="I50" s="742">
        <f>Sludge!K52</f>
        <v>0</v>
      </c>
      <c r="J50" s="742" t="str">
        <f>IF(Select2=2,MSW!$K52,"")</f>
        <v/>
      </c>
      <c r="K50" s="742">
        <f>Industry!$K52</f>
        <v>0</v>
      </c>
      <c r="L50" s="743">
        <f t="shared" si="3"/>
        <v>1.3894102014930736</v>
      </c>
      <c r="M50" s="744">
        <f>Recovery_OX!C45</f>
        <v>0</v>
      </c>
      <c r="N50" s="699"/>
      <c r="O50" s="745">
        <f>(L50-M50)*(1-Recovery_OX!F45)</f>
        <v>1.3894102014930736</v>
      </c>
      <c r="P50" s="691"/>
      <c r="Q50" s="701"/>
      <c r="S50" s="739">
        <f t="shared" si="2"/>
        <v>2033</v>
      </c>
      <c r="T50" s="740">
        <f>IF(Select2=1,Food!$W52,"")</f>
        <v>0.47257813566466222</v>
      </c>
      <c r="U50" s="741">
        <f>IF(Select2=1,Paper!$W52,"")</f>
        <v>0.53556156599344629</v>
      </c>
      <c r="V50" s="732">
        <f>IF(Select2=1,Nappies!$W52,"")</f>
        <v>0</v>
      </c>
      <c r="W50" s="741">
        <f>IF(Select2=1,Garden!$W52,"")</f>
        <v>0</v>
      </c>
      <c r="X50" s="732">
        <f>IF(Select2=1,Wood!$W52,"")</f>
        <v>0.33215946834849985</v>
      </c>
      <c r="Y50" s="741">
        <f>IF(Select2=1,Textiles!$W52,"")</f>
        <v>6.7256568752665336E-2</v>
      </c>
      <c r="Z50" s="734">
        <f>Sludge!W52</f>
        <v>0</v>
      </c>
      <c r="AA50" s="734" t="str">
        <f>IF(Select2=2,MSW!$W52,"")</f>
        <v/>
      </c>
      <c r="AB50" s="742">
        <f>Industry!$W52</f>
        <v>0</v>
      </c>
      <c r="AC50" s="743">
        <f t="shared" si="4"/>
        <v>1.4075557387592736</v>
      </c>
      <c r="AD50" s="744">
        <f>Recovery_OX!R45</f>
        <v>0</v>
      </c>
      <c r="AE50" s="699"/>
      <c r="AF50" s="746">
        <f>(AC50-AD50)*(1-Recovery_OX!U45)</f>
        <v>1.4075557387592736</v>
      </c>
    </row>
    <row r="51" spans="2:32">
      <c r="B51" s="739">
        <f t="shared" si="1"/>
        <v>2034</v>
      </c>
      <c r="C51" s="740">
        <f>IF(Select2=1,Food!$K53,"")</f>
        <v>0.47347841062710394</v>
      </c>
      <c r="D51" s="741">
        <f>IF(Select2=1,Paper!$K53,"")</f>
        <v>0.24168747844673744</v>
      </c>
      <c r="E51" s="732">
        <f>IF(Select2=1,Nappies!$K53,"")</f>
        <v>0.30581162085703673</v>
      </c>
      <c r="F51" s="741">
        <f>IF(Select2=1,Garden!$K53,"")</f>
        <v>0</v>
      </c>
      <c r="G51" s="732">
        <f>IF(Select2=1,Wood!$K53,"")</f>
        <v>0</v>
      </c>
      <c r="H51" s="741">
        <f>IF(Select2=1,Textiles!$K53,"")</f>
        <v>5.7222518260921493E-2</v>
      </c>
      <c r="I51" s="742">
        <f>Sludge!K53</f>
        <v>0</v>
      </c>
      <c r="J51" s="742" t="str">
        <f>IF(Select2=2,MSW!$K53,"")</f>
        <v/>
      </c>
      <c r="K51" s="742">
        <f>Industry!$K53</f>
        <v>0</v>
      </c>
      <c r="L51" s="743">
        <f t="shared" si="3"/>
        <v>1.0782000281917996</v>
      </c>
      <c r="M51" s="744">
        <f>Recovery_OX!C46</f>
        <v>0</v>
      </c>
      <c r="N51" s="699"/>
      <c r="O51" s="745">
        <f>(L51-M51)*(1-Recovery_OX!F46)</f>
        <v>1.0782000281917996</v>
      </c>
      <c r="P51" s="691"/>
      <c r="Q51" s="701"/>
      <c r="S51" s="739">
        <f t="shared" si="2"/>
        <v>2034</v>
      </c>
      <c r="T51" s="740">
        <f>IF(Select2=1,Food!$W53,"")</f>
        <v>0.31677859765417299</v>
      </c>
      <c r="U51" s="741">
        <f>IF(Select2=1,Paper!$W53,"")</f>
        <v>0.49935429431144113</v>
      </c>
      <c r="V51" s="732">
        <f>IF(Select2=1,Nappies!$W53,"")</f>
        <v>0</v>
      </c>
      <c r="W51" s="741">
        <f>IF(Select2=1,Garden!$W53,"")</f>
        <v>0</v>
      </c>
      <c r="X51" s="732">
        <f>IF(Select2=1,Wood!$W53,"")</f>
        <v>0.32073498169854514</v>
      </c>
      <c r="Y51" s="741">
        <f>IF(Select2=1,Textiles!$W53,"")</f>
        <v>6.2709609053064677E-2</v>
      </c>
      <c r="Z51" s="734">
        <f>Sludge!W53</f>
        <v>0</v>
      </c>
      <c r="AA51" s="734" t="str">
        <f>IF(Select2=2,MSW!$W53,"")</f>
        <v/>
      </c>
      <c r="AB51" s="742">
        <f>Industry!$W53</f>
        <v>0</v>
      </c>
      <c r="AC51" s="743">
        <f t="shared" si="4"/>
        <v>1.1995774827172241</v>
      </c>
      <c r="AD51" s="744">
        <f>Recovery_OX!R46</f>
        <v>0</v>
      </c>
      <c r="AE51" s="699"/>
      <c r="AF51" s="746">
        <f>(AC51-AD51)*(1-Recovery_OX!U46)</f>
        <v>1.1995774827172241</v>
      </c>
    </row>
    <row r="52" spans="2:32">
      <c r="B52" s="739">
        <f t="shared" si="1"/>
        <v>2035</v>
      </c>
      <c r="C52" s="740">
        <f>IF(Select2=1,Food!$K54,"")</f>
        <v>0.31738207000844165</v>
      </c>
      <c r="D52" s="741">
        <f>IF(Select2=1,Paper!$K54,"")</f>
        <v>0.22534791125239001</v>
      </c>
      <c r="E52" s="732">
        <f>IF(Select2=1,Nappies!$K54,"")</f>
        <v>0.25800250502339472</v>
      </c>
      <c r="F52" s="741">
        <f>IF(Select2=1,Garden!$K54,"")</f>
        <v>0</v>
      </c>
      <c r="G52" s="732">
        <f>IF(Select2=1,Wood!$K54,"")</f>
        <v>0</v>
      </c>
      <c r="H52" s="741">
        <f>IF(Select2=1,Textiles!$K54,"")</f>
        <v>5.3353922385938474E-2</v>
      </c>
      <c r="I52" s="742">
        <f>Sludge!K54</f>
        <v>0</v>
      </c>
      <c r="J52" s="742" t="str">
        <f>IF(Select2=2,MSW!$K54,"")</f>
        <v/>
      </c>
      <c r="K52" s="742">
        <f>Industry!$K54</f>
        <v>0</v>
      </c>
      <c r="L52" s="743">
        <f t="shared" si="3"/>
        <v>0.85408640867016494</v>
      </c>
      <c r="M52" s="744">
        <f>Recovery_OX!C47</f>
        <v>0</v>
      </c>
      <c r="N52" s="699"/>
      <c r="O52" s="745">
        <f>(L52-M52)*(1-Recovery_OX!F47)</f>
        <v>0.85408640867016494</v>
      </c>
      <c r="P52" s="691"/>
      <c r="Q52" s="701"/>
      <c r="S52" s="739">
        <f t="shared" si="2"/>
        <v>2035</v>
      </c>
      <c r="T52" s="740">
        <f>IF(Select2=1,Food!$W54,"")</f>
        <v>0.21234304416265051</v>
      </c>
      <c r="U52" s="741">
        <f>IF(Select2=1,Paper!$W54,"")</f>
        <v>0.46559485795948374</v>
      </c>
      <c r="V52" s="732">
        <f>IF(Select2=1,Nappies!$W54,"")</f>
        <v>0</v>
      </c>
      <c r="W52" s="741">
        <f>IF(Select2=1,Garden!$W54,"")</f>
        <v>0</v>
      </c>
      <c r="X52" s="732">
        <f>IF(Select2=1,Wood!$W54,"")</f>
        <v>0.30970343551138668</v>
      </c>
      <c r="Y52" s="741">
        <f>IF(Select2=1,Textiles!$W54,"")</f>
        <v>5.8470051929795611E-2</v>
      </c>
      <c r="Z52" s="734">
        <f>Sludge!W54</f>
        <v>0</v>
      </c>
      <c r="AA52" s="734" t="str">
        <f>IF(Select2=2,MSW!$W54,"")</f>
        <v/>
      </c>
      <c r="AB52" s="742">
        <f>Industry!$W54</f>
        <v>0</v>
      </c>
      <c r="AC52" s="743">
        <f t="shared" si="4"/>
        <v>1.0461113895633165</v>
      </c>
      <c r="AD52" s="744">
        <f>Recovery_OX!R47</f>
        <v>0</v>
      </c>
      <c r="AE52" s="699"/>
      <c r="AF52" s="746">
        <f>(AC52-AD52)*(1-Recovery_OX!U47)</f>
        <v>1.0461113895633165</v>
      </c>
    </row>
    <row r="53" spans="2:32">
      <c r="B53" s="739">
        <f t="shared" si="1"/>
        <v>2036</v>
      </c>
      <c r="C53" s="740">
        <f>IF(Select2=1,Food!$K55,"")</f>
        <v>0.2127475637789451</v>
      </c>
      <c r="D53" s="741">
        <f>IF(Select2=1,Paper!$K55,"")</f>
        <v>0.21011299978044254</v>
      </c>
      <c r="E53" s="732">
        <f>IF(Select2=1,Nappies!$K55,"")</f>
        <v>0.21766763608196987</v>
      </c>
      <c r="F53" s="741">
        <f>IF(Select2=1,Garden!$K55,"")</f>
        <v>0</v>
      </c>
      <c r="G53" s="732">
        <f>IF(Select2=1,Wood!$K55,"")</f>
        <v>0</v>
      </c>
      <c r="H53" s="741">
        <f>IF(Select2=1,Textiles!$K55,"")</f>
        <v>4.974686750039066E-2</v>
      </c>
      <c r="I53" s="742">
        <f>Sludge!K55</f>
        <v>0</v>
      </c>
      <c r="J53" s="742" t="str">
        <f>IF(Select2=2,MSW!$K55,"")</f>
        <v/>
      </c>
      <c r="K53" s="742">
        <f>Industry!$K55</f>
        <v>0</v>
      </c>
      <c r="L53" s="743">
        <f t="shared" si="3"/>
        <v>0.69027506714174813</v>
      </c>
      <c r="M53" s="744">
        <f>Recovery_OX!C48</f>
        <v>0</v>
      </c>
      <c r="N53" s="699"/>
      <c r="O53" s="745">
        <f>(L53-M53)*(1-Recovery_OX!F48)</f>
        <v>0.69027506714174813</v>
      </c>
      <c r="P53" s="691"/>
      <c r="Q53" s="701"/>
      <c r="S53" s="739">
        <f t="shared" si="2"/>
        <v>2036</v>
      </c>
      <c r="T53" s="740">
        <f>IF(Select2=1,Food!$W55,"")</f>
        <v>0.14233779913845568</v>
      </c>
      <c r="U53" s="741">
        <f>IF(Select2=1,Paper!$W55,"")</f>
        <v>0.4341177681414104</v>
      </c>
      <c r="V53" s="732">
        <f>IF(Select2=1,Nappies!$W55,"")</f>
        <v>0</v>
      </c>
      <c r="W53" s="741">
        <f>IF(Select2=1,Garden!$W55,"")</f>
        <v>0</v>
      </c>
      <c r="X53" s="732">
        <f>IF(Select2=1,Wood!$W55,"")</f>
        <v>0.29905131476337088</v>
      </c>
      <c r="Y53" s="741">
        <f>IF(Select2=1,Textiles!$W55,"")</f>
        <v>5.451711506892129E-2</v>
      </c>
      <c r="Z53" s="734">
        <f>Sludge!W55</f>
        <v>0</v>
      </c>
      <c r="AA53" s="734" t="str">
        <f>IF(Select2=2,MSW!$W55,"")</f>
        <v/>
      </c>
      <c r="AB53" s="742">
        <f>Industry!$W55</f>
        <v>0</v>
      </c>
      <c r="AC53" s="743">
        <f t="shared" si="4"/>
        <v>0.93002399711215833</v>
      </c>
      <c r="AD53" s="744">
        <f>Recovery_OX!R48</f>
        <v>0</v>
      </c>
      <c r="AE53" s="699"/>
      <c r="AF53" s="746">
        <f>(AC53-AD53)*(1-Recovery_OX!U48)</f>
        <v>0.93002399711215833</v>
      </c>
    </row>
    <row r="54" spans="2:32">
      <c r="B54" s="739">
        <f t="shared" si="1"/>
        <v>2037</v>
      </c>
      <c r="C54" s="740">
        <f>IF(Select2=1,Food!$K56,"")</f>
        <v>0.14260895674627261</v>
      </c>
      <c r="D54" s="741">
        <f>IF(Select2=1,Paper!$K56,"")</f>
        <v>0.19590806247718451</v>
      </c>
      <c r="E54" s="732">
        <f>IF(Select2=1,Nappies!$K56,"")</f>
        <v>0.18363852627406352</v>
      </c>
      <c r="F54" s="741">
        <f>IF(Select2=1,Garden!$K56,"")</f>
        <v>0</v>
      </c>
      <c r="G54" s="732">
        <f>IF(Select2=1,Wood!$K56,"")</f>
        <v>0</v>
      </c>
      <c r="H54" s="741">
        <f>IF(Select2=1,Textiles!$K56,"")</f>
        <v>4.6383671817044322E-2</v>
      </c>
      <c r="I54" s="742">
        <f>Sludge!K56</f>
        <v>0</v>
      </c>
      <c r="J54" s="742" t="str">
        <f>IF(Select2=2,MSW!$K56,"")</f>
        <v/>
      </c>
      <c r="K54" s="742">
        <f>Industry!$K56</f>
        <v>0</v>
      </c>
      <c r="L54" s="743">
        <f t="shared" si="3"/>
        <v>0.56853921731456492</v>
      </c>
      <c r="M54" s="744">
        <f>Recovery_OX!C49</f>
        <v>0</v>
      </c>
      <c r="N54" s="699"/>
      <c r="O54" s="745">
        <f>(L54-M54)*(1-Recovery_OX!F49)</f>
        <v>0.56853921731456492</v>
      </c>
      <c r="P54" s="691"/>
      <c r="Q54" s="701"/>
      <c r="S54" s="739">
        <f t="shared" si="2"/>
        <v>2037</v>
      </c>
      <c r="T54" s="740">
        <f>IF(Select2=1,Food!$W56,"")</f>
        <v>9.5411880071101199E-2</v>
      </c>
      <c r="U54" s="741">
        <f>IF(Select2=1,Paper!$W56,"")</f>
        <v>0.4047687241264144</v>
      </c>
      <c r="V54" s="732">
        <f>IF(Select2=1,Nappies!$W56,"")</f>
        <v>0</v>
      </c>
      <c r="W54" s="741">
        <f>IF(Select2=1,Garden!$W56,"")</f>
        <v>0</v>
      </c>
      <c r="X54" s="732">
        <f>IF(Select2=1,Wood!$W56,"")</f>
        <v>0.28876556927445729</v>
      </c>
      <c r="Y54" s="741">
        <f>IF(Select2=1,Textiles!$W56,"")</f>
        <v>5.083142116936365E-2</v>
      </c>
      <c r="Z54" s="734">
        <f>Sludge!W56</f>
        <v>0</v>
      </c>
      <c r="AA54" s="734" t="str">
        <f>IF(Select2=2,MSW!$W56,"")</f>
        <v/>
      </c>
      <c r="AB54" s="742">
        <f>Industry!$W56</f>
        <v>0</v>
      </c>
      <c r="AC54" s="743">
        <f t="shared" si="4"/>
        <v>0.83977759464133661</v>
      </c>
      <c r="AD54" s="744">
        <f>Recovery_OX!R49</f>
        <v>0</v>
      </c>
      <c r="AE54" s="699"/>
      <c r="AF54" s="746">
        <f>(AC54-AD54)*(1-Recovery_OX!U49)</f>
        <v>0.83977759464133661</v>
      </c>
    </row>
    <row r="55" spans="2:32">
      <c r="B55" s="739">
        <f t="shared" si="1"/>
        <v>2038</v>
      </c>
      <c r="C55" s="740">
        <f>IF(Select2=1,Food!$K57,"")</f>
        <v>9.5593642451255956E-2</v>
      </c>
      <c r="D55" s="741">
        <f>IF(Select2=1,Paper!$K57,"")</f>
        <v>0.18266346672347525</v>
      </c>
      <c r="E55" s="732">
        <f>IF(Select2=1,Nappies!$K57,"")</f>
        <v>0.154929363589038</v>
      </c>
      <c r="F55" s="741">
        <f>IF(Select2=1,Garden!$K57,"")</f>
        <v>0</v>
      </c>
      <c r="G55" s="732">
        <f>IF(Select2=1,Wood!$K57,"")</f>
        <v>0</v>
      </c>
      <c r="H55" s="741">
        <f>IF(Select2=1,Textiles!$K57,"")</f>
        <v>4.324784894675783E-2</v>
      </c>
      <c r="I55" s="742">
        <f>Sludge!K57</f>
        <v>0</v>
      </c>
      <c r="J55" s="742" t="str">
        <f>IF(Select2=2,MSW!$K57,"")</f>
        <v/>
      </c>
      <c r="K55" s="742">
        <f>Industry!$K57</f>
        <v>0</v>
      </c>
      <c r="L55" s="743">
        <f t="shared" si="3"/>
        <v>0.47643432171052702</v>
      </c>
      <c r="M55" s="744">
        <f>Recovery_OX!C50</f>
        <v>0</v>
      </c>
      <c r="N55" s="699"/>
      <c r="O55" s="745">
        <f>(L55-M55)*(1-Recovery_OX!F50)</f>
        <v>0.47643432171052702</v>
      </c>
      <c r="P55" s="691"/>
      <c r="Q55" s="701"/>
      <c r="S55" s="739">
        <f t="shared" si="2"/>
        <v>2038</v>
      </c>
      <c r="T55" s="740">
        <f>IF(Select2=1,Food!$W57,"")</f>
        <v>6.3956495841607452E-2</v>
      </c>
      <c r="U55" s="741">
        <f>IF(Select2=1,Paper!$W57,"")</f>
        <v>0.37740385686668454</v>
      </c>
      <c r="V55" s="732">
        <f>IF(Select2=1,Nappies!$W57,"")</f>
        <v>0</v>
      </c>
      <c r="W55" s="741">
        <f>IF(Select2=1,Garden!$W57,"")</f>
        <v>0</v>
      </c>
      <c r="X55" s="732">
        <f>IF(Select2=1,Wood!$W57,"")</f>
        <v>0.27883359772011546</v>
      </c>
      <c r="Y55" s="741">
        <f>IF(Select2=1,Textiles!$W57,"")</f>
        <v>4.7394902955351065E-2</v>
      </c>
      <c r="Z55" s="734">
        <f>Sludge!W57</f>
        <v>0</v>
      </c>
      <c r="AA55" s="734" t="str">
        <f>IF(Select2=2,MSW!$W57,"")</f>
        <v/>
      </c>
      <c r="AB55" s="742">
        <f>Industry!$W57</f>
        <v>0</v>
      </c>
      <c r="AC55" s="743">
        <f t="shared" si="4"/>
        <v>0.76758885338375848</v>
      </c>
      <c r="AD55" s="744">
        <f>Recovery_OX!R50</f>
        <v>0</v>
      </c>
      <c r="AE55" s="699"/>
      <c r="AF55" s="746">
        <f>(AC55-AD55)*(1-Recovery_OX!U50)</f>
        <v>0.76758885338375848</v>
      </c>
    </row>
    <row r="56" spans="2:32">
      <c r="B56" s="739">
        <f t="shared" si="1"/>
        <v>2039</v>
      </c>
      <c r="C56" s="740">
        <f>IF(Select2=1,Food!$K58,"")</f>
        <v>6.4078334808640336E-2</v>
      </c>
      <c r="D56" s="741">
        <f>IF(Select2=1,Paper!$K58,"")</f>
        <v>0.17031428749556413</v>
      </c>
      <c r="E56" s="732">
        <f>IF(Select2=1,Nappies!$K58,"")</f>
        <v>0.13070845311774021</v>
      </c>
      <c r="F56" s="741">
        <f>IF(Select2=1,Garden!$K58,"")</f>
        <v>0</v>
      </c>
      <c r="G56" s="732">
        <f>IF(Select2=1,Wood!$K58,"")</f>
        <v>0</v>
      </c>
      <c r="H56" s="741">
        <f>IF(Select2=1,Textiles!$K58,"")</f>
        <v>4.0324027082182974E-2</v>
      </c>
      <c r="I56" s="742">
        <f>Sludge!K58</f>
        <v>0</v>
      </c>
      <c r="J56" s="742" t="str">
        <f>IF(Select2=2,MSW!$K58,"")</f>
        <v/>
      </c>
      <c r="K56" s="742">
        <f>Industry!$K58</f>
        <v>0</v>
      </c>
      <c r="L56" s="743">
        <f t="shared" si="3"/>
        <v>0.40542510250412767</v>
      </c>
      <c r="M56" s="744">
        <f>Recovery_OX!C51</f>
        <v>0</v>
      </c>
      <c r="N56" s="699"/>
      <c r="O56" s="745">
        <f>(L56-M56)*(1-Recovery_OX!F51)</f>
        <v>0.40542510250412767</v>
      </c>
      <c r="P56" s="691"/>
      <c r="Q56" s="701"/>
      <c r="S56" s="739">
        <f t="shared" si="2"/>
        <v>2039</v>
      </c>
      <c r="T56" s="740">
        <f>IF(Select2=1,Food!$W58,"")</f>
        <v>4.2871321236824481E-2</v>
      </c>
      <c r="U56" s="741">
        <f>IF(Select2=1,Paper!$W58,"")</f>
        <v>0.35188902375116571</v>
      </c>
      <c r="V56" s="732">
        <f>IF(Select2=1,Nappies!$W58,"")</f>
        <v>0</v>
      </c>
      <c r="W56" s="741">
        <f>IF(Select2=1,Garden!$W58,"")</f>
        <v>0</v>
      </c>
      <c r="X56" s="732">
        <f>IF(Select2=1,Wood!$W58,"")</f>
        <v>0.2692432321931269</v>
      </c>
      <c r="Y56" s="741">
        <f>IF(Select2=1,Textiles!$W58,"")</f>
        <v>4.4190714610611498E-2</v>
      </c>
      <c r="Z56" s="734">
        <f>Sludge!W58</f>
        <v>0</v>
      </c>
      <c r="AA56" s="734" t="str">
        <f>IF(Select2=2,MSW!$W58,"")</f>
        <v/>
      </c>
      <c r="AB56" s="742">
        <f>Industry!$W58</f>
        <v>0</v>
      </c>
      <c r="AC56" s="743">
        <f t="shared" si="4"/>
        <v>0.70819429179172855</v>
      </c>
      <c r="AD56" s="744">
        <f>Recovery_OX!R51</f>
        <v>0</v>
      </c>
      <c r="AE56" s="699"/>
      <c r="AF56" s="746">
        <f>(AC56-AD56)*(1-Recovery_OX!U51)</f>
        <v>0.70819429179172855</v>
      </c>
    </row>
    <row r="57" spans="2:32">
      <c r="B57" s="739">
        <f t="shared" si="1"/>
        <v>2040</v>
      </c>
      <c r="C57" s="740">
        <f>IF(Select2=1,Food!$K59,"")</f>
        <v>4.2952992338814895E-2</v>
      </c>
      <c r="D57" s="741">
        <f>IF(Select2=1,Paper!$K59,"")</f>
        <v>0.15879998910254892</v>
      </c>
      <c r="E57" s="732">
        <f>IF(Select2=1,Nappies!$K59,"")</f>
        <v>0.1102741231271753</v>
      </c>
      <c r="F57" s="741">
        <f>IF(Select2=1,Garden!$K59,"")</f>
        <v>0</v>
      </c>
      <c r="G57" s="732">
        <f>IF(Select2=1,Wood!$K59,"")</f>
        <v>0</v>
      </c>
      <c r="H57" s="741">
        <f>IF(Select2=1,Textiles!$K59,"")</f>
        <v>3.7597873645147495E-2</v>
      </c>
      <c r="I57" s="742">
        <f>Sludge!K59</f>
        <v>0</v>
      </c>
      <c r="J57" s="742" t="str">
        <f>IF(Select2=2,MSW!$K59,"")</f>
        <v/>
      </c>
      <c r="K57" s="742">
        <f>Industry!$K59</f>
        <v>0</v>
      </c>
      <c r="L57" s="743">
        <f t="shared" si="3"/>
        <v>0.3496249782136866</v>
      </c>
      <c r="M57" s="744">
        <f>Recovery_OX!C52</f>
        <v>0</v>
      </c>
      <c r="N57" s="699"/>
      <c r="O57" s="745">
        <f>(L57-M57)*(1-Recovery_OX!F52)</f>
        <v>0.3496249782136866</v>
      </c>
      <c r="P57" s="691"/>
      <c r="Q57" s="701"/>
      <c r="S57" s="739">
        <f t="shared" si="2"/>
        <v>2040</v>
      </c>
      <c r="T57" s="740">
        <f>IF(Select2=1,Food!$W59,"")</f>
        <v>2.8737506025076871E-2</v>
      </c>
      <c r="U57" s="741">
        <f>IF(Select2=1,Paper!$W59,"")</f>
        <v>0.32809915103832438</v>
      </c>
      <c r="V57" s="732">
        <f>IF(Select2=1,Nappies!$W59,"")</f>
        <v>0</v>
      </c>
      <c r="W57" s="741">
        <f>IF(Select2=1,Garden!$W59,"")</f>
        <v>0</v>
      </c>
      <c r="X57" s="732">
        <f>IF(Select2=1,Wood!$W59,"")</f>
        <v>0.25998272329637695</v>
      </c>
      <c r="Y57" s="741">
        <f>IF(Select2=1,Textiles!$W59,"")</f>
        <v>4.1203149200161646E-2</v>
      </c>
      <c r="Z57" s="734">
        <f>Sludge!W59</f>
        <v>0</v>
      </c>
      <c r="AA57" s="734" t="str">
        <f>IF(Select2=2,MSW!$W59,"")</f>
        <v/>
      </c>
      <c r="AB57" s="742">
        <f>Industry!$W59</f>
        <v>0</v>
      </c>
      <c r="AC57" s="743">
        <f t="shared" si="4"/>
        <v>0.65802252955993978</v>
      </c>
      <c r="AD57" s="744">
        <f>Recovery_OX!R52</f>
        <v>0</v>
      </c>
      <c r="AE57" s="699"/>
      <c r="AF57" s="746">
        <f>(AC57-AD57)*(1-Recovery_OX!U52)</f>
        <v>0.65802252955993978</v>
      </c>
    </row>
    <row r="58" spans="2:32">
      <c r="B58" s="739">
        <f t="shared" si="1"/>
        <v>2041</v>
      </c>
      <c r="C58" s="740">
        <f>IF(Select2=1,Food!$K60,"")</f>
        <v>2.8792251801922866E-2</v>
      </c>
      <c r="D58" s="741">
        <f>IF(Select2=1,Paper!$K60,"")</f>
        <v>0.14806412844034855</v>
      </c>
      <c r="E58" s="732">
        <f>IF(Select2=1,Nappies!$K60,"")</f>
        <v>9.3034397863415386E-2</v>
      </c>
      <c r="F58" s="741">
        <f>IF(Select2=1,Garden!$K60,"")</f>
        <v>0</v>
      </c>
      <c r="G58" s="732">
        <f>IF(Select2=1,Wood!$K60,"")</f>
        <v>0</v>
      </c>
      <c r="H58" s="741">
        <f>IF(Select2=1,Textiles!$K60,"")</f>
        <v>3.5056025028340251E-2</v>
      </c>
      <c r="I58" s="742">
        <f>Sludge!K60</f>
        <v>0</v>
      </c>
      <c r="J58" s="742" t="str">
        <f>IF(Select2=2,MSW!$K60,"")</f>
        <v/>
      </c>
      <c r="K58" s="742">
        <f>Industry!$K60</f>
        <v>0</v>
      </c>
      <c r="L58" s="743">
        <f t="shared" si="3"/>
        <v>0.30494680313402706</v>
      </c>
      <c r="M58" s="744">
        <f>Recovery_OX!C53</f>
        <v>0</v>
      </c>
      <c r="N58" s="699"/>
      <c r="O58" s="745">
        <f>(L58-M58)*(1-Recovery_OX!F53)</f>
        <v>0.30494680313402706</v>
      </c>
      <c r="P58" s="691"/>
      <c r="Q58" s="701"/>
      <c r="S58" s="739">
        <f t="shared" si="2"/>
        <v>2041</v>
      </c>
      <c r="T58" s="740">
        <f>IF(Select2=1,Food!$W60,"")</f>
        <v>1.926332636167899E-2</v>
      </c>
      <c r="U58" s="741">
        <f>IF(Select2=1,Paper!$W60,"")</f>
        <v>0.30591762074452195</v>
      </c>
      <c r="V58" s="732">
        <f>IF(Select2=1,Nappies!$W60,"")</f>
        <v>0</v>
      </c>
      <c r="W58" s="741">
        <f>IF(Select2=1,Garden!$W60,"")</f>
        <v>0</v>
      </c>
      <c r="X58" s="732">
        <f>IF(Select2=1,Wood!$W60,"")</f>
        <v>0.25104072574837377</v>
      </c>
      <c r="Y58" s="741">
        <f>IF(Select2=1,Textiles!$W60,"")</f>
        <v>3.8417561674893436E-2</v>
      </c>
      <c r="Z58" s="734">
        <f>Sludge!W60</f>
        <v>0</v>
      </c>
      <c r="AA58" s="734" t="str">
        <f>IF(Select2=2,MSW!$W60,"")</f>
        <v/>
      </c>
      <c r="AB58" s="742">
        <f>Industry!$W60</f>
        <v>0</v>
      </c>
      <c r="AC58" s="743">
        <f t="shared" si="4"/>
        <v>0.61463923452946811</v>
      </c>
      <c r="AD58" s="744">
        <f>Recovery_OX!R53</f>
        <v>0</v>
      </c>
      <c r="AE58" s="699"/>
      <c r="AF58" s="746">
        <f>(AC58-AD58)*(1-Recovery_OX!U53)</f>
        <v>0.61463923452946811</v>
      </c>
    </row>
    <row r="59" spans="2:32">
      <c r="B59" s="739">
        <f t="shared" si="1"/>
        <v>2042</v>
      </c>
      <c r="C59" s="740">
        <f>IF(Select2=1,Food!$K61,"")</f>
        <v>1.9300023553334655E-2</v>
      </c>
      <c r="D59" s="741">
        <f>IF(Select2=1,Paper!$K61,"")</f>
        <v>0.13805407830754152</v>
      </c>
      <c r="E59" s="732">
        <f>IF(Select2=1,Nappies!$K61,"")</f>
        <v>7.8489848210593335E-2</v>
      </c>
      <c r="F59" s="741">
        <f>IF(Select2=1,Garden!$K61,"")</f>
        <v>0</v>
      </c>
      <c r="G59" s="732">
        <f>IF(Select2=1,Wood!$K61,"")</f>
        <v>0</v>
      </c>
      <c r="H59" s="741">
        <f>IF(Select2=1,Textiles!$K61,"")</f>
        <v>3.2686021086892697E-2</v>
      </c>
      <c r="I59" s="742">
        <f>Sludge!K61</f>
        <v>0</v>
      </c>
      <c r="J59" s="742" t="str">
        <f>IF(Select2=2,MSW!$K61,"")</f>
        <v/>
      </c>
      <c r="K59" s="742">
        <f>Industry!$K61</f>
        <v>0</v>
      </c>
      <c r="L59" s="743">
        <f t="shared" si="3"/>
        <v>0.26852997115836219</v>
      </c>
      <c r="M59" s="744">
        <f>Recovery_OX!C54</f>
        <v>0</v>
      </c>
      <c r="N59" s="699"/>
      <c r="O59" s="745">
        <f>(L59-M59)*(1-Recovery_OX!F54)</f>
        <v>0.26852997115836219</v>
      </c>
      <c r="P59" s="691"/>
      <c r="Q59" s="701"/>
      <c r="S59" s="739">
        <f t="shared" si="2"/>
        <v>2042</v>
      </c>
      <c r="T59" s="740">
        <f>IF(Select2=1,Food!$W61,"")</f>
        <v>1.2912593813560205E-2</v>
      </c>
      <c r="U59" s="741">
        <f>IF(Select2=1,Paper!$W61,"")</f>
        <v>0.28523569898252399</v>
      </c>
      <c r="V59" s="732">
        <f>IF(Select2=1,Nappies!$W61,"")</f>
        <v>0</v>
      </c>
      <c r="W59" s="741">
        <f>IF(Select2=1,Garden!$W61,"")</f>
        <v>0</v>
      </c>
      <c r="X59" s="732">
        <f>IF(Select2=1,Wood!$W61,"")</f>
        <v>0.24240628448386004</v>
      </c>
      <c r="Y59" s="741">
        <f>IF(Select2=1,Textiles!$W61,"")</f>
        <v>3.5820297081526252E-2</v>
      </c>
      <c r="Z59" s="734">
        <f>Sludge!W61</f>
        <v>0</v>
      </c>
      <c r="AA59" s="734" t="str">
        <f>IF(Select2=2,MSW!$W61,"")</f>
        <v/>
      </c>
      <c r="AB59" s="742">
        <f>Industry!$W61</f>
        <v>0</v>
      </c>
      <c r="AC59" s="743">
        <f t="shared" si="4"/>
        <v>0.5763748743614705</v>
      </c>
      <c r="AD59" s="744">
        <f>Recovery_OX!R54</f>
        <v>0</v>
      </c>
      <c r="AE59" s="699"/>
      <c r="AF59" s="746">
        <f>(AC59-AD59)*(1-Recovery_OX!U54)</f>
        <v>0.5763748743614705</v>
      </c>
    </row>
    <row r="60" spans="2:32">
      <c r="B60" s="739">
        <f t="shared" si="1"/>
        <v>2043</v>
      </c>
      <c r="C60" s="740">
        <f>IF(Select2=1,Food!$K62,"")</f>
        <v>1.2937192676760211E-2</v>
      </c>
      <c r="D60" s="741">
        <f>IF(Select2=1,Paper!$K62,"")</f>
        <v>0.12872076942676355</v>
      </c>
      <c r="E60" s="732">
        <f>IF(Select2=1,Nappies!$K62,"")</f>
        <v>6.6219123395268226E-2</v>
      </c>
      <c r="F60" s="741">
        <f>IF(Select2=1,Garden!$K62,"")</f>
        <v>0</v>
      </c>
      <c r="G60" s="732">
        <f>IF(Select2=1,Wood!$K62,"")</f>
        <v>0</v>
      </c>
      <c r="H60" s="741">
        <f>IF(Select2=1,Textiles!$K62,"")</f>
        <v>3.0476244058734257E-2</v>
      </c>
      <c r="I60" s="742">
        <f>Sludge!K62</f>
        <v>0</v>
      </c>
      <c r="J60" s="742" t="str">
        <f>IF(Select2=2,MSW!$K62,"")</f>
        <v/>
      </c>
      <c r="K60" s="742">
        <f>Industry!$K62</f>
        <v>0</v>
      </c>
      <c r="L60" s="743">
        <f t="shared" si="3"/>
        <v>0.23835332955752625</v>
      </c>
      <c r="M60" s="744">
        <f>Recovery_OX!C55</f>
        <v>0</v>
      </c>
      <c r="N60" s="699"/>
      <c r="O60" s="745">
        <f>(L60-M60)*(1-Recovery_OX!F55)</f>
        <v>0.23835332955752625</v>
      </c>
      <c r="P60" s="691"/>
      <c r="Q60" s="701"/>
      <c r="S60" s="739">
        <f t="shared" si="2"/>
        <v>2043</v>
      </c>
      <c r="T60" s="740">
        <f>IF(Select2=1,Food!$W62,"")</f>
        <v>8.6555704795451896E-3</v>
      </c>
      <c r="U60" s="741">
        <f>IF(Select2=1,Paper!$W62,"")</f>
        <v>0.2659520029478587</v>
      </c>
      <c r="V60" s="732">
        <f>IF(Select2=1,Nappies!$W62,"")</f>
        <v>0</v>
      </c>
      <c r="W60" s="741">
        <f>IF(Select2=1,Garden!$W62,"")</f>
        <v>0</v>
      </c>
      <c r="X60" s="732">
        <f>IF(Select2=1,Wood!$W62,"")</f>
        <v>0.23406882123248776</v>
      </c>
      <c r="Y60" s="741">
        <f>IF(Select2=1,Textiles!$W62,"")</f>
        <v>3.3398623626010149E-2</v>
      </c>
      <c r="Z60" s="734">
        <f>Sludge!W62</f>
        <v>0</v>
      </c>
      <c r="AA60" s="734" t="str">
        <f>IF(Select2=2,MSW!$W62,"")</f>
        <v/>
      </c>
      <c r="AB60" s="742">
        <f>Industry!$W62</f>
        <v>0</v>
      </c>
      <c r="AC60" s="743">
        <f t="shared" si="4"/>
        <v>0.54207501828590177</v>
      </c>
      <c r="AD60" s="744">
        <f>Recovery_OX!R55</f>
        <v>0</v>
      </c>
      <c r="AE60" s="699"/>
      <c r="AF60" s="746">
        <f>(AC60-AD60)*(1-Recovery_OX!U55)</f>
        <v>0.54207501828590177</v>
      </c>
    </row>
    <row r="61" spans="2:32">
      <c r="B61" s="739">
        <f t="shared" si="1"/>
        <v>2044</v>
      </c>
      <c r="C61" s="740">
        <f>IF(Select2=1,Food!$K63,"")</f>
        <v>8.6720595906578397E-3</v>
      </c>
      <c r="D61" s="741">
        <f>IF(Select2=1,Paper!$K63,"")</f>
        <v>0.12001844990705288</v>
      </c>
      <c r="E61" s="732">
        <f>IF(Select2=1,Nappies!$K63,"")</f>
        <v>5.5866744594442255E-2</v>
      </c>
      <c r="F61" s="741">
        <f>IF(Select2=1,Garden!$K63,"")</f>
        <v>0</v>
      </c>
      <c r="G61" s="732">
        <f>IF(Select2=1,Wood!$K63,"")</f>
        <v>0</v>
      </c>
      <c r="H61" s="741">
        <f>IF(Select2=1,Textiles!$K63,"")</f>
        <v>2.8415861614309194E-2</v>
      </c>
      <c r="I61" s="742">
        <f>Sludge!K63</f>
        <v>0</v>
      </c>
      <c r="J61" s="742" t="str">
        <f>IF(Select2=2,MSW!$K63,"")</f>
        <v/>
      </c>
      <c r="K61" s="742">
        <f>Industry!$K63</f>
        <v>0</v>
      </c>
      <c r="L61" s="743">
        <f t="shared" si="3"/>
        <v>0.21297311570646216</v>
      </c>
      <c r="M61" s="744">
        <f>Recovery_OX!C56</f>
        <v>0</v>
      </c>
      <c r="N61" s="699"/>
      <c r="O61" s="745">
        <f>(L61-M61)*(1-Recovery_OX!F56)</f>
        <v>0.21297311570646216</v>
      </c>
      <c r="P61" s="691"/>
      <c r="Q61" s="701"/>
      <c r="S61" s="739">
        <f t="shared" si="2"/>
        <v>2044</v>
      </c>
      <c r="T61" s="740">
        <f>IF(Select2=1,Food!$W63,"")</f>
        <v>5.8020024023134513E-3</v>
      </c>
      <c r="U61" s="741">
        <f>IF(Select2=1,Paper!$W63,"")</f>
        <v>0.24797200394019203</v>
      </c>
      <c r="V61" s="732">
        <f>IF(Select2=1,Nappies!$W63,"")</f>
        <v>0</v>
      </c>
      <c r="W61" s="741">
        <f>IF(Select2=1,Garden!$W63,"")</f>
        <v>0</v>
      </c>
      <c r="X61" s="732">
        <f>IF(Select2=1,Wood!$W63,"")</f>
        <v>0.22601812155911427</v>
      </c>
      <c r="Y61" s="741">
        <f>IF(Select2=1,Textiles!$W63,"")</f>
        <v>3.1140670262256663E-2</v>
      </c>
      <c r="Z61" s="734">
        <f>Sludge!W63</f>
        <v>0</v>
      </c>
      <c r="AA61" s="734" t="str">
        <f>IF(Select2=2,MSW!$W63,"")</f>
        <v/>
      </c>
      <c r="AB61" s="742">
        <f>Industry!$W63</f>
        <v>0</v>
      </c>
      <c r="AC61" s="743">
        <f t="shared" si="4"/>
        <v>0.51093279816387638</v>
      </c>
      <c r="AD61" s="744">
        <f>Recovery_OX!R56</f>
        <v>0</v>
      </c>
      <c r="AE61" s="699"/>
      <c r="AF61" s="746">
        <f>(AC61-AD61)*(1-Recovery_OX!U56)</f>
        <v>0.51093279816387638</v>
      </c>
    </row>
    <row r="62" spans="2:32">
      <c r="B62" s="739">
        <f t="shared" si="1"/>
        <v>2045</v>
      </c>
      <c r="C62" s="740">
        <f>IF(Select2=1,Food!$K64,"")</f>
        <v>5.8130553840335707E-3</v>
      </c>
      <c r="D62" s="741">
        <f>IF(Select2=1,Paper!$K64,"")</f>
        <v>0.11190446096802772</v>
      </c>
      <c r="E62" s="732">
        <f>IF(Select2=1,Nappies!$K64,"")</f>
        <v>4.7132806832107139E-2</v>
      </c>
      <c r="F62" s="741">
        <f>IF(Select2=1,Garden!$K64,"")</f>
        <v>0</v>
      </c>
      <c r="G62" s="732">
        <f>IF(Select2=1,Wood!$K64,"")</f>
        <v>0</v>
      </c>
      <c r="H62" s="741">
        <f>IF(Select2=1,Textiles!$K64,"")</f>
        <v>2.6494773756484558E-2</v>
      </c>
      <c r="I62" s="742">
        <f>Sludge!K64</f>
        <v>0</v>
      </c>
      <c r="J62" s="742" t="str">
        <f>IF(Select2=2,MSW!$K64,"")</f>
        <v/>
      </c>
      <c r="K62" s="742">
        <f>Industry!$K64</f>
        <v>0</v>
      </c>
      <c r="L62" s="743">
        <f t="shared" si="3"/>
        <v>0.19134509694065299</v>
      </c>
      <c r="M62" s="744">
        <f>Recovery_OX!C57</f>
        <v>0</v>
      </c>
      <c r="N62" s="699"/>
      <c r="O62" s="745">
        <f>(L62-M62)*(1-Recovery_OX!F57)</f>
        <v>0.19134509694065299</v>
      </c>
      <c r="P62" s="691"/>
      <c r="Q62" s="701"/>
      <c r="S62" s="739">
        <f t="shared" si="2"/>
        <v>2045</v>
      </c>
      <c r="T62" s="740">
        <f>IF(Select2=1,Food!$W64,"")</f>
        <v>3.8891985174176434E-3</v>
      </c>
      <c r="U62" s="741">
        <f>IF(Select2=1,Paper!$W64,"")</f>
        <v>0.23120756398352851</v>
      </c>
      <c r="V62" s="732">
        <f>IF(Select2=1,Nappies!$W64,"")</f>
        <v>0</v>
      </c>
      <c r="W62" s="741">
        <f>IF(Select2=1,Garden!$W64,"")</f>
        <v>0</v>
      </c>
      <c r="X62" s="732">
        <f>IF(Select2=1,Wood!$W64,"")</f>
        <v>0.21824432234984176</v>
      </c>
      <c r="Y62" s="741">
        <f>IF(Select2=1,Textiles!$W64,"")</f>
        <v>2.9035368500257057E-2</v>
      </c>
      <c r="Z62" s="734">
        <f>Sludge!W64</f>
        <v>0</v>
      </c>
      <c r="AA62" s="734" t="str">
        <f>IF(Select2=2,MSW!$W64,"")</f>
        <v/>
      </c>
      <c r="AB62" s="742">
        <f>Industry!$W64</f>
        <v>0</v>
      </c>
      <c r="AC62" s="743">
        <f t="shared" si="4"/>
        <v>0.48237645335104501</v>
      </c>
      <c r="AD62" s="744">
        <f>Recovery_OX!R57</f>
        <v>0</v>
      </c>
      <c r="AE62" s="699"/>
      <c r="AF62" s="746">
        <f>(AC62-AD62)*(1-Recovery_OX!U57)</f>
        <v>0.48237645335104501</v>
      </c>
    </row>
    <row r="63" spans="2:32">
      <c r="B63" s="739">
        <f t="shared" si="1"/>
        <v>2046</v>
      </c>
      <c r="C63" s="740">
        <f>IF(Select2=1,Food!$K65,"")</f>
        <v>3.8966075526331041E-3</v>
      </c>
      <c r="D63" s="741">
        <f>IF(Select2=1,Paper!$K65,"")</f>
        <v>0.10433902782649547</v>
      </c>
      <c r="E63" s="732">
        <f>IF(Select2=1,Nappies!$K65,"")</f>
        <v>3.9764290831682453E-2</v>
      </c>
      <c r="F63" s="741">
        <f>IF(Select2=1,Garden!$K65,"")</f>
        <v>0</v>
      </c>
      <c r="G63" s="732">
        <f>IF(Select2=1,Wood!$K65,"")</f>
        <v>0</v>
      </c>
      <c r="H63" s="741">
        <f>IF(Select2=1,Textiles!$K65,"")</f>
        <v>2.4703563310352509E-2</v>
      </c>
      <c r="I63" s="742">
        <f>Sludge!K65</f>
        <v>0</v>
      </c>
      <c r="J63" s="742" t="str">
        <f>IF(Select2=2,MSW!$K65,"")</f>
        <v/>
      </c>
      <c r="K63" s="742">
        <f>Industry!$K65</f>
        <v>0</v>
      </c>
      <c r="L63" s="743">
        <f t="shared" si="3"/>
        <v>0.17270348952116354</v>
      </c>
      <c r="M63" s="744">
        <f>Recovery_OX!C58</f>
        <v>0</v>
      </c>
      <c r="N63" s="699"/>
      <c r="O63" s="745">
        <f>(L63-M63)*(1-Recovery_OX!F58)</f>
        <v>0.17270348952116354</v>
      </c>
      <c r="P63" s="691"/>
      <c r="Q63" s="701"/>
      <c r="S63" s="739">
        <f t="shared" si="2"/>
        <v>2046</v>
      </c>
      <c r="T63" s="740">
        <f>IF(Select2=1,Food!$W65,"")</f>
        <v>2.6070077292371348E-3</v>
      </c>
      <c r="U63" s="741">
        <f>IF(Select2=1,Paper!$W65,"")</f>
        <v>0.21557650377375109</v>
      </c>
      <c r="V63" s="732">
        <f>IF(Select2=1,Nappies!$W65,"")</f>
        <v>0</v>
      </c>
      <c r="W63" s="741">
        <f>IF(Select2=1,Garden!$W65,"")</f>
        <v>0</v>
      </c>
      <c r="X63" s="732">
        <f>IF(Select2=1,Wood!$W65,"")</f>
        <v>0.21073789972846946</v>
      </c>
      <c r="Y63" s="741">
        <f>IF(Select2=1,Textiles!$W65,"")</f>
        <v>2.7072398148331518E-2</v>
      </c>
      <c r="Z63" s="734">
        <f>Sludge!W65</f>
        <v>0</v>
      </c>
      <c r="AA63" s="734" t="str">
        <f>IF(Select2=2,MSW!$W65,"")</f>
        <v/>
      </c>
      <c r="AB63" s="742">
        <f>Industry!$W65</f>
        <v>0</v>
      </c>
      <c r="AC63" s="743">
        <f t="shared" si="4"/>
        <v>0.45599380937978917</v>
      </c>
      <c r="AD63" s="744">
        <f>Recovery_OX!R58</f>
        <v>0</v>
      </c>
      <c r="AE63" s="699"/>
      <c r="AF63" s="746">
        <f>(AC63-AD63)*(1-Recovery_OX!U58)</f>
        <v>0.45599380937978917</v>
      </c>
    </row>
    <row r="64" spans="2:32">
      <c r="B64" s="739">
        <f t="shared" si="1"/>
        <v>2047</v>
      </c>
      <c r="C64" s="740">
        <f>IF(Select2=1,Food!$K66,"")</f>
        <v>2.611974154063842E-3</v>
      </c>
      <c r="D64" s="741">
        <f>IF(Select2=1,Paper!$K66,"")</f>
        <v>9.7285064720419145E-2</v>
      </c>
      <c r="E64" s="732">
        <f>IF(Select2=1,Nappies!$K66,"")</f>
        <v>3.3547733131596633E-2</v>
      </c>
      <c r="F64" s="741">
        <f>IF(Select2=1,Garden!$K66,"")</f>
        <v>0</v>
      </c>
      <c r="G64" s="732">
        <f>IF(Select2=1,Wood!$K66,"")</f>
        <v>0</v>
      </c>
      <c r="H64" s="741">
        <f>IF(Select2=1,Textiles!$K66,"")</f>
        <v>2.3033449760228007E-2</v>
      </c>
      <c r="I64" s="742">
        <f>Sludge!K66</f>
        <v>0</v>
      </c>
      <c r="J64" s="742" t="str">
        <f>IF(Select2=2,MSW!$K66,"")</f>
        <v/>
      </c>
      <c r="K64" s="742">
        <f>Industry!$K66</f>
        <v>0</v>
      </c>
      <c r="L64" s="743">
        <f t="shared" si="3"/>
        <v>0.15647822176630763</v>
      </c>
      <c r="M64" s="744">
        <f>Recovery_OX!C59</f>
        <v>0</v>
      </c>
      <c r="N64" s="699"/>
      <c r="O64" s="745">
        <f>(L64-M64)*(1-Recovery_OX!F59)</f>
        <v>0.15647822176630763</v>
      </c>
      <c r="P64" s="691"/>
      <c r="Q64" s="701"/>
      <c r="S64" s="739">
        <f t="shared" si="2"/>
        <v>2047</v>
      </c>
      <c r="T64" s="740">
        <f>IF(Select2=1,Food!$W66,"")</f>
        <v>1.7475295410775036E-3</v>
      </c>
      <c r="U64" s="741">
        <f>IF(Select2=1,Paper!$W66,"")</f>
        <v>0.20100219983557688</v>
      </c>
      <c r="V64" s="732">
        <f>IF(Select2=1,Nappies!$W66,"")</f>
        <v>0</v>
      </c>
      <c r="W64" s="741">
        <f>IF(Select2=1,Garden!$W66,"")</f>
        <v>0</v>
      </c>
      <c r="X64" s="732">
        <f>IF(Select2=1,Wood!$W66,"")</f>
        <v>0.20348965738855401</v>
      </c>
      <c r="Y64" s="741">
        <f>IF(Select2=1,Textiles!$W66,"")</f>
        <v>2.5242136723537548E-2</v>
      </c>
      <c r="Z64" s="734">
        <f>Sludge!W66</f>
        <v>0</v>
      </c>
      <c r="AA64" s="734" t="str">
        <f>IF(Select2=2,MSW!$W66,"")</f>
        <v/>
      </c>
      <c r="AB64" s="742">
        <f>Industry!$W66</f>
        <v>0</v>
      </c>
      <c r="AC64" s="743">
        <f t="shared" si="4"/>
        <v>0.43148152348874597</v>
      </c>
      <c r="AD64" s="744">
        <f>Recovery_OX!R59</f>
        <v>0</v>
      </c>
      <c r="AE64" s="699"/>
      <c r="AF64" s="746">
        <f>(AC64-AD64)*(1-Recovery_OX!U59)</f>
        <v>0.43148152348874597</v>
      </c>
    </row>
    <row r="65" spans="2:32">
      <c r="B65" s="739">
        <f t="shared" si="1"/>
        <v>2048</v>
      </c>
      <c r="C65" s="740">
        <f>IF(Select2=1,Food!$K67,"")</f>
        <v>1.7508586351959745E-3</v>
      </c>
      <c r="D65" s="741">
        <f>IF(Select2=1,Paper!$K67,"")</f>
        <v>9.070799311446899E-2</v>
      </c>
      <c r="E65" s="732">
        <f>IF(Select2=1,Nappies!$K67,"")</f>
        <v>2.8303042119692898E-2</v>
      </c>
      <c r="F65" s="741">
        <f>IF(Select2=1,Garden!$K67,"")</f>
        <v>0</v>
      </c>
      <c r="G65" s="732">
        <f>IF(Select2=1,Wood!$K67,"")</f>
        <v>0</v>
      </c>
      <c r="H65" s="741">
        <f>IF(Select2=1,Textiles!$K67,"")</f>
        <v>2.1476246207550745E-2</v>
      </c>
      <c r="I65" s="742">
        <f>Sludge!K67</f>
        <v>0</v>
      </c>
      <c r="J65" s="742" t="str">
        <f>IF(Select2=2,MSW!$K67,"")</f>
        <v/>
      </c>
      <c r="K65" s="742">
        <f>Industry!$K67</f>
        <v>0</v>
      </c>
      <c r="L65" s="743">
        <f t="shared" si="3"/>
        <v>0.1422381400769086</v>
      </c>
      <c r="M65" s="744">
        <f>Recovery_OX!C60</f>
        <v>0</v>
      </c>
      <c r="N65" s="699"/>
      <c r="O65" s="745">
        <f>(L65-M65)*(1-Recovery_OX!F60)</f>
        <v>0.1422381400769086</v>
      </c>
      <c r="P65" s="691"/>
      <c r="Q65" s="701"/>
      <c r="S65" s="739">
        <f t="shared" si="2"/>
        <v>2048</v>
      </c>
      <c r="T65" s="740">
        <f>IF(Select2=1,Food!$W67,"")</f>
        <v>1.1714040824237118E-3</v>
      </c>
      <c r="U65" s="741">
        <f>IF(Select2=1,Paper!$W67,"")</f>
        <v>0.18741320891419228</v>
      </c>
      <c r="V65" s="732">
        <f>IF(Select2=1,Nappies!$W67,"")</f>
        <v>0</v>
      </c>
      <c r="W65" s="741">
        <f>IF(Select2=1,Garden!$W67,"")</f>
        <v>0</v>
      </c>
      <c r="X65" s="732">
        <f>IF(Select2=1,Wood!$W67,"")</f>
        <v>0.1964907153267843</v>
      </c>
      <c r="Y65" s="741">
        <f>IF(Select2=1,Textiles!$W67,"")</f>
        <v>2.3535612282247393E-2</v>
      </c>
      <c r="Z65" s="734">
        <f>Sludge!W67</f>
        <v>0</v>
      </c>
      <c r="AA65" s="734" t="str">
        <f>IF(Select2=2,MSW!$W67,"")</f>
        <v/>
      </c>
      <c r="AB65" s="742">
        <f>Industry!$W67</f>
        <v>0</v>
      </c>
      <c r="AC65" s="743">
        <f t="shared" si="4"/>
        <v>0.40861094060564768</v>
      </c>
      <c r="AD65" s="744">
        <f>Recovery_OX!R60</f>
        <v>0</v>
      </c>
      <c r="AE65" s="699"/>
      <c r="AF65" s="746">
        <f>(AC65-AD65)*(1-Recovery_OX!U60)</f>
        <v>0.40861094060564768</v>
      </c>
    </row>
    <row r="66" spans="2:32">
      <c r="B66" s="739">
        <f t="shared" si="1"/>
        <v>2049</v>
      </c>
      <c r="C66" s="740">
        <f>IF(Select2=1,Food!$K68,"")</f>
        <v>1.1736356409464623E-3</v>
      </c>
      <c r="D66" s="741">
        <f>IF(Select2=1,Paper!$K68,"")</f>
        <v>8.4575572196002202E-2</v>
      </c>
      <c r="E66" s="732">
        <f>IF(Select2=1,Nappies!$K68,"")</f>
        <v>2.3878280839030434E-2</v>
      </c>
      <c r="F66" s="741">
        <f>IF(Select2=1,Garden!$K68,"")</f>
        <v>0</v>
      </c>
      <c r="G66" s="732">
        <f>IF(Select2=1,Wood!$K68,"")</f>
        <v>0</v>
      </c>
      <c r="H66" s="741">
        <f>IF(Select2=1,Textiles!$K68,"")</f>
        <v>2.0024319238698872E-2</v>
      </c>
      <c r="I66" s="742">
        <f>Sludge!K68</f>
        <v>0</v>
      </c>
      <c r="J66" s="742" t="str">
        <f>IF(Select2=2,MSW!$K68,"")</f>
        <v/>
      </c>
      <c r="K66" s="742">
        <f>Industry!$K68</f>
        <v>0</v>
      </c>
      <c r="L66" s="743">
        <f t="shared" si="3"/>
        <v>0.12965180791467798</v>
      </c>
      <c r="M66" s="744">
        <f>Recovery_OX!C61</f>
        <v>0</v>
      </c>
      <c r="N66" s="699"/>
      <c r="O66" s="745">
        <f>(L66-M66)*(1-Recovery_OX!F61)</f>
        <v>0.12965180791467798</v>
      </c>
      <c r="P66" s="691"/>
      <c r="Q66" s="701"/>
      <c r="S66" s="739">
        <f t="shared" si="2"/>
        <v>2049</v>
      </c>
      <c r="T66" s="740">
        <f>IF(Select2=1,Food!$W68,"")</f>
        <v>7.8521563845659827E-4</v>
      </c>
      <c r="U66" s="741">
        <f>IF(Select2=1,Paper!$W68,"")</f>
        <v>0.17474291776033526</v>
      </c>
      <c r="V66" s="732">
        <f>IF(Select2=1,Nappies!$W68,"")</f>
        <v>0</v>
      </c>
      <c r="W66" s="741">
        <f>IF(Select2=1,Garden!$W68,"")</f>
        <v>0</v>
      </c>
      <c r="X66" s="732">
        <f>IF(Select2=1,Wood!$W68,"")</f>
        <v>0.18973249896386657</v>
      </c>
      <c r="Y66" s="741">
        <f>IF(Select2=1,Textiles!$W68,"")</f>
        <v>2.1944459439669998E-2</v>
      </c>
      <c r="Z66" s="734">
        <f>Sludge!W68</f>
        <v>0</v>
      </c>
      <c r="AA66" s="734" t="str">
        <f>IF(Select2=2,MSW!$W68,"")</f>
        <v/>
      </c>
      <c r="AB66" s="742">
        <f>Industry!$W68</f>
        <v>0</v>
      </c>
      <c r="AC66" s="743">
        <f t="shared" si="4"/>
        <v>0.38720509180232843</v>
      </c>
      <c r="AD66" s="744">
        <f>Recovery_OX!R61</f>
        <v>0</v>
      </c>
      <c r="AE66" s="699"/>
      <c r="AF66" s="746">
        <f>(AC66-AD66)*(1-Recovery_OX!U61)</f>
        <v>0.38720509180232843</v>
      </c>
    </row>
    <row r="67" spans="2:32">
      <c r="B67" s="739">
        <f t="shared" si="1"/>
        <v>2050</v>
      </c>
      <c r="C67" s="740">
        <f>IF(Select2=1,Food!$K69,"")</f>
        <v>7.8671149686829959E-4</v>
      </c>
      <c r="D67" s="741">
        <f>IF(Select2=1,Paper!$K69,"")</f>
        <v>7.8857740830561809E-2</v>
      </c>
      <c r="E67" s="732">
        <f>IF(Select2=1,Nappies!$K69,"")</f>
        <v>2.0145265424697554E-2</v>
      </c>
      <c r="F67" s="741">
        <f>IF(Select2=1,Garden!$K69,"")</f>
        <v>0</v>
      </c>
      <c r="G67" s="732">
        <f>IF(Select2=1,Wood!$K69,"")</f>
        <v>0</v>
      </c>
      <c r="H67" s="741">
        <f>IF(Select2=1,Textiles!$K69,"")</f>
        <v>1.8670551505986611E-2</v>
      </c>
      <c r="I67" s="742">
        <f>Sludge!K69</f>
        <v>0</v>
      </c>
      <c r="J67" s="742" t="str">
        <f>IF(Select2=2,MSW!$K69,"")</f>
        <v/>
      </c>
      <c r="K67" s="742">
        <f>Industry!$K69</f>
        <v>0</v>
      </c>
      <c r="L67" s="743">
        <f t="shared" si="3"/>
        <v>0.11846026925811427</v>
      </c>
      <c r="M67" s="744">
        <f>Recovery_OX!C62</f>
        <v>0</v>
      </c>
      <c r="N67" s="699"/>
      <c r="O67" s="745">
        <f>(L67-M67)*(1-Recovery_OX!F62)</f>
        <v>0.11846026925811427</v>
      </c>
      <c r="P67" s="691"/>
      <c r="Q67" s="701"/>
      <c r="S67" s="739">
        <f t="shared" si="2"/>
        <v>2050</v>
      </c>
      <c r="T67" s="740">
        <f>IF(Select2=1,Food!$W69,"")</f>
        <v>5.2634578291813094E-4</v>
      </c>
      <c r="U67" s="741">
        <f>IF(Select2=1,Paper!$W69,"")</f>
        <v>0.16292921659206996</v>
      </c>
      <c r="V67" s="732">
        <f>IF(Select2=1,Nappies!$W69,"")</f>
        <v>0</v>
      </c>
      <c r="W67" s="741">
        <f>IF(Select2=1,Garden!$W69,"")</f>
        <v>0</v>
      </c>
      <c r="X67" s="732">
        <f>IF(Select2=1,Wood!$W69,"")</f>
        <v>0.18320672863959267</v>
      </c>
      <c r="Y67" s="741">
        <f>IF(Select2=1,Textiles!$W69,"")</f>
        <v>2.0460878362725053E-2</v>
      </c>
      <c r="Z67" s="734">
        <f>Sludge!W69</f>
        <v>0</v>
      </c>
      <c r="AA67" s="734" t="str">
        <f>IF(Select2=2,MSW!$W69,"")</f>
        <v/>
      </c>
      <c r="AB67" s="742">
        <f>Industry!$W69</f>
        <v>0</v>
      </c>
      <c r="AC67" s="743">
        <f t="shared" si="4"/>
        <v>0.36712316937730582</v>
      </c>
      <c r="AD67" s="744">
        <f>Recovery_OX!R62</f>
        <v>0</v>
      </c>
      <c r="AE67" s="699"/>
      <c r="AF67" s="746">
        <f>(AC67-AD67)*(1-Recovery_OX!U62)</f>
        <v>0.36712316937730582</v>
      </c>
    </row>
    <row r="68" spans="2:32">
      <c r="B68" s="739">
        <f t="shared" si="1"/>
        <v>2051</v>
      </c>
      <c r="C68" s="740">
        <f>IF(Select2=1,Food!$K70,"")</f>
        <v>5.2734848679752543E-4</v>
      </c>
      <c r="D68" s="741">
        <f>IF(Select2=1,Paper!$K70,"")</f>
        <v>7.3526470202160785E-2</v>
      </c>
      <c r="E68" s="732">
        <f>IF(Select2=1,Nappies!$K70,"")</f>
        <v>1.6995851659812929E-2</v>
      </c>
      <c r="F68" s="741">
        <f>IF(Select2=1,Garden!$K70,"")</f>
        <v>0</v>
      </c>
      <c r="G68" s="732">
        <f>IF(Select2=1,Wood!$K70,"")</f>
        <v>0</v>
      </c>
      <c r="H68" s="741">
        <f>IF(Select2=1,Textiles!$K70,"")</f>
        <v>1.7408306838417612E-2</v>
      </c>
      <c r="I68" s="742">
        <f>Sludge!K70</f>
        <v>0</v>
      </c>
      <c r="J68" s="742" t="str">
        <f>IF(Select2=2,MSW!$K70,"")</f>
        <v/>
      </c>
      <c r="K68" s="742">
        <f>Industry!$K70</f>
        <v>0</v>
      </c>
      <c r="L68" s="743">
        <f t="shared" si="3"/>
        <v>0.10845797718718886</v>
      </c>
      <c r="M68" s="744">
        <f>Recovery_OX!C63</f>
        <v>0</v>
      </c>
      <c r="N68" s="699"/>
      <c r="O68" s="745">
        <f>(L68-M68)*(1-Recovery_OX!F63)</f>
        <v>0.10845797718718886</v>
      </c>
      <c r="P68" s="691"/>
      <c r="Q68" s="701"/>
      <c r="S68" s="739">
        <f t="shared" si="2"/>
        <v>2051</v>
      </c>
      <c r="T68" s="740">
        <f>IF(Select2=1,Food!$W70,"")</f>
        <v>3.5282012943634619E-4</v>
      </c>
      <c r="U68" s="741">
        <f>IF(Select2=1,Paper!$W70,"")</f>
        <v>0.15191419463256373</v>
      </c>
      <c r="V68" s="732">
        <f>IF(Select2=1,Nappies!$W70,"")</f>
        <v>0</v>
      </c>
      <c r="W68" s="741">
        <f>IF(Select2=1,Garden!$W70,"")</f>
        <v>0</v>
      </c>
      <c r="X68" s="732">
        <f>IF(Select2=1,Wood!$W70,"")</f>
        <v>0.1769054094692209</v>
      </c>
      <c r="Y68" s="741">
        <f>IF(Select2=1,Textiles!$W70,"")</f>
        <v>1.9077596535252178E-2</v>
      </c>
      <c r="Z68" s="734">
        <f>Sludge!W70</f>
        <v>0</v>
      </c>
      <c r="AA68" s="734" t="str">
        <f>IF(Select2=2,MSW!$W70,"")</f>
        <v/>
      </c>
      <c r="AB68" s="742">
        <f>Industry!$W70</f>
        <v>0</v>
      </c>
      <c r="AC68" s="743">
        <f t="shared" si="4"/>
        <v>0.34825002076647316</v>
      </c>
      <c r="AD68" s="744">
        <f>Recovery_OX!R63</f>
        <v>0</v>
      </c>
      <c r="AE68" s="699"/>
      <c r="AF68" s="746">
        <f>(AC68-AD68)*(1-Recovery_OX!U63)</f>
        <v>0.34825002076647316</v>
      </c>
    </row>
    <row r="69" spans="2:32">
      <c r="B69" s="739">
        <f t="shared" si="1"/>
        <v>2052</v>
      </c>
      <c r="C69" s="740">
        <f>IF(Select2=1,Food!$K71,"")</f>
        <v>3.5349226194694196E-4</v>
      </c>
      <c r="D69" s="741">
        <f>IF(Select2=1,Paper!$K71,"")</f>
        <v>6.8555626415993581E-2</v>
      </c>
      <c r="E69" s="732">
        <f>IF(Select2=1,Nappies!$K71,"")</f>
        <v>1.433880207347542E-2</v>
      </c>
      <c r="F69" s="741">
        <f>IF(Select2=1,Garden!$K71,"")</f>
        <v>0</v>
      </c>
      <c r="G69" s="732">
        <f>IF(Select2=1,Wood!$K71,"")</f>
        <v>0</v>
      </c>
      <c r="H69" s="741">
        <f>IF(Select2=1,Textiles!$K71,"")</f>
        <v>1.6231397711167037E-2</v>
      </c>
      <c r="I69" s="742">
        <f>Sludge!K71</f>
        <v>0</v>
      </c>
      <c r="J69" s="742" t="str">
        <f>IF(Select2=2,MSW!$K71,"")</f>
        <v/>
      </c>
      <c r="K69" s="742">
        <f>Industry!$K71</f>
        <v>0</v>
      </c>
      <c r="L69" s="743">
        <f t="shared" si="3"/>
        <v>9.9479318462582983E-2</v>
      </c>
      <c r="M69" s="744">
        <f>Recovery_OX!C64</f>
        <v>0</v>
      </c>
      <c r="N69" s="699"/>
      <c r="O69" s="745">
        <f>(L69-M69)*(1-Recovery_OX!F64)</f>
        <v>9.9479318462582983E-2</v>
      </c>
      <c r="P69" s="691"/>
      <c r="Q69" s="701"/>
      <c r="S69" s="739">
        <f t="shared" si="2"/>
        <v>2052</v>
      </c>
      <c r="T69" s="740">
        <f>IF(Select2=1,Food!$W71,"")</f>
        <v>2.3650240540607181E-4</v>
      </c>
      <c r="U69" s="741">
        <f>IF(Select2=1,Paper!$W71,"")</f>
        <v>0.14164385623139181</v>
      </c>
      <c r="V69" s="732">
        <f>IF(Select2=1,Nappies!$W71,"")</f>
        <v>0</v>
      </c>
      <c r="W69" s="741">
        <f>IF(Select2=1,Garden!$W71,"")</f>
        <v>0</v>
      </c>
      <c r="X69" s="732">
        <f>IF(Select2=1,Wood!$W71,"")</f>
        <v>0.17082082154874229</v>
      </c>
      <c r="Y69" s="741">
        <f>IF(Select2=1,Textiles!$W71,"")</f>
        <v>1.7787833108128263E-2</v>
      </c>
      <c r="Z69" s="734">
        <f>Sludge!W71</f>
        <v>0</v>
      </c>
      <c r="AA69" s="734" t="str">
        <f>IF(Select2=2,MSW!$W71,"")</f>
        <v/>
      </c>
      <c r="AB69" s="742">
        <f>Industry!$W71</f>
        <v>0</v>
      </c>
      <c r="AC69" s="743">
        <f t="shared" si="4"/>
        <v>0.33048901329366842</v>
      </c>
      <c r="AD69" s="744">
        <f>Recovery_OX!R64</f>
        <v>0</v>
      </c>
      <c r="AE69" s="699"/>
      <c r="AF69" s="746">
        <f>(AC69-AD69)*(1-Recovery_OX!U64)</f>
        <v>0.33048901329366842</v>
      </c>
    </row>
    <row r="70" spans="2:32">
      <c r="B70" s="739">
        <f t="shared" si="1"/>
        <v>2053</v>
      </c>
      <c r="C70" s="740">
        <f>IF(Select2=1,Food!$K72,"")</f>
        <v>2.3695294930151637E-4</v>
      </c>
      <c r="D70" s="741">
        <f>IF(Select2=1,Paper!$K72,"")</f>
        <v>6.3920842390053384E-2</v>
      </c>
      <c r="E70" s="732">
        <f>IF(Select2=1,Nappies!$K72,"")</f>
        <v>1.2097142821530484E-2</v>
      </c>
      <c r="F70" s="741">
        <f>IF(Select2=1,Garden!$K72,"")</f>
        <v>0</v>
      </c>
      <c r="G70" s="732">
        <f>IF(Select2=1,Wood!$K72,"")</f>
        <v>0</v>
      </c>
      <c r="H70" s="741">
        <f>IF(Select2=1,Textiles!$K72,"")</f>
        <v>1.51340549143277E-2</v>
      </c>
      <c r="I70" s="742">
        <f>Sludge!K72</f>
        <v>0</v>
      </c>
      <c r="J70" s="742" t="str">
        <f>IF(Select2=2,MSW!$K72,"")</f>
        <v/>
      </c>
      <c r="K70" s="742">
        <f>Industry!$K72</f>
        <v>0</v>
      </c>
      <c r="L70" s="743">
        <f t="shared" si="3"/>
        <v>9.1388993075213087E-2</v>
      </c>
      <c r="M70" s="744">
        <f>Recovery_OX!C65</f>
        <v>0</v>
      </c>
      <c r="N70" s="699"/>
      <c r="O70" s="745">
        <f>(L70-M70)*(1-Recovery_OX!F65)</f>
        <v>9.1388993075213087E-2</v>
      </c>
      <c r="P70" s="691"/>
      <c r="Q70" s="701"/>
      <c r="S70" s="739">
        <f t="shared" si="2"/>
        <v>2053</v>
      </c>
      <c r="T70" s="740">
        <f>IF(Select2=1,Food!$W72,"")</f>
        <v>1.5853230327933748E-4</v>
      </c>
      <c r="U70" s="741">
        <f>IF(Select2=1,Paper!$W72,"")</f>
        <v>0.13206785617779634</v>
      </c>
      <c r="V70" s="732">
        <f>IF(Select2=1,Nappies!$W72,"")</f>
        <v>0</v>
      </c>
      <c r="W70" s="741">
        <f>IF(Select2=1,Garden!$W72,"")</f>
        <v>0</v>
      </c>
      <c r="X70" s="732">
        <f>IF(Select2=1,Wood!$W72,"")</f>
        <v>0.16494551049703277</v>
      </c>
      <c r="Y70" s="741">
        <f>IF(Select2=1,Textiles!$W72,"")</f>
        <v>1.6585265659537208E-2</v>
      </c>
      <c r="Z70" s="734">
        <f>Sludge!W72</f>
        <v>0</v>
      </c>
      <c r="AA70" s="734" t="str">
        <f>IF(Select2=2,MSW!$W72,"")</f>
        <v/>
      </c>
      <c r="AB70" s="742">
        <f>Industry!$W72</f>
        <v>0</v>
      </c>
      <c r="AC70" s="743">
        <f t="shared" si="4"/>
        <v>0.31375716463764569</v>
      </c>
      <c r="AD70" s="744">
        <f>Recovery_OX!R65</f>
        <v>0</v>
      </c>
      <c r="AE70" s="699"/>
      <c r="AF70" s="746">
        <f>(AC70-AD70)*(1-Recovery_OX!U65)</f>
        <v>0.31375716463764569</v>
      </c>
    </row>
    <row r="71" spans="2:32">
      <c r="B71" s="739">
        <f t="shared" si="1"/>
        <v>2054</v>
      </c>
      <c r="C71" s="740">
        <f>IF(Select2=1,Food!$K73,"")</f>
        <v>1.5883431188407299E-4</v>
      </c>
      <c r="D71" s="741">
        <f>IF(Select2=1,Paper!$K73,"")</f>
        <v>5.9599398407667939E-2</v>
      </c>
      <c r="E71" s="732">
        <f>IF(Select2=1,Nappies!$K73,"")</f>
        <v>1.0205933779866776E-2</v>
      </c>
      <c r="F71" s="741">
        <f>IF(Select2=1,Garden!$K73,"")</f>
        <v>0</v>
      </c>
      <c r="G71" s="732">
        <f>IF(Select2=1,Wood!$K73,"")</f>
        <v>0</v>
      </c>
      <c r="H71" s="741">
        <f>IF(Select2=1,Textiles!$K73,"")</f>
        <v>1.4110899272236393E-2</v>
      </c>
      <c r="I71" s="742">
        <f>Sludge!K73</f>
        <v>0</v>
      </c>
      <c r="J71" s="742" t="str">
        <f>IF(Select2=2,MSW!$K73,"")</f>
        <v/>
      </c>
      <c r="K71" s="742">
        <f>Industry!$K73</f>
        <v>0</v>
      </c>
      <c r="L71" s="743">
        <f t="shared" si="3"/>
        <v>8.4075065771655175E-2</v>
      </c>
      <c r="M71" s="744">
        <f>Recovery_OX!C66</f>
        <v>0</v>
      </c>
      <c r="N71" s="699"/>
      <c r="O71" s="745">
        <f>(L71-M71)*(1-Recovery_OX!F66)</f>
        <v>8.4075065771655175E-2</v>
      </c>
      <c r="P71" s="691"/>
      <c r="Q71" s="701"/>
      <c r="S71" s="739">
        <f t="shared" si="2"/>
        <v>2054</v>
      </c>
      <c r="T71" s="740">
        <f>IF(Select2=1,Food!$W73,"")</f>
        <v>1.0626738083234144E-4</v>
      </c>
      <c r="U71" s="741">
        <f>IF(Select2=1,Paper!$W73,"")</f>
        <v>0.12313925290840494</v>
      </c>
      <c r="V71" s="732">
        <f>IF(Select2=1,Nappies!$W73,"")</f>
        <v>0</v>
      </c>
      <c r="W71" s="741">
        <f>IF(Select2=1,Garden!$W73,"")</f>
        <v>0</v>
      </c>
      <c r="X71" s="732">
        <f>IF(Select2=1,Wood!$W73,"")</f>
        <v>0.15927227832330415</v>
      </c>
      <c r="Y71" s="741">
        <f>IF(Select2=1,Textiles!$W73,"")</f>
        <v>1.5463999202450843E-2</v>
      </c>
      <c r="Z71" s="734">
        <f>Sludge!W73</f>
        <v>0</v>
      </c>
      <c r="AA71" s="734" t="str">
        <f>IF(Select2=2,MSW!$W73,"")</f>
        <v/>
      </c>
      <c r="AB71" s="742">
        <f>Industry!$W73</f>
        <v>0</v>
      </c>
      <c r="AC71" s="743">
        <f t="shared" si="4"/>
        <v>0.29798179781499229</v>
      </c>
      <c r="AD71" s="744">
        <f>Recovery_OX!R66</f>
        <v>0</v>
      </c>
      <c r="AE71" s="699"/>
      <c r="AF71" s="746">
        <f>(AC71-AD71)*(1-Recovery_OX!U66)</f>
        <v>0.29798179781499229</v>
      </c>
    </row>
    <row r="72" spans="2:32">
      <c r="B72" s="739">
        <f t="shared" si="1"/>
        <v>2055</v>
      </c>
      <c r="C72" s="740">
        <f>IF(Select2=1,Food!$K74,"")</f>
        <v>1.0646982325417089E-4</v>
      </c>
      <c r="D72" s="741">
        <f>IF(Select2=1,Paper!$K74,"")</f>
        <v>5.5570110745422008E-2</v>
      </c>
      <c r="E72" s="732">
        <f>IF(Select2=1,Nappies!$K74,"")</f>
        <v>8.610387250586141E-3</v>
      </c>
      <c r="F72" s="741">
        <f>IF(Select2=1,Garden!$K74,"")</f>
        <v>0</v>
      </c>
      <c r="G72" s="732">
        <f>IF(Select2=1,Wood!$K74,"")</f>
        <v>0</v>
      </c>
      <c r="H72" s="741">
        <f>IF(Select2=1,Textiles!$K74,"")</f>
        <v>1.3156915274748555E-2</v>
      </c>
      <c r="I72" s="742">
        <f>Sludge!K74</f>
        <v>0</v>
      </c>
      <c r="J72" s="742" t="str">
        <f>IF(Select2=2,MSW!$K74,"")</f>
        <v/>
      </c>
      <c r="K72" s="742">
        <f>Industry!$K74</f>
        <v>0</v>
      </c>
      <c r="L72" s="743">
        <f t="shared" si="3"/>
        <v>7.7443883094010874E-2</v>
      </c>
      <c r="M72" s="744">
        <f>Recovery_OX!C67</f>
        <v>0</v>
      </c>
      <c r="N72" s="699"/>
      <c r="O72" s="745">
        <f>(L72-M72)*(1-Recovery_OX!F67)</f>
        <v>7.7443883094010874E-2</v>
      </c>
      <c r="P72" s="691"/>
      <c r="Q72" s="701"/>
      <c r="S72" s="739">
        <f t="shared" si="2"/>
        <v>2055</v>
      </c>
      <c r="T72" s="740">
        <f>IF(Select2=1,Food!$W74,"")</f>
        <v>7.1233155611621923E-5</v>
      </c>
      <c r="U72" s="741">
        <f>IF(Select2=1,Paper!$W74,"")</f>
        <v>0.11481427839963233</v>
      </c>
      <c r="V72" s="732">
        <f>IF(Select2=1,Nappies!$W74,"")</f>
        <v>0</v>
      </c>
      <c r="W72" s="741">
        <f>IF(Select2=1,Garden!$W74,"")</f>
        <v>0</v>
      </c>
      <c r="X72" s="732">
        <f>IF(Select2=1,Wood!$W74,"")</f>
        <v>0.15379417460866507</v>
      </c>
      <c r="Y72" s="741">
        <f>IF(Select2=1,Textiles!$W74,"")</f>
        <v>1.4418537287395679E-2</v>
      </c>
      <c r="Z72" s="734">
        <f>Sludge!W74</f>
        <v>0</v>
      </c>
      <c r="AA72" s="734" t="str">
        <f>IF(Select2=2,MSW!$W74,"")</f>
        <v/>
      </c>
      <c r="AB72" s="742">
        <f>Industry!$W74</f>
        <v>0</v>
      </c>
      <c r="AC72" s="743">
        <f t="shared" si="4"/>
        <v>0.2830982234513047</v>
      </c>
      <c r="AD72" s="744">
        <f>Recovery_OX!R67</f>
        <v>0</v>
      </c>
      <c r="AE72" s="699"/>
      <c r="AF72" s="746">
        <f>(AC72-AD72)*(1-Recovery_OX!U67)</f>
        <v>0.2830982234513047</v>
      </c>
    </row>
    <row r="73" spans="2:32">
      <c r="B73" s="739">
        <f t="shared" si="1"/>
        <v>2056</v>
      </c>
      <c r="C73" s="740">
        <f>IF(Select2=1,Food!$K75,"")</f>
        <v>7.1368856825142221E-5</v>
      </c>
      <c r="D73" s="741">
        <f>IF(Select2=1,Paper!$K75,"")</f>
        <v>5.18132278305206E-2</v>
      </c>
      <c r="E73" s="732">
        <f>IF(Select2=1,Nappies!$K75,"")</f>
        <v>7.2642807805895979E-3</v>
      </c>
      <c r="F73" s="741">
        <f>IF(Select2=1,Garden!$K75,"")</f>
        <v>0</v>
      </c>
      <c r="G73" s="732">
        <f>IF(Select2=1,Wood!$K75,"")</f>
        <v>0</v>
      </c>
      <c r="H73" s="741">
        <f>IF(Select2=1,Textiles!$K75,"")</f>
        <v>1.2267426491201723E-2</v>
      </c>
      <c r="I73" s="742">
        <f>Sludge!K75</f>
        <v>0</v>
      </c>
      <c r="J73" s="742" t="str">
        <f>IF(Select2=2,MSW!$K75,"")</f>
        <v/>
      </c>
      <c r="K73" s="742">
        <f>Industry!$K75</f>
        <v>0</v>
      </c>
      <c r="L73" s="743">
        <f t="shared" si="3"/>
        <v>7.1416303959137062E-2</v>
      </c>
      <c r="M73" s="744">
        <f>Recovery_OX!C68</f>
        <v>0</v>
      </c>
      <c r="N73" s="699"/>
      <c r="O73" s="745">
        <f>(L73-M73)*(1-Recovery_OX!F68)</f>
        <v>7.1416303959137062E-2</v>
      </c>
      <c r="P73" s="691"/>
      <c r="Q73" s="701"/>
      <c r="S73" s="739">
        <f t="shared" si="2"/>
        <v>2056</v>
      </c>
      <c r="T73" s="740">
        <f>IF(Select2=1,Food!$W75,"")</f>
        <v>4.7749012148846267E-5</v>
      </c>
      <c r="U73" s="741">
        <f>IF(Select2=1,Paper!$W75,"")</f>
        <v>0.1070521236167782</v>
      </c>
      <c r="V73" s="732">
        <f>IF(Select2=1,Nappies!$W75,"")</f>
        <v>0</v>
      </c>
      <c r="W73" s="741">
        <f>IF(Select2=1,Garden!$W75,"")</f>
        <v>0</v>
      </c>
      <c r="X73" s="732">
        <f>IF(Select2=1,Wood!$W75,"")</f>
        <v>0.14850448799098892</v>
      </c>
      <c r="Y73" s="741">
        <f>IF(Select2=1,Textiles!$W75,"")</f>
        <v>1.3443755058851205E-2</v>
      </c>
      <c r="Z73" s="734">
        <f>Sludge!W75</f>
        <v>0</v>
      </c>
      <c r="AA73" s="734" t="str">
        <f>IF(Select2=2,MSW!$W75,"")</f>
        <v/>
      </c>
      <c r="AB73" s="742">
        <f>Industry!$W75</f>
        <v>0</v>
      </c>
      <c r="AC73" s="743">
        <f t="shared" si="4"/>
        <v>0.26904811567876719</v>
      </c>
      <c r="AD73" s="744">
        <f>Recovery_OX!R68</f>
        <v>0</v>
      </c>
      <c r="AE73" s="699"/>
      <c r="AF73" s="746">
        <f>(AC73-AD73)*(1-Recovery_OX!U68)</f>
        <v>0.26904811567876719</v>
      </c>
    </row>
    <row r="74" spans="2:32">
      <c r="B74" s="739">
        <f t="shared" si="1"/>
        <v>2057</v>
      </c>
      <c r="C74" s="740">
        <f>IF(Select2=1,Food!$K76,"")</f>
        <v>4.7839975392540283E-5</v>
      </c>
      <c r="D74" s="741">
        <f>IF(Select2=1,Paper!$K76,"")</f>
        <v>4.8310333418556291E-2</v>
      </c>
      <c r="E74" s="732">
        <f>IF(Select2=1,Nappies!$K76,"")</f>
        <v>6.1286181124607583E-3</v>
      </c>
      <c r="F74" s="741">
        <f>IF(Select2=1,Garden!$K76,"")</f>
        <v>0</v>
      </c>
      <c r="G74" s="732">
        <f>IF(Select2=1,Wood!$K76,"")</f>
        <v>0</v>
      </c>
      <c r="H74" s="741">
        <f>IF(Select2=1,Textiles!$K76,"")</f>
        <v>1.1438072646546999E-2</v>
      </c>
      <c r="I74" s="742">
        <f>Sludge!K76</f>
        <v>0</v>
      </c>
      <c r="J74" s="742" t="str">
        <f>IF(Select2=2,MSW!$K76,"")</f>
        <v/>
      </c>
      <c r="K74" s="742">
        <f>Industry!$K76</f>
        <v>0</v>
      </c>
      <c r="L74" s="743">
        <f t="shared" si="3"/>
        <v>6.5924864152956592E-2</v>
      </c>
      <c r="M74" s="744">
        <f>Recovery_OX!C69</f>
        <v>0</v>
      </c>
      <c r="N74" s="699"/>
      <c r="O74" s="745">
        <f>(L74-M74)*(1-Recovery_OX!F69)</f>
        <v>6.5924864152956592E-2</v>
      </c>
      <c r="P74" s="691"/>
      <c r="Q74" s="701"/>
      <c r="S74" s="739">
        <f t="shared" si="2"/>
        <v>2057</v>
      </c>
      <c r="T74" s="740">
        <f>IF(Select2=1,Food!$W76,"")</f>
        <v>3.2007120021770931E-5</v>
      </c>
      <c r="U74" s="741">
        <f>IF(Select2=1,Paper!$W76,"")</f>
        <v>9.9814738468091607E-2</v>
      </c>
      <c r="V74" s="732">
        <f>IF(Select2=1,Nappies!$W76,"")</f>
        <v>0</v>
      </c>
      <c r="W74" s="741">
        <f>IF(Select2=1,Garden!$W76,"")</f>
        <v>0</v>
      </c>
      <c r="X74" s="732">
        <f>IF(Select2=1,Wood!$W76,"")</f>
        <v>0.14339673794265562</v>
      </c>
      <c r="Y74" s="741">
        <f>IF(Select2=1,Textiles!$W76,"")</f>
        <v>1.253487413320219E-2</v>
      </c>
      <c r="Z74" s="734">
        <f>Sludge!W76</f>
        <v>0</v>
      </c>
      <c r="AA74" s="734" t="str">
        <f>IF(Select2=2,MSW!$W76,"")</f>
        <v/>
      </c>
      <c r="AB74" s="742">
        <f>Industry!$W76</f>
        <v>0</v>
      </c>
      <c r="AC74" s="743">
        <f t="shared" si="4"/>
        <v>0.25577835766397117</v>
      </c>
      <c r="AD74" s="744">
        <f>Recovery_OX!R69</f>
        <v>0</v>
      </c>
      <c r="AE74" s="699"/>
      <c r="AF74" s="746">
        <f>(AC74-AD74)*(1-Recovery_OX!U69)</f>
        <v>0.25577835766397117</v>
      </c>
    </row>
    <row r="75" spans="2:32">
      <c r="B75" s="739">
        <f t="shared" si="1"/>
        <v>2058</v>
      </c>
      <c r="C75" s="740">
        <f>IF(Select2=1,Food!$K77,"")</f>
        <v>3.2068094507471454E-5</v>
      </c>
      <c r="D75" s="741">
        <f>IF(Select2=1,Paper!$K77,"")</f>
        <v>4.504425631705769E-2</v>
      </c>
      <c r="E75" s="732">
        <f>IF(Select2=1,Nappies!$K77,"")</f>
        <v>5.1704994758384809E-3</v>
      </c>
      <c r="F75" s="741">
        <f>IF(Select2=1,Garden!$K77,"")</f>
        <v>0</v>
      </c>
      <c r="G75" s="732">
        <f>IF(Select2=1,Wood!$K77,"")</f>
        <v>0</v>
      </c>
      <c r="H75" s="741">
        <f>IF(Select2=1,Textiles!$K77,"")</f>
        <v>1.0664788247275694E-2</v>
      </c>
      <c r="I75" s="742">
        <f>Sludge!K77</f>
        <v>0</v>
      </c>
      <c r="J75" s="742" t="str">
        <f>IF(Select2=2,MSW!$K77,"")</f>
        <v/>
      </c>
      <c r="K75" s="742">
        <f>Industry!$K77</f>
        <v>0</v>
      </c>
      <c r="L75" s="743">
        <f t="shared" si="3"/>
        <v>6.0911612134679341E-2</v>
      </c>
      <c r="M75" s="744">
        <f>Recovery_OX!C70</f>
        <v>0</v>
      </c>
      <c r="N75" s="699"/>
      <c r="O75" s="745">
        <f>(L75-M75)*(1-Recovery_OX!F70)</f>
        <v>6.0911612134679341E-2</v>
      </c>
      <c r="P75" s="691"/>
      <c r="Q75" s="701"/>
      <c r="S75" s="739">
        <f t="shared" si="2"/>
        <v>2058</v>
      </c>
      <c r="T75" s="740">
        <f>IF(Select2=1,Food!$W77,"")</f>
        <v>2.1455014166461726E-5</v>
      </c>
      <c r="U75" s="741">
        <f>IF(Select2=1,Paper!$W77,"")</f>
        <v>9.3066645283177124E-2</v>
      </c>
      <c r="V75" s="732">
        <f>IF(Select2=1,Nappies!$W77,"")</f>
        <v>0</v>
      </c>
      <c r="W75" s="741">
        <f>IF(Select2=1,Garden!$W77,"")</f>
        <v>0</v>
      </c>
      <c r="X75" s="732">
        <f>IF(Select2=1,Wood!$W77,"")</f>
        <v>0.13846466683109515</v>
      </c>
      <c r="Y75" s="741">
        <f>IF(Select2=1,Textiles!$W77,"")</f>
        <v>1.1687439175096653E-2</v>
      </c>
      <c r="Z75" s="734">
        <f>Sludge!W77</f>
        <v>0</v>
      </c>
      <c r="AA75" s="734" t="str">
        <f>IF(Select2=2,MSW!$W77,"")</f>
        <v/>
      </c>
      <c r="AB75" s="742">
        <f>Industry!$W77</f>
        <v>0</v>
      </c>
      <c r="AC75" s="743">
        <f t="shared" si="4"/>
        <v>0.24324020630353541</v>
      </c>
      <c r="AD75" s="744">
        <f>Recovery_OX!R70</f>
        <v>0</v>
      </c>
      <c r="AE75" s="699"/>
      <c r="AF75" s="746">
        <f>(AC75-AD75)*(1-Recovery_OX!U70)</f>
        <v>0.24324020630353541</v>
      </c>
    </row>
    <row r="76" spans="2:32">
      <c r="B76" s="739">
        <f t="shared" si="1"/>
        <v>2059</v>
      </c>
      <c r="C76" s="740">
        <f>IF(Select2=1,Food!$K78,"")</f>
        <v>2.1495886586523499E-5</v>
      </c>
      <c r="D76" s="741">
        <f>IF(Select2=1,Paper!$K78,"")</f>
        <v>4.1998986212284053E-2</v>
      </c>
      <c r="E76" s="732">
        <f>IF(Select2=1,Nappies!$K78,"")</f>
        <v>4.3621684919949704E-3</v>
      </c>
      <c r="F76" s="741">
        <f>IF(Select2=1,Garden!$K78,"")</f>
        <v>0</v>
      </c>
      <c r="G76" s="732">
        <f>IF(Select2=1,Wood!$K78,"")</f>
        <v>0</v>
      </c>
      <c r="H76" s="741">
        <f>IF(Select2=1,Textiles!$K78,"")</f>
        <v>9.9437826523654481E-3</v>
      </c>
      <c r="I76" s="742">
        <f>Sludge!K78</f>
        <v>0</v>
      </c>
      <c r="J76" s="742" t="str">
        <f>IF(Select2=2,MSW!$K78,"")</f>
        <v/>
      </c>
      <c r="K76" s="742">
        <f>Industry!$K78</f>
        <v>0</v>
      </c>
      <c r="L76" s="743">
        <f t="shared" si="3"/>
        <v>5.6326433243231E-2</v>
      </c>
      <c r="M76" s="744">
        <f>Recovery_OX!C71</f>
        <v>0</v>
      </c>
      <c r="N76" s="699"/>
      <c r="O76" s="745">
        <f>(L76-M76)*(1-Recovery_OX!F71)</f>
        <v>5.6326433243231E-2</v>
      </c>
      <c r="P76" s="691"/>
      <c r="Q76" s="701"/>
      <c r="S76" s="739">
        <f t="shared" si="2"/>
        <v>2059</v>
      </c>
      <c r="T76" s="740">
        <f>IF(Select2=1,Food!$W78,"")</f>
        <v>1.4381726083757921E-5</v>
      </c>
      <c r="U76" s="741">
        <f>IF(Select2=1,Paper!$W78,"")</f>
        <v>8.677476490141342E-2</v>
      </c>
      <c r="V76" s="732">
        <f>IF(Select2=1,Nappies!$W78,"")</f>
        <v>0</v>
      </c>
      <c r="W76" s="741">
        <f>IF(Select2=1,Garden!$W78,"")</f>
        <v>0</v>
      </c>
      <c r="X76" s="732">
        <f>IF(Select2=1,Wood!$W78,"")</f>
        <v>0.13370223225240491</v>
      </c>
      <c r="Y76" s="741">
        <f>IF(Select2=1,Textiles!$W78,"")</f>
        <v>1.0897296057386792E-2</v>
      </c>
      <c r="Z76" s="734">
        <f>Sludge!W78</f>
        <v>0</v>
      </c>
      <c r="AA76" s="734" t="str">
        <f>IF(Select2=2,MSW!$W78,"")</f>
        <v/>
      </c>
      <c r="AB76" s="742">
        <f>Industry!$W78</f>
        <v>0</v>
      </c>
      <c r="AC76" s="743">
        <f t="shared" si="4"/>
        <v>0.23138867493728887</v>
      </c>
      <c r="AD76" s="744">
        <f>Recovery_OX!R71</f>
        <v>0</v>
      </c>
      <c r="AE76" s="699"/>
      <c r="AF76" s="746">
        <f>(AC76-AD76)*(1-Recovery_OX!U71)</f>
        <v>0.23138867493728887</v>
      </c>
    </row>
    <row r="77" spans="2:32">
      <c r="B77" s="739">
        <f t="shared" si="1"/>
        <v>2060</v>
      </c>
      <c r="C77" s="740">
        <f>IF(Select2=1,Food!$K79,"")</f>
        <v>1.4409123686255313E-5</v>
      </c>
      <c r="D77" s="741">
        <f>IF(Select2=1,Paper!$K79,"")</f>
        <v>3.9159595186648785E-2</v>
      </c>
      <c r="E77" s="732">
        <f>IF(Select2=1,Nappies!$K79,"")</f>
        <v>3.6802080807614599E-3</v>
      </c>
      <c r="F77" s="741">
        <f>IF(Select2=1,Garden!$K79,"")</f>
        <v>0</v>
      </c>
      <c r="G77" s="732">
        <f>IF(Select2=1,Wood!$K79,"")</f>
        <v>0</v>
      </c>
      <c r="H77" s="741">
        <f>IF(Select2=1,Textiles!$K79,"")</f>
        <v>9.2715214915535214E-3</v>
      </c>
      <c r="I77" s="742">
        <f>Sludge!K79</f>
        <v>0</v>
      </c>
      <c r="J77" s="742" t="str">
        <f>IF(Select2=2,MSW!$K79,"")</f>
        <v/>
      </c>
      <c r="K77" s="742">
        <f>Industry!$K79</f>
        <v>0</v>
      </c>
      <c r="L77" s="743">
        <f t="shared" si="3"/>
        <v>5.2125733882650016E-2</v>
      </c>
      <c r="M77" s="744">
        <f>Recovery_OX!C72</f>
        <v>0</v>
      </c>
      <c r="N77" s="699"/>
      <c r="O77" s="745">
        <f>(L77-M77)*(1-Recovery_OX!F72)</f>
        <v>5.2125733882650016E-2</v>
      </c>
      <c r="P77" s="691"/>
      <c r="Q77" s="701"/>
      <c r="S77" s="739">
        <f t="shared" si="2"/>
        <v>2060</v>
      </c>
      <c r="T77" s="740">
        <f>IF(Select2=1,Food!$W79,"")</f>
        <v>9.6403592905365644E-6</v>
      </c>
      <c r="U77" s="741">
        <f>IF(Select2=1,Paper!$W79,"")</f>
        <v>8.0908254517869455E-2</v>
      </c>
      <c r="V77" s="732">
        <f>IF(Select2=1,Nappies!$W79,"")</f>
        <v>0</v>
      </c>
      <c r="W77" s="741">
        <f>IF(Select2=1,Garden!$W79,"")</f>
        <v>0</v>
      </c>
      <c r="X77" s="732">
        <f>IF(Select2=1,Wood!$W79,"")</f>
        <v>0.12910359962864926</v>
      </c>
      <c r="Y77" s="741">
        <f>IF(Select2=1,Textiles!$W79,"")</f>
        <v>1.0160571497592901E-2</v>
      </c>
      <c r="Z77" s="734">
        <f>Sludge!W79</f>
        <v>0</v>
      </c>
      <c r="AA77" s="734" t="str">
        <f>IF(Select2=2,MSW!$W79,"")</f>
        <v/>
      </c>
      <c r="AB77" s="742">
        <f>Industry!$W79</f>
        <v>0</v>
      </c>
      <c r="AC77" s="743">
        <f t="shared" si="4"/>
        <v>0.22018206600340215</v>
      </c>
      <c r="AD77" s="744">
        <f>Recovery_OX!R72</f>
        <v>0</v>
      </c>
      <c r="AE77" s="699"/>
      <c r="AF77" s="746">
        <f>(AC77-AD77)*(1-Recovery_OX!U72)</f>
        <v>0.22018206600340215</v>
      </c>
    </row>
    <row r="78" spans="2:32">
      <c r="B78" s="739">
        <f t="shared" si="1"/>
        <v>2061</v>
      </c>
      <c r="C78" s="740">
        <f>IF(Select2=1,Food!$K80,"")</f>
        <v>9.6587244527038824E-6</v>
      </c>
      <c r="D78" s="741">
        <f>IF(Select2=1,Paper!$K80,"")</f>
        <v>3.6512164542050043E-2</v>
      </c>
      <c r="E78" s="732">
        <f>IF(Select2=1,Nappies!$K80,"")</f>
        <v>3.1048620754921463E-3</v>
      </c>
      <c r="F78" s="741">
        <f>IF(Select2=1,Garden!$K80,"")</f>
        <v>0</v>
      </c>
      <c r="G78" s="732">
        <f>IF(Select2=1,Wood!$K80,"")</f>
        <v>0</v>
      </c>
      <c r="H78" s="741">
        <f>IF(Select2=1,Textiles!$K80,"")</f>
        <v>8.6447093398496835E-3</v>
      </c>
      <c r="I78" s="742">
        <f>Sludge!K80</f>
        <v>0</v>
      </c>
      <c r="J78" s="742" t="str">
        <f>IF(Select2=2,MSW!$K80,"")</f>
        <v/>
      </c>
      <c r="K78" s="742">
        <f>Industry!$K80</f>
        <v>0</v>
      </c>
      <c r="L78" s="743">
        <f t="shared" si="3"/>
        <v>4.8271394681844576E-2</v>
      </c>
      <c r="M78" s="744">
        <f>Recovery_OX!C73</f>
        <v>0</v>
      </c>
      <c r="N78" s="699"/>
      <c r="O78" s="745">
        <f>(L78-M78)*(1-Recovery_OX!F73)</f>
        <v>4.8271394681844576E-2</v>
      </c>
      <c r="P78" s="691"/>
      <c r="Q78" s="701"/>
      <c r="S78" s="739">
        <f t="shared" si="2"/>
        <v>2061</v>
      </c>
      <c r="T78" s="740">
        <f>IF(Select2=1,Food!$W80,"")</f>
        <v>6.4621260834325723E-6</v>
      </c>
      <c r="U78" s="741">
        <f>IF(Select2=1,Paper!$W80,"")</f>
        <v>7.5438356491839012E-2</v>
      </c>
      <c r="V78" s="732">
        <f>IF(Select2=1,Nappies!$W80,"")</f>
        <v>0</v>
      </c>
      <c r="W78" s="741">
        <f>IF(Select2=1,Garden!$W80,"")</f>
        <v>0</v>
      </c>
      <c r="X78" s="732">
        <f>IF(Select2=1,Wood!$W80,"")</f>
        <v>0.12466313505977208</v>
      </c>
      <c r="Y78" s="741">
        <f>IF(Select2=1,Textiles!$W80,"")</f>
        <v>9.4736540710681459E-3</v>
      </c>
      <c r="Z78" s="734">
        <f>Sludge!W80</f>
        <v>0</v>
      </c>
      <c r="AA78" s="734" t="str">
        <f>IF(Select2=2,MSW!$W80,"")</f>
        <v/>
      </c>
      <c r="AB78" s="742">
        <f>Industry!$W80</f>
        <v>0</v>
      </c>
      <c r="AC78" s="743">
        <f t="shared" si="4"/>
        <v>0.20958160774876267</v>
      </c>
      <c r="AD78" s="744">
        <f>Recovery_OX!R73</f>
        <v>0</v>
      </c>
      <c r="AE78" s="699"/>
      <c r="AF78" s="746">
        <f>(AC78-AD78)*(1-Recovery_OX!U73)</f>
        <v>0.20958160774876267</v>
      </c>
    </row>
    <row r="79" spans="2:32">
      <c r="B79" s="739">
        <f t="shared" si="1"/>
        <v>2062</v>
      </c>
      <c r="C79" s="740">
        <f>IF(Select2=1,Food!$K81,"")</f>
        <v>6.4744366197820225E-6</v>
      </c>
      <c r="D79" s="741">
        <f>IF(Select2=1,Paper!$K81,"")</f>
        <v>3.4043716570396558E-2</v>
      </c>
      <c r="E79" s="732">
        <f>IF(Select2=1,Nappies!$K81,"")</f>
        <v>2.6194628934771485E-3</v>
      </c>
      <c r="F79" s="741">
        <f>IF(Select2=1,Garden!$K81,"")</f>
        <v>0</v>
      </c>
      <c r="G79" s="732">
        <f>IF(Select2=1,Wood!$K81,"")</f>
        <v>0</v>
      </c>
      <c r="H79" s="741">
        <f>IF(Select2=1,Textiles!$K81,"")</f>
        <v>8.0602735633590744E-3</v>
      </c>
      <c r="I79" s="742">
        <f>Sludge!K81</f>
        <v>0</v>
      </c>
      <c r="J79" s="742" t="str">
        <f>IF(Select2=2,MSW!$K81,"")</f>
        <v/>
      </c>
      <c r="K79" s="742">
        <f>Industry!$K81</f>
        <v>0</v>
      </c>
      <c r="L79" s="743">
        <f t="shared" si="3"/>
        <v>4.4729927463852563E-2</v>
      </c>
      <c r="M79" s="744">
        <f>Recovery_OX!C74</f>
        <v>0</v>
      </c>
      <c r="N79" s="699"/>
      <c r="O79" s="745">
        <f>(L79-M79)*(1-Recovery_OX!F74)</f>
        <v>4.4729927463852563E-2</v>
      </c>
      <c r="P79" s="691"/>
      <c r="Q79" s="701"/>
      <c r="S79" s="739">
        <f t="shared" si="2"/>
        <v>2062</v>
      </c>
      <c r="T79" s="740">
        <f>IF(Select2=1,Food!$W81,"")</f>
        <v>4.3316926537346273E-6</v>
      </c>
      <c r="U79" s="741">
        <f>IF(Select2=1,Paper!$W81,"")</f>
        <v>7.0338257376852467E-2</v>
      </c>
      <c r="V79" s="732">
        <f>IF(Select2=1,Nappies!$W81,"")</f>
        <v>0</v>
      </c>
      <c r="W79" s="741">
        <f>IF(Select2=1,Garden!$W81,"")</f>
        <v>0</v>
      </c>
      <c r="X79" s="732">
        <f>IF(Select2=1,Wood!$W81,"")</f>
        <v>0.12037539842136447</v>
      </c>
      <c r="Y79" s="741">
        <f>IF(Select2=1,Textiles!$W81,"")</f>
        <v>8.8331765077907659E-3</v>
      </c>
      <c r="Z79" s="734">
        <f>Sludge!W81</f>
        <v>0</v>
      </c>
      <c r="AA79" s="734" t="str">
        <f>IF(Select2=2,MSW!$W81,"")</f>
        <v/>
      </c>
      <c r="AB79" s="742">
        <f>Industry!$W81</f>
        <v>0</v>
      </c>
      <c r="AC79" s="743">
        <f t="shared" si="4"/>
        <v>0.19955116399866141</v>
      </c>
      <c r="AD79" s="744">
        <f>Recovery_OX!R74</f>
        <v>0</v>
      </c>
      <c r="AE79" s="699"/>
      <c r="AF79" s="746">
        <f>(AC79-AD79)*(1-Recovery_OX!U74)</f>
        <v>0.19955116399866141</v>
      </c>
    </row>
    <row r="80" spans="2:32">
      <c r="B80" s="739">
        <f t="shared" si="1"/>
        <v>2063</v>
      </c>
      <c r="C80" s="740">
        <f>IF(Select2=1,Food!$K82,"")</f>
        <v>4.3399446530271142E-6</v>
      </c>
      <c r="D80" s="741">
        <f>IF(Select2=1,Paper!$K82,"")</f>
        <v>3.1742150936867476E-2</v>
      </c>
      <c r="E80" s="732">
        <f>IF(Select2=1,Nappies!$K82,"")</f>
        <v>2.2099486816064312E-3</v>
      </c>
      <c r="F80" s="741">
        <f>IF(Select2=1,Garden!$K82,"")</f>
        <v>0</v>
      </c>
      <c r="G80" s="732">
        <f>IF(Select2=1,Wood!$K82,"")</f>
        <v>0</v>
      </c>
      <c r="H80" s="741">
        <f>IF(Select2=1,Textiles!$K82,"")</f>
        <v>7.5153492572272969E-3</v>
      </c>
      <c r="I80" s="742">
        <f>Sludge!K82</f>
        <v>0</v>
      </c>
      <c r="J80" s="742" t="str">
        <f>IF(Select2=2,MSW!$K82,"")</f>
        <v/>
      </c>
      <c r="K80" s="742">
        <f>Industry!$K82</f>
        <v>0</v>
      </c>
      <c r="L80" s="743">
        <f t="shared" si="3"/>
        <v>4.1471788820354238E-2</v>
      </c>
      <c r="M80" s="744">
        <f>Recovery_OX!C75</f>
        <v>0</v>
      </c>
      <c r="N80" s="699"/>
      <c r="O80" s="745">
        <f>(L80-M80)*(1-Recovery_OX!F75)</f>
        <v>4.1471788820354238E-2</v>
      </c>
      <c r="P80" s="691"/>
      <c r="Q80" s="701"/>
      <c r="S80" s="739">
        <f t="shared" si="2"/>
        <v>2063</v>
      </c>
      <c r="T80" s="740">
        <f>IF(Select2=1,Food!$W82,"")</f>
        <v>2.903620419063636E-6</v>
      </c>
      <c r="U80" s="741">
        <f>IF(Select2=1,Paper!$W82,"")</f>
        <v>6.5582956481131216E-2</v>
      </c>
      <c r="V80" s="732">
        <f>IF(Select2=1,Nappies!$W82,"")</f>
        <v>0</v>
      </c>
      <c r="W80" s="741">
        <f>IF(Select2=1,Garden!$W82,"")</f>
        <v>0</v>
      </c>
      <c r="X80" s="732">
        <f>IF(Select2=1,Wood!$W82,"")</f>
        <v>0.11623513669983204</v>
      </c>
      <c r="Y80" s="741">
        <f>IF(Select2=1,Textiles!$W82,"")</f>
        <v>8.2359991860025163E-3</v>
      </c>
      <c r="Z80" s="734">
        <f>Sludge!W82</f>
        <v>0</v>
      </c>
      <c r="AA80" s="734" t="str">
        <f>IF(Select2=2,MSW!$W82,"")</f>
        <v/>
      </c>
      <c r="AB80" s="742">
        <f>Industry!$W82</f>
        <v>0</v>
      </c>
      <c r="AC80" s="743">
        <f t="shared" si="4"/>
        <v>0.19005699598738482</v>
      </c>
      <c r="AD80" s="744">
        <f>Recovery_OX!R75</f>
        <v>0</v>
      </c>
      <c r="AE80" s="699"/>
      <c r="AF80" s="746">
        <f>(AC80-AD80)*(1-Recovery_OX!U75)</f>
        <v>0.19005699598738482</v>
      </c>
    </row>
    <row r="81" spans="2:32">
      <c r="B81" s="739">
        <f t="shared" si="1"/>
        <v>2064</v>
      </c>
      <c r="C81" s="740">
        <f>IF(Select2=1,Food!$K83,"")</f>
        <v>2.9091518996092616E-6</v>
      </c>
      <c r="D81" s="741">
        <f>IF(Select2=1,Paper!$K83,"")</f>
        <v>2.9596185364057045E-2</v>
      </c>
      <c r="E81" s="732">
        <f>IF(Select2=1,Nappies!$K83,"")</f>
        <v>1.8644559491549097E-3</v>
      </c>
      <c r="F81" s="741">
        <f>IF(Select2=1,Garden!$K83,"")</f>
        <v>0</v>
      </c>
      <c r="G81" s="732">
        <f>IF(Select2=1,Wood!$K83,"")</f>
        <v>0</v>
      </c>
      <c r="H81" s="741">
        <f>IF(Select2=1,Textiles!$K83,"")</f>
        <v>7.0072652018734905E-3</v>
      </c>
      <c r="I81" s="742">
        <f>Sludge!K83</f>
        <v>0</v>
      </c>
      <c r="J81" s="742" t="str">
        <f>IF(Select2=2,MSW!$K83,"")</f>
        <v/>
      </c>
      <c r="K81" s="742">
        <f>Industry!$K83</f>
        <v>0</v>
      </c>
      <c r="L81" s="743">
        <f t="shared" si="3"/>
        <v>3.8470815666985056E-2</v>
      </c>
      <c r="M81" s="744">
        <f>Recovery_OX!C76</f>
        <v>0</v>
      </c>
      <c r="N81" s="699"/>
      <c r="O81" s="745">
        <f>(L81-M81)*(1-Recovery_OX!F76)</f>
        <v>3.8470815666985056E-2</v>
      </c>
      <c r="P81" s="691"/>
      <c r="Q81" s="701"/>
      <c r="S81" s="739">
        <f t="shared" si="2"/>
        <v>2064</v>
      </c>
      <c r="T81" s="740">
        <f>IF(Select2=1,Food!$W83,"")</f>
        <v>1.9463549729767588E-6</v>
      </c>
      <c r="U81" s="741">
        <f>IF(Select2=1,Paper!$W83,"")</f>
        <v>6.1149143314167501E-2</v>
      </c>
      <c r="V81" s="732">
        <f>IF(Select2=1,Nappies!$W83,"")</f>
        <v>0</v>
      </c>
      <c r="W81" s="741">
        <f>IF(Select2=1,Garden!$W83,"")</f>
        <v>0</v>
      </c>
      <c r="X81" s="732">
        <f>IF(Select2=1,Wood!$W83,"")</f>
        <v>0.11223727755679644</v>
      </c>
      <c r="Y81" s="741">
        <f>IF(Select2=1,Textiles!$W83,"")</f>
        <v>7.679194741779167E-3</v>
      </c>
      <c r="Z81" s="734">
        <f>Sludge!W83</f>
        <v>0</v>
      </c>
      <c r="AA81" s="734" t="str">
        <f>IF(Select2=2,MSW!$W83,"")</f>
        <v/>
      </c>
      <c r="AB81" s="742">
        <f>Industry!$W83</f>
        <v>0</v>
      </c>
      <c r="AC81" s="743">
        <f t="shared" ref="AC81:AC97" si="5">SUM(T81:AA81)</f>
        <v>0.18106756196771609</v>
      </c>
      <c r="AD81" s="744">
        <f>Recovery_OX!R76</f>
        <v>0</v>
      </c>
      <c r="AE81" s="699"/>
      <c r="AF81" s="746">
        <f>(AC81-AD81)*(1-Recovery_OX!U76)</f>
        <v>0.18106756196771609</v>
      </c>
    </row>
    <row r="82" spans="2:32">
      <c r="B82" s="739">
        <f t="shared" ref="B82:B97" si="6">B81+1</f>
        <v>2065</v>
      </c>
      <c r="C82" s="740">
        <f>IF(Select2=1,Food!$K84,"")</f>
        <v>1.9500628352707475E-6</v>
      </c>
      <c r="D82" s="741">
        <f>IF(Select2=1,Paper!$K84,"")</f>
        <v>2.7595300326237669E-2</v>
      </c>
      <c r="E82" s="732">
        <f>IF(Select2=1,Nappies!$K84,"")</f>
        <v>1.5729758863958134E-3</v>
      </c>
      <c r="F82" s="741">
        <f>IF(Select2=1,Garden!$K84,"")</f>
        <v>0</v>
      </c>
      <c r="G82" s="732">
        <f>IF(Select2=1,Wood!$K84,"")</f>
        <v>0</v>
      </c>
      <c r="H82" s="741">
        <f>IF(Select2=1,Textiles!$K84,"")</f>
        <v>6.53353076866885E-3</v>
      </c>
      <c r="I82" s="742">
        <f>Sludge!K84</f>
        <v>0</v>
      </c>
      <c r="J82" s="742" t="str">
        <f>IF(Select2=2,MSW!$K84,"")</f>
        <v/>
      </c>
      <c r="K82" s="742">
        <f>Industry!$K84</f>
        <v>0</v>
      </c>
      <c r="L82" s="743">
        <f t="shared" si="3"/>
        <v>3.5703757044137599E-2</v>
      </c>
      <c r="M82" s="744">
        <f>Recovery_OX!C77</f>
        <v>0</v>
      </c>
      <c r="N82" s="699"/>
      <c r="O82" s="745">
        <f>(L82-M82)*(1-Recovery_OX!F77)</f>
        <v>3.5703757044137599E-2</v>
      </c>
      <c r="P82" s="691"/>
      <c r="Q82" s="701"/>
      <c r="S82" s="739">
        <f t="shared" ref="S82:S97" si="7">S81+1</f>
        <v>2065</v>
      </c>
      <c r="T82" s="740">
        <f>IF(Select2=1,Food!$W84,"")</f>
        <v>1.3046807550874766E-6</v>
      </c>
      <c r="U82" s="741">
        <f>IF(Select2=1,Paper!$W84,"")</f>
        <v>5.7015083318672916E-2</v>
      </c>
      <c r="V82" s="732">
        <f>IF(Select2=1,Nappies!$W84,"")</f>
        <v>0</v>
      </c>
      <c r="W82" s="741">
        <f>IF(Select2=1,Garden!$W84,"")</f>
        <v>0</v>
      </c>
      <c r="X82" s="732">
        <f>IF(Select2=1,Wood!$W84,"")</f>
        <v>0.10837692311484645</v>
      </c>
      <c r="Y82" s="741">
        <f>IF(Select2=1,Textiles!$W84,"")</f>
        <v>7.1600337190891499E-3</v>
      </c>
      <c r="Z82" s="734">
        <f>Sludge!W84</f>
        <v>0</v>
      </c>
      <c r="AA82" s="734" t="str">
        <f>IF(Select2=2,MSW!$W84,"")</f>
        <v/>
      </c>
      <c r="AB82" s="742">
        <f>Industry!$W84</f>
        <v>0</v>
      </c>
      <c r="AC82" s="743">
        <f t="shared" si="5"/>
        <v>0.17255334483336363</v>
      </c>
      <c r="AD82" s="744">
        <f>Recovery_OX!R77</f>
        <v>0</v>
      </c>
      <c r="AE82" s="699"/>
      <c r="AF82" s="746">
        <f>(AC82-AD82)*(1-Recovery_OX!U77)</f>
        <v>0.17255334483336363</v>
      </c>
    </row>
    <row r="83" spans="2:32">
      <c r="B83" s="739">
        <f t="shared" si="6"/>
        <v>2066</v>
      </c>
      <c r="C83" s="740">
        <f>IF(Select2=1,Food!$K85,"")</f>
        <v>1.3071662095110769E-6</v>
      </c>
      <c r="D83" s="741">
        <f>IF(Select2=1,Paper!$K85,"")</f>
        <v>2.5729687482632595E-2</v>
      </c>
      <c r="E83" s="732">
        <f>IF(Select2=1,Nappies!$K85,"")</f>
        <v>1.3270644127066581E-3</v>
      </c>
      <c r="F83" s="741">
        <f>IF(Select2=1,Garden!$K85,"")</f>
        <v>0</v>
      </c>
      <c r="G83" s="732">
        <f>IF(Select2=1,Wood!$K85,"")</f>
        <v>0</v>
      </c>
      <c r="H83" s="741">
        <f>IF(Select2=1,Textiles!$K85,"")</f>
        <v>6.0918237108721959E-3</v>
      </c>
      <c r="I83" s="742">
        <f>Sludge!K85</f>
        <v>0</v>
      </c>
      <c r="J83" s="742" t="str">
        <f>IF(Select2=2,MSW!$K85,"")</f>
        <v/>
      </c>
      <c r="K83" s="742">
        <f>Industry!$K85</f>
        <v>0</v>
      </c>
      <c r="L83" s="743">
        <f t="shared" ref="L83:L97" si="8">SUM(C83:K83)</f>
        <v>3.3149882772420959E-2</v>
      </c>
      <c r="M83" s="744">
        <f>Recovery_OX!C78</f>
        <v>0</v>
      </c>
      <c r="N83" s="699"/>
      <c r="O83" s="745">
        <f>(L83-M83)*(1-Recovery_OX!F78)</f>
        <v>3.3149882772420959E-2</v>
      </c>
      <c r="P83" s="691"/>
      <c r="Q83" s="701"/>
      <c r="S83" s="739">
        <f t="shared" si="7"/>
        <v>2066</v>
      </c>
      <c r="T83" s="740">
        <f>IF(Select2=1,Food!$W85,"")</f>
        <v>8.7455366381204996E-7</v>
      </c>
      <c r="U83" s="741">
        <f>IF(Select2=1,Paper!$W85,"")</f>
        <v>5.3160511327753353E-2</v>
      </c>
      <c r="V83" s="732">
        <f>IF(Select2=1,Nappies!$W85,"")</f>
        <v>0</v>
      </c>
      <c r="W83" s="741">
        <f>IF(Select2=1,Garden!$W85,"")</f>
        <v>0</v>
      </c>
      <c r="X83" s="732">
        <f>IF(Select2=1,Wood!$W85,"")</f>
        <v>0.10464934395702559</v>
      </c>
      <c r="Y83" s="741">
        <f>IF(Select2=1,Textiles!$W85,"")</f>
        <v>6.6759711899969255E-3</v>
      </c>
      <c r="Z83" s="734">
        <f>Sludge!W85</f>
        <v>0</v>
      </c>
      <c r="AA83" s="734" t="str">
        <f>IF(Select2=2,MSW!$W85,"")</f>
        <v/>
      </c>
      <c r="AB83" s="742">
        <f>Industry!$W85</f>
        <v>0</v>
      </c>
      <c r="AC83" s="743">
        <f t="shared" si="5"/>
        <v>0.16448670102843968</v>
      </c>
      <c r="AD83" s="744">
        <f>Recovery_OX!R78</f>
        <v>0</v>
      </c>
      <c r="AE83" s="699"/>
      <c r="AF83" s="746">
        <f>(AC83-AD83)*(1-Recovery_OX!U78)</f>
        <v>0.16448670102843968</v>
      </c>
    </row>
    <row r="84" spans="2:32">
      <c r="B84" s="739">
        <f t="shared" si="6"/>
        <v>2067</v>
      </c>
      <c r="C84" s="740">
        <f>IF(Select2=1,Food!$K86,"")</f>
        <v>8.7621971373569736E-7</v>
      </c>
      <c r="D84" s="741">
        <f>IF(Select2=1,Paper!$K86,"")</f>
        <v>2.3990201596918073E-2</v>
      </c>
      <c r="E84" s="732">
        <f>IF(Select2=1,Nappies!$K86,"")</f>
        <v>1.1195975543577502E-3</v>
      </c>
      <c r="F84" s="741">
        <f>IF(Select2=1,Garden!$K86,"")</f>
        <v>0</v>
      </c>
      <c r="G84" s="732">
        <f>IF(Select2=1,Wood!$K86,"")</f>
        <v>0</v>
      </c>
      <c r="H84" s="741">
        <f>IF(Select2=1,Textiles!$K86,"")</f>
        <v>5.6799787799737562E-3</v>
      </c>
      <c r="I84" s="742">
        <f>Sludge!K86</f>
        <v>0</v>
      </c>
      <c r="J84" s="742" t="str">
        <f>IF(Select2=2,MSW!$K86,"")</f>
        <v/>
      </c>
      <c r="K84" s="742">
        <f>Industry!$K86</f>
        <v>0</v>
      </c>
      <c r="L84" s="743">
        <f t="shared" si="8"/>
        <v>3.0790654150963319E-2</v>
      </c>
      <c r="M84" s="744">
        <f>Recovery_OX!C79</f>
        <v>0</v>
      </c>
      <c r="N84" s="699"/>
      <c r="O84" s="745">
        <f>(L84-M84)*(1-Recovery_OX!F79)</f>
        <v>3.0790654150963319E-2</v>
      </c>
      <c r="P84" s="691"/>
      <c r="Q84" s="701"/>
      <c r="S84" s="739">
        <f t="shared" si="7"/>
        <v>2067</v>
      </c>
      <c r="T84" s="740">
        <f>IF(Select2=1,Food!$W86,"")</f>
        <v>5.8623085218713043E-7</v>
      </c>
      <c r="U84" s="741">
        <f>IF(Select2=1,Paper!$W86,"")</f>
        <v>4.9566532225037374E-2</v>
      </c>
      <c r="V84" s="732">
        <f>IF(Select2=1,Nappies!$W86,"")</f>
        <v>0</v>
      </c>
      <c r="W84" s="741">
        <f>IF(Select2=1,Garden!$W86,"")</f>
        <v>0</v>
      </c>
      <c r="X84" s="732">
        <f>IF(Select2=1,Wood!$W86,"")</f>
        <v>0.10104997333270495</v>
      </c>
      <c r="Y84" s="741">
        <f>IF(Select2=1,Textiles!$W86,"")</f>
        <v>6.2246342794232915E-3</v>
      </c>
      <c r="Z84" s="734">
        <f>Sludge!W86</f>
        <v>0</v>
      </c>
      <c r="AA84" s="734" t="str">
        <f>IF(Select2=2,MSW!$W86,"")</f>
        <v/>
      </c>
      <c r="AB84" s="742">
        <f>Industry!$W86</f>
        <v>0</v>
      </c>
      <c r="AC84" s="743">
        <f t="shared" si="5"/>
        <v>0.1568417260680178</v>
      </c>
      <c r="AD84" s="744">
        <f>Recovery_OX!R79</f>
        <v>0</v>
      </c>
      <c r="AE84" s="699"/>
      <c r="AF84" s="746">
        <f>(AC84-AD84)*(1-Recovery_OX!U79)</f>
        <v>0.1568417260680178</v>
      </c>
    </row>
    <row r="85" spans="2:32">
      <c r="B85" s="739">
        <f t="shared" si="6"/>
        <v>2068</v>
      </c>
      <c r="C85" s="740">
        <f>IF(Select2=1,Food!$K87,"")</f>
        <v>5.8734763884864738E-7</v>
      </c>
      <c r="D85" s="741">
        <f>IF(Select2=1,Paper!$K87,"")</f>
        <v>2.2368315707264223E-2</v>
      </c>
      <c r="E85" s="732">
        <f>IF(Select2=1,Nappies!$K87,"")</f>
        <v>9.4456506535899108E-4</v>
      </c>
      <c r="F85" s="741">
        <f>IF(Select2=1,Garden!$K87,"")</f>
        <v>0</v>
      </c>
      <c r="G85" s="732">
        <f>IF(Select2=1,Wood!$K87,"")</f>
        <v>0</v>
      </c>
      <c r="H85" s="741">
        <f>IF(Select2=1,Textiles!$K87,"")</f>
        <v>5.2959771116444588E-3</v>
      </c>
      <c r="I85" s="742">
        <f>Sludge!K87</f>
        <v>0</v>
      </c>
      <c r="J85" s="742" t="str">
        <f>IF(Select2=2,MSW!$K87,"")</f>
        <v/>
      </c>
      <c r="K85" s="742">
        <f>Industry!$K87</f>
        <v>0</v>
      </c>
      <c r="L85" s="743">
        <f t="shared" si="8"/>
        <v>2.8609445231906519E-2</v>
      </c>
      <c r="M85" s="744">
        <f>Recovery_OX!C80</f>
        <v>0</v>
      </c>
      <c r="N85" s="699"/>
      <c r="O85" s="745">
        <f>(L85-M85)*(1-Recovery_OX!F80)</f>
        <v>2.8609445231906519E-2</v>
      </c>
      <c r="P85" s="691"/>
      <c r="Q85" s="701"/>
      <c r="S85" s="739">
        <f t="shared" si="7"/>
        <v>2068</v>
      </c>
      <c r="T85" s="740">
        <f>IF(Select2=1,Food!$W87,"")</f>
        <v>3.9296229182558935E-7</v>
      </c>
      <c r="U85" s="741">
        <f>IF(Select2=1,Paper!$W87,"")</f>
        <v>4.6215528320793876E-2</v>
      </c>
      <c r="V85" s="732">
        <f>IF(Select2=1,Nappies!$W87,"")</f>
        <v>0</v>
      </c>
      <c r="W85" s="741">
        <f>IF(Select2=1,Garden!$W87,"")</f>
        <v>0</v>
      </c>
      <c r="X85" s="732">
        <f>IF(Select2=1,Wood!$W87,"")</f>
        <v>9.7574401562742566E-2</v>
      </c>
      <c r="Y85" s="741">
        <f>IF(Select2=1,Textiles!$W87,"")</f>
        <v>5.8038105333089937E-3</v>
      </c>
      <c r="Z85" s="734">
        <f>Sludge!W87</f>
        <v>0</v>
      </c>
      <c r="AA85" s="734" t="str">
        <f>IF(Select2=2,MSW!$W87,"")</f>
        <v/>
      </c>
      <c r="AB85" s="742">
        <f>Industry!$W87</f>
        <v>0</v>
      </c>
      <c r="AC85" s="743">
        <f t="shared" si="5"/>
        <v>0.14959413337913727</v>
      </c>
      <c r="AD85" s="744">
        <f>Recovery_OX!R80</f>
        <v>0</v>
      </c>
      <c r="AE85" s="699"/>
      <c r="AF85" s="746">
        <f>(AC85-AD85)*(1-Recovery_OX!U80)</f>
        <v>0.14959413337913727</v>
      </c>
    </row>
    <row r="86" spans="2:32">
      <c r="B86" s="739">
        <f t="shared" si="6"/>
        <v>2069</v>
      </c>
      <c r="C86" s="740">
        <f>IF(Select2=1,Food!$K88,"")</f>
        <v>3.9371089631194939E-7</v>
      </c>
      <c r="D86" s="741">
        <f>IF(Select2=1,Paper!$K88,"")</f>
        <v>2.0856079327158307E-2</v>
      </c>
      <c r="E86" s="732">
        <f>IF(Select2=1,Nappies!$K88,"")</f>
        <v>7.9689631262944453E-4</v>
      </c>
      <c r="F86" s="741">
        <f>IF(Select2=1,Garden!$K88,"")</f>
        <v>0</v>
      </c>
      <c r="G86" s="732">
        <f>IF(Select2=1,Wood!$K88,"")</f>
        <v>0</v>
      </c>
      <c r="H86" s="741">
        <f>IF(Select2=1,Textiles!$K88,"")</f>
        <v>4.9379363292606469E-3</v>
      </c>
      <c r="I86" s="742">
        <f>Sludge!K88</f>
        <v>0</v>
      </c>
      <c r="J86" s="742" t="str">
        <f>IF(Select2=2,MSW!$K88,"")</f>
        <v/>
      </c>
      <c r="K86" s="742">
        <f>Industry!$K88</f>
        <v>0</v>
      </c>
      <c r="L86" s="743">
        <f t="shared" si="8"/>
        <v>2.6591305679944711E-2</v>
      </c>
      <c r="M86" s="744">
        <f>Recovery_OX!C81</f>
        <v>0</v>
      </c>
      <c r="N86" s="699"/>
      <c r="O86" s="745">
        <f>(L86-M86)*(1-Recovery_OX!F81)</f>
        <v>2.6591305679944711E-2</v>
      </c>
      <c r="P86" s="691"/>
      <c r="Q86" s="701"/>
      <c r="S86" s="739">
        <f t="shared" si="7"/>
        <v>2069</v>
      </c>
      <c r="T86" s="740">
        <f>IF(Select2=1,Food!$W88,"")</f>
        <v>2.6341050154679938E-7</v>
      </c>
      <c r="U86" s="741">
        <f>IF(Select2=1,Paper!$W88,"")</f>
        <v>4.3091072989996537E-2</v>
      </c>
      <c r="V86" s="732">
        <f>IF(Select2=1,Nappies!$W88,"")</f>
        <v>0</v>
      </c>
      <c r="W86" s="741">
        <f>IF(Select2=1,Garden!$W88,"")</f>
        <v>0</v>
      </c>
      <c r="X86" s="732">
        <f>IF(Select2=1,Wood!$W88,"")</f>
        <v>9.4218370637074972E-2</v>
      </c>
      <c r="Y86" s="741">
        <f>IF(Select2=1,Textiles!$W88,"")</f>
        <v>5.411437073162351E-3</v>
      </c>
      <c r="Z86" s="734">
        <f>Sludge!W88</f>
        <v>0</v>
      </c>
      <c r="AA86" s="734" t="str">
        <f>IF(Select2=2,MSW!$W88,"")</f>
        <v/>
      </c>
      <c r="AB86" s="742">
        <f>Industry!$W88</f>
        <v>0</v>
      </c>
      <c r="AC86" s="743">
        <f t="shared" si="5"/>
        <v>0.14272114411073542</v>
      </c>
      <c r="AD86" s="744">
        <f>Recovery_OX!R81</f>
        <v>0</v>
      </c>
      <c r="AE86" s="699"/>
      <c r="AF86" s="746">
        <f>(AC86-AD86)*(1-Recovery_OX!U81)</f>
        <v>0.14272114411073542</v>
      </c>
    </row>
    <row r="87" spans="2:32">
      <c r="B87" s="739">
        <f t="shared" si="6"/>
        <v>2070</v>
      </c>
      <c r="C87" s="740">
        <f>IF(Select2=1,Food!$K89,"")</f>
        <v>2.6391230614055875E-7</v>
      </c>
      <c r="D87" s="741">
        <f>IF(Select2=1,Paper!$K89,"")</f>
        <v>1.9446079472110616E-2</v>
      </c>
      <c r="E87" s="732">
        <f>IF(Select2=1,Nappies!$K89,"")</f>
        <v>6.7231338144085472E-4</v>
      </c>
      <c r="F87" s="741">
        <f>IF(Select2=1,Garden!$K89,"")</f>
        <v>0</v>
      </c>
      <c r="G87" s="732">
        <f>IF(Select2=1,Wood!$K89,"")</f>
        <v>0</v>
      </c>
      <c r="H87" s="741">
        <f>IF(Select2=1,Textiles!$K89,"")</f>
        <v>4.6041013164916916E-3</v>
      </c>
      <c r="I87" s="742">
        <f>Sludge!K89</f>
        <v>0</v>
      </c>
      <c r="J87" s="742" t="str">
        <f>IF(Select2=2,MSW!$K89,"")</f>
        <v/>
      </c>
      <c r="K87" s="742">
        <f>Industry!$K89</f>
        <v>0</v>
      </c>
      <c r="L87" s="743">
        <f t="shared" si="8"/>
        <v>2.4722758082349305E-2</v>
      </c>
      <c r="M87" s="744">
        <f>Recovery_OX!C82</f>
        <v>0</v>
      </c>
      <c r="N87" s="699"/>
      <c r="O87" s="745">
        <f>(L87-M87)*(1-Recovery_OX!F82)</f>
        <v>2.4722758082349305E-2</v>
      </c>
      <c r="P87" s="691"/>
      <c r="Q87" s="701"/>
      <c r="S87" s="739">
        <f t="shared" si="7"/>
        <v>2070</v>
      </c>
      <c r="T87" s="740">
        <f>IF(Select2=1,Food!$W89,"")</f>
        <v>1.7656933952312142E-7</v>
      </c>
      <c r="U87" s="741">
        <f>IF(Select2=1,Paper!$W89,"")</f>
        <v>4.0177850148988906E-2</v>
      </c>
      <c r="V87" s="732">
        <f>IF(Select2=1,Nappies!$W89,"")</f>
        <v>0</v>
      </c>
      <c r="W87" s="741">
        <f>IF(Select2=1,Garden!$W89,"")</f>
        <v>0</v>
      </c>
      <c r="X87" s="732">
        <f>IF(Select2=1,Wood!$W89,"")</f>
        <v>9.0977768998122446E-2</v>
      </c>
      <c r="Y87" s="741">
        <f>IF(Select2=1,Textiles!$W89,"")</f>
        <v>5.0455904838265092E-3</v>
      </c>
      <c r="Z87" s="734">
        <f>Sludge!W89</f>
        <v>0</v>
      </c>
      <c r="AA87" s="734" t="str">
        <f>IF(Select2=2,MSW!$W89,"")</f>
        <v/>
      </c>
      <c r="AB87" s="742">
        <f>Industry!$W89</f>
        <v>0</v>
      </c>
      <c r="AC87" s="743">
        <f t="shared" si="5"/>
        <v>0.13620138620027739</v>
      </c>
      <c r="AD87" s="744">
        <f>Recovery_OX!R82</f>
        <v>0</v>
      </c>
      <c r="AE87" s="699"/>
      <c r="AF87" s="746">
        <f>(AC87-AD87)*(1-Recovery_OX!U82)</f>
        <v>0.13620138620027739</v>
      </c>
    </row>
    <row r="88" spans="2:32">
      <c r="B88" s="739">
        <f t="shared" si="6"/>
        <v>2071</v>
      </c>
      <c r="C88" s="740">
        <f>IF(Select2=1,Food!$K90,"")</f>
        <v>1.7690570920151108E-7</v>
      </c>
      <c r="D88" s="741">
        <f>IF(Select2=1,Paper!$K90,"")</f>
        <v>1.8131404321195862E-2</v>
      </c>
      <c r="E88" s="732">
        <f>IF(Select2=1,Nappies!$K90,"")</f>
        <v>5.6720714564859325E-4</v>
      </c>
      <c r="F88" s="741">
        <f>IF(Select2=1,Garden!$K90,"")</f>
        <v>0</v>
      </c>
      <c r="G88" s="732">
        <f>IF(Select2=1,Wood!$K90,"")</f>
        <v>0</v>
      </c>
      <c r="H88" s="741">
        <f>IF(Select2=1,Textiles!$K90,"")</f>
        <v>4.292835613717693E-3</v>
      </c>
      <c r="I88" s="742">
        <f>Sludge!K90</f>
        <v>0</v>
      </c>
      <c r="J88" s="742" t="str">
        <f>IF(Select2=2,MSW!$K90,"")</f>
        <v/>
      </c>
      <c r="K88" s="742">
        <f>Industry!$K90</f>
        <v>0</v>
      </c>
      <c r="L88" s="743">
        <f t="shared" si="8"/>
        <v>2.2991623986271352E-2</v>
      </c>
      <c r="M88" s="744">
        <f>Recovery_OX!C83</f>
        <v>0</v>
      </c>
      <c r="N88" s="699"/>
      <c r="O88" s="745">
        <f>(L88-M88)*(1-Recovery_OX!F83)</f>
        <v>2.2991623986271352E-2</v>
      </c>
      <c r="P88" s="691"/>
      <c r="Q88" s="701"/>
      <c r="S88" s="739">
        <f t="shared" si="7"/>
        <v>2071</v>
      </c>
      <c r="T88" s="740">
        <f>IF(Select2=1,Food!$W90,"")</f>
        <v>1.1835796779762118E-7</v>
      </c>
      <c r="U88" s="741">
        <f>IF(Select2=1,Paper!$W90,"")</f>
        <v>3.7461579176024537E-2</v>
      </c>
      <c r="V88" s="732">
        <f>IF(Select2=1,Nappies!$W90,"")</f>
        <v>0</v>
      </c>
      <c r="W88" s="741">
        <f>IF(Select2=1,Garden!$W90,"")</f>
        <v>0</v>
      </c>
      <c r="X88" s="732">
        <f>IF(Select2=1,Wood!$W90,"")</f>
        <v>8.7848626503616745E-2</v>
      </c>
      <c r="Y88" s="741">
        <f>IF(Select2=1,Textiles!$W90,"")</f>
        <v>4.7044773848961005E-3</v>
      </c>
      <c r="Z88" s="734">
        <f>Sludge!W90</f>
        <v>0</v>
      </c>
      <c r="AA88" s="734" t="str">
        <f>IF(Select2=2,MSW!$W90,"")</f>
        <v/>
      </c>
      <c r="AB88" s="742">
        <f>Industry!$W90</f>
        <v>0</v>
      </c>
      <c r="AC88" s="743">
        <f t="shared" si="5"/>
        <v>0.13001480142250518</v>
      </c>
      <c r="AD88" s="744">
        <f>Recovery_OX!R83</f>
        <v>0</v>
      </c>
      <c r="AE88" s="699"/>
      <c r="AF88" s="746">
        <f>(AC88-AD88)*(1-Recovery_OX!U83)</f>
        <v>0.13001480142250518</v>
      </c>
    </row>
    <row r="89" spans="2:32">
      <c r="B89" s="739">
        <f t="shared" si="6"/>
        <v>2072</v>
      </c>
      <c r="C89" s="740">
        <f>IF(Select2=1,Food!$K91,"")</f>
        <v>1.1858344313592435E-7</v>
      </c>
      <c r="D89" s="741">
        <f>IF(Select2=1,Paper!$K91,"")</f>
        <v>1.6905609335299027E-2</v>
      </c>
      <c r="E89" s="732">
        <f>IF(Select2=1,Nappies!$K91,"")</f>
        <v>4.7853271250577871E-4</v>
      </c>
      <c r="F89" s="741">
        <f>IF(Select2=1,Garden!$K91,"")</f>
        <v>0</v>
      </c>
      <c r="G89" s="732">
        <f>IF(Select2=1,Wood!$K91,"")</f>
        <v>0</v>
      </c>
      <c r="H89" s="741">
        <f>IF(Select2=1,Textiles!$K91,"")</f>
        <v>4.0026133961025357E-3</v>
      </c>
      <c r="I89" s="742">
        <f>Sludge!K91</f>
        <v>0</v>
      </c>
      <c r="J89" s="742" t="str">
        <f>IF(Select2=2,MSW!$K91,"")</f>
        <v/>
      </c>
      <c r="K89" s="742">
        <f>Industry!$K91</f>
        <v>0</v>
      </c>
      <c r="L89" s="743">
        <f t="shared" si="8"/>
        <v>2.1386874027350476E-2</v>
      </c>
      <c r="M89" s="744">
        <f>Recovery_OX!C84</f>
        <v>0</v>
      </c>
      <c r="N89" s="699"/>
      <c r="O89" s="745">
        <f>(L89-M89)*(1-Recovery_OX!F84)</f>
        <v>2.1386874027350476E-2</v>
      </c>
      <c r="P89" s="691"/>
      <c r="Q89" s="701"/>
      <c r="S89" s="739">
        <f t="shared" si="7"/>
        <v>2072</v>
      </c>
      <c r="T89" s="740">
        <f>IF(Select2=1,Food!$W91,"")</f>
        <v>7.9337718422786147E-8</v>
      </c>
      <c r="U89" s="741">
        <f>IF(Select2=1,Paper!$W91,"")</f>
        <v>3.4928944907642645E-2</v>
      </c>
      <c r="V89" s="732">
        <f>IF(Select2=1,Nappies!$W91,"")</f>
        <v>0</v>
      </c>
      <c r="W89" s="741">
        <f>IF(Select2=1,Garden!$W91,"")</f>
        <v>0</v>
      </c>
      <c r="X89" s="732">
        <f>IF(Select2=1,Wood!$W91,"")</f>
        <v>8.4827109562680331E-2</v>
      </c>
      <c r="Y89" s="741">
        <f>IF(Select2=1,Textiles!$W91,"")</f>
        <v>4.3864256395644216E-3</v>
      </c>
      <c r="Z89" s="734">
        <f>Sludge!W91</f>
        <v>0</v>
      </c>
      <c r="AA89" s="734" t="str">
        <f>IF(Select2=2,MSW!$W91,"")</f>
        <v/>
      </c>
      <c r="AB89" s="742">
        <f>Industry!$W91</f>
        <v>0</v>
      </c>
      <c r="AC89" s="743">
        <f t="shared" si="5"/>
        <v>0.12414255944760583</v>
      </c>
      <c r="AD89" s="744">
        <f>Recovery_OX!R84</f>
        <v>0</v>
      </c>
      <c r="AE89" s="699"/>
      <c r="AF89" s="746">
        <f>(AC89-AD89)*(1-Recovery_OX!U84)</f>
        <v>0.12414255944760583</v>
      </c>
    </row>
    <row r="90" spans="2:32">
      <c r="B90" s="739">
        <f t="shared" si="6"/>
        <v>2073</v>
      </c>
      <c r="C90" s="740">
        <f>IF(Select2=1,Food!$K92,"")</f>
        <v>7.9488859061937414E-8</v>
      </c>
      <c r="D90" s="741">
        <f>IF(Select2=1,Paper!$K92,"")</f>
        <v>1.5762685665977119E-2</v>
      </c>
      <c r="E90" s="732">
        <f>IF(Select2=1,Nappies!$K92,"")</f>
        <v>4.0372121313155776E-4</v>
      </c>
      <c r="F90" s="741">
        <f>IF(Select2=1,Garden!$K92,"")</f>
        <v>0</v>
      </c>
      <c r="G90" s="732">
        <f>IF(Select2=1,Wood!$K92,"")</f>
        <v>0</v>
      </c>
      <c r="H90" s="741">
        <f>IF(Select2=1,Textiles!$K92,"")</f>
        <v>3.7320119939987639E-3</v>
      </c>
      <c r="I90" s="742">
        <f>Sludge!K92</f>
        <v>0</v>
      </c>
      <c r="J90" s="742" t="str">
        <f>IF(Select2=2,MSW!$K92,"")</f>
        <v/>
      </c>
      <c r="K90" s="742">
        <f>Industry!$K92</f>
        <v>0</v>
      </c>
      <c r="L90" s="743">
        <f t="shared" si="8"/>
        <v>1.9898498361966499E-2</v>
      </c>
      <c r="M90" s="744">
        <f>Recovery_OX!C85</f>
        <v>0</v>
      </c>
      <c r="N90" s="699"/>
      <c r="O90" s="745">
        <f>(L90-M90)*(1-Recovery_OX!F85)</f>
        <v>1.9898498361966499E-2</v>
      </c>
      <c r="P90" s="691"/>
      <c r="Q90" s="701"/>
      <c r="S90" s="739">
        <f t="shared" si="7"/>
        <v>2073</v>
      </c>
      <c r="T90" s="740">
        <f>IF(Select2=1,Food!$W92,"")</f>
        <v>5.3181663065524604E-8</v>
      </c>
      <c r="U90" s="741">
        <f>IF(Select2=1,Paper!$W92,"")</f>
        <v>3.256753236772135E-2</v>
      </c>
      <c r="V90" s="732">
        <f>IF(Select2=1,Nappies!$W92,"")</f>
        <v>0</v>
      </c>
      <c r="W90" s="741">
        <f>IF(Select2=1,Garden!$W92,"")</f>
        <v>0</v>
      </c>
      <c r="X90" s="732">
        <f>IF(Select2=1,Wood!$W92,"")</f>
        <v>8.1909516439198138E-2</v>
      </c>
      <c r="Y90" s="741">
        <f>IF(Select2=1,Textiles!$W92,"")</f>
        <v>4.0898761578068632E-3</v>
      </c>
      <c r="Z90" s="734">
        <f>Sludge!W92</f>
        <v>0</v>
      </c>
      <c r="AA90" s="734" t="str">
        <f>IF(Select2=2,MSW!$W92,"")</f>
        <v/>
      </c>
      <c r="AB90" s="742">
        <f>Industry!$W92</f>
        <v>0</v>
      </c>
      <c r="AC90" s="743">
        <f t="shared" si="5"/>
        <v>0.1185669781463894</v>
      </c>
      <c r="AD90" s="744">
        <f>Recovery_OX!R85</f>
        <v>0</v>
      </c>
      <c r="AE90" s="699"/>
      <c r="AF90" s="746">
        <f>(AC90-AD90)*(1-Recovery_OX!U85)</f>
        <v>0.1185669781463894</v>
      </c>
    </row>
    <row r="91" spans="2:32">
      <c r="B91" s="739">
        <f t="shared" si="6"/>
        <v>2074</v>
      </c>
      <c r="C91" s="740">
        <f>IF(Select2=1,Food!$K93,"")</f>
        <v>5.3282975665718335E-8</v>
      </c>
      <c r="D91" s="741">
        <f>IF(Select2=1,Paper!$K93,"")</f>
        <v>1.4697030700077142E-2</v>
      </c>
      <c r="E91" s="732">
        <f>IF(Select2=1,Nappies!$K93,"")</f>
        <v>3.4060538323270524E-4</v>
      </c>
      <c r="F91" s="741">
        <f>IF(Select2=1,Garden!$K93,"")</f>
        <v>0</v>
      </c>
      <c r="G91" s="732">
        <f>IF(Select2=1,Wood!$K93,"")</f>
        <v>0</v>
      </c>
      <c r="H91" s="741">
        <f>IF(Select2=1,Textiles!$K93,"")</f>
        <v>3.4797049190193226E-3</v>
      </c>
      <c r="I91" s="742">
        <f>Sludge!K93</f>
        <v>0</v>
      </c>
      <c r="J91" s="742" t="str">
        <f>IF(Select2=2,MSW!$K93,"")</f>
        <v/>
      </c>
      <c r="K91" s="742">
        <f>Industry!$K93</f>
        <v>0</v>
      </c>
      <c r="L91" s="743">
        <f t="shared" si="8"/>
        <v>1.8517394285304835E-2</v>
      </c>
      <c r="M91" s="744">
        <f>Recovery_OX!C86</f>
        <v>0</v>
      </c>
      <c r="N91" s="699"/>
      <c r="O91" s="745">
        <f>(L91-M91)*(1-Recovery_OX!F86)</f>
        <v>1.8517394285304835E-2</v>
      </c>
      <c r="P91" s="691"/>
      <c r="Q91" s="701"/>
      <c r="S91" s="739">
        <f t="shared" si="7"/>
        <v>2074</v>
      </c>
      <c r="T91" s="740">
        <f>IF(Select2=1,Food!$W93,"")</f>
        <v>3.5648734834334314E-8</v>
      </c>
      <c r="U91" s="741">
        <f>IF(Select2=1,Paper!$W93,"")</f>
        <v>3.036576590925032E-2</v>
      </c>
      <c r="V91" s="732">
        <f>IF(Select2=1,Nappies!$W93,"")</f>
        <v>0</v>
      </c>
      <c r="W91" s="741">
        <f>IF(Select2=1,Garden!$W93,"")</f>
        <v>0</v>
      </c>
      <c r="X91" s="732">
        <f>IF(Select2=1,Wood!$W93,"")</f>
        <v>7.9092272716727891E-2</v>
      </c>
      <c r="Y91" s="741">
        <f>IF(Select2=1,Textiles!$W93,"")</f>
        <v>3.8133752537198038E-3</v>
      </c>
      <c r="Z91" s="734">
        <f>Sludge!W93</f>
        <v>0</v>
      </c>
      <c r="AA91" s="734" t="str">
        <f>IF(Select2=2,MSW!$W93,"")</f>
        <v/>
      </c>
      <c r="AB91" s="742">
        <f>Industry!$W93</f>
        <v>0</v>
      </c>
      <c r="AC91" s="743">
        <f t="shared" si="5"/>
        <v>0.11327144952843285</v>
      </c>
      <c r="AD91" s="744">
        <f>Recovery_OX!R86</f>
        <v>0</v>
      </c>
      <c r="AE91" s="699"/>
      <c r="AF91" s="746">
        <f>(AC91-AD91)*(1-Recovery_OX!U86)</f>
        <v>0.11327144952843285</v>
      </c>
    </row>
    <row r="92" spans="2:32">
      <c r="B92" s="739">
        <f t="shared" si="6"/>
        <v>2075</v>
      </c>
      <c r="C92" s="740">
        <f>IF(Select2=1,Food!$K94,"")</f>
        <v>3.5716646701160164E-8</v>
      </c>
      <c r="D92" s="741">
        <f>IF(Select2=1,Paper!$K94,"")</f>
        <v>1.370342059571992E-2</v>
      </c>
      <c r="E92" s="732">
        <f>IF(Select2=1,Nappies!$K94,"")</f>
        <v>2.8735677817676121E-4</v>
      </c>
      <c r="F92" s="741">
        <f>IF(Select2=1,Garden!$K94,"")</f>
        <v>0</v>
      </c>
      <c r="G92" s="732">
        <f>IF(Select2=1,Wood!$K94,"")</f>
        <v>0</v>
      </c>
      <c r="H92" s="741">
        <f>IF(Select2=1,Textiles!$K94,"")</f>
        <v>3.2444553615899444E-3</v>
      </c>
      <c r="I92" s="742">
        <f>Sludge!K94</f>
        <v>0</v>
      </c>
      <c r="J92" s="742" t="str">
        <f>IF(Select2=2,MSW!$K94,"")</f>
        <v/>
      </c>
      <c r="K92" s="742">
        <f>Industry!$K94</f>
        <v>0</v>
      </c>
      <c r="L92" s="743">
        <f t="shared" si="8"/>
        <v>1.7235268452133329E-2</v>
      </c>
      <c r="M92" s="744">
        <f>Recovery_OX!C87</f>
        <v>0</v>
      </c>
      <c r="N92" s="699"/>
      <c r="O92" s="745">
        <f>(L92-M92)*(1-Recovery_OX!F87)</f>
        <v>1.7235268452133329E-2</v>
      </c>
      <c r="P92" s="691"/>
      <c r="Q92" s="701"/>
      <c r="S92" s="739">
        <f t="shared" si="7"/>
        <v>2075</v>
      </c>
      <c r="T92" s="740">
        <f>IF(Select2=1,Food!$W94,"")</f>
        <v>2.3896061575263277E-8</v>
      </c>
      <c r="U92" s="741">
        <f>IF(Select2=1,Paper!$W94,"")</f>
        <v>2.8312852470495729E-2</v>
      </c>
      <c r="V92" s="732">
        <f>IF(Select2=1,Nappies!$W94,"")</f>
        <v>0</v>
      </c>
      <c r="W92" s="741">
        <f>IF(Select2=1,Garden!$W94,"")</f>
        <v>0</v>
      </c>
      <c r="X92" s="732">
        <f>IF(Select2=1,Wood!$W94,"")</f>
        <v>7.6371926919393013E-2</v>
      </c>
      <c r="Y92" s="741">
        <f>IF(Select2=1,Textiles!$W94,"")</f>
        <v>3.5555675195506229E-3</v>
      </c>
      <c r="Z92" s="734">
        <f>Sludge!W94</f>
        <v>0</v>
      </c>
      <c r="AA92" s="734" t="str">
        <f>IF(Select2=2,MSW!$W94,"")</f>
        <v/>
      </c>
      <c r="AB92" s="742">
        <f>Industry!$W94</f>
        <v>0</v>
      </c>
      <c r="AC92" s="743">
        <f t="shared" si="5"/>
        <v>0.10824037080550093</v>
      </c>
      <c r="AD92" s="744">
        <f>Recovery_OX!R87</f>
        <v>0</v>
      </c>
      <c r="AE92" s="699"/>
      <c r="AF92" s="746">
        <f>(AC92-AD92)*(1-Recovery_OX!U87)</f>
        <v>0.10824037080550093</v>
      </c>
    </row>
    <row r="93" spans="2:32">
      <c r="B93" s="739">
        <f t="shared" si="6"/>
        <v>2076</v>
      </c>
      <c r="C93" s="740">
        <f>IF(Select2=1,Food!$K95,"")</f>
        <v>2.3941584260960349E-8</v>
      </c>
      <c r="D93" s="741">
        <f>IF(Select2=1,Paper!$K95,"")</f>
        <v>1.2776984675021143E-2</v>
      </c>
      <c r="E93" s="732">
        <f>IF(Select2=1,Nappies!$K95,"")</f>
        <v>2.4243280355822498E-4</v>
      </c>
      <c r="F93" s="741">
        <f>IF(Select2=1,Garden!$K95,"")</f>
        <v>0</v>
      </c>
      <c r="G93" s="732">
        <f>IF(Select2=1,Wood!$K95,"")</f>
        <v>0</v>
      </c>
      <c r="H93" s="741">
        <f>IF(Select2=1,Textiles!$K95,"")</f>
        <v>3.025110128107183E-3</v>
      </c>
      <c r="I93" s="742">
        <f>Sludge!K95</f>
        <v>0</v>
      </c>
      <c r="J93" s="742" t="str">
        <f>IF(Select2=2,MSW!$K95,"")</f>
        <v/>
      </c>
      <c r="K93" s="742">
        <f>Industry!$K95</f>
        <v>0</v>
      </c>
      <c r="L93" s="743">
        <f t="shared" si="8"/>
        <v>1.6044551548270811E-2</v>
      </c>
      <c r="M93" s="744">
        <f>Recovery_OX!C88</f>
        <v>0</v>
      </c>
      <c r="N93" s="699"/>
      <c r="O93" s="745">
        <f>(L93-M93)*(1-Recovery_OX!F88)</f>
        <v>1.6044551548270811E-2</v>
      </c>
      <c r="P93" s="691"/>
      <c r="Q93" s="701"/>
      <c r="S93" s="739">
        <f t="shared" si="7"/>
        <v>2076</v>
      </c>
      <c r="T93" s="740">
        <f>IF(Select2=1,Food!$W95,"")</f>
        <v>1.6018009095200952E-8</v>
      </c>
      <c r="U93" s="741">
        <f>IF(Select2=1,Paper!$W95,"")</f>
        <v>2.639872866739908E-2</v>
      </c>
      <c r="V93" s="732">
        <f>IF(Select2=1,Nappies!$W95,"")</f>
        <v>0</v>
      </c>
      <c r="W93" s="741">
        <f>IF(Select2=1,Garden!$W95,"")</f>
        <v>0</v>
      </c>
      <c r="X93" s="732">
        <f>IF(Select2=1,Wood!$W95,"")</f>
        <v>7.3745146283392932E-2</v>
      </c>
      <c r="Y93" s="741">
        <f>IF(Select2=1,Textiles!$W95,"")</f>
        <v>3.3151891814873222E-3</v>
      </c>
      <c r="Z93" s="734">
        <f>Sludge!W95</f>
        <v>0</v>
      </c>
      <c r="AA93" s="734" t="str">
        <f>IF(Select2=2,MSW!$W95,"")</f>
        <v/>
      </c>
      <c r="AB93" s="742">
        <f>Industry!$W95</f>
        <v>0</v>
      </c>
      <c r="AC93" s="743">
        <f t="shared" si="5"/>
        <v>0.10345908015028843</v>
      </c>
      <c r="AD93" s="744">
        <f>Recovery_OX!R88</f>
        <v>0</v>
      </c>
      <c r="AE93" s="699"/>
      <c r="AF93" s="746">
        <f>(AC93-AD93)*(1-Recovery_OX!U88)</f>
        <v>0.10345908015028843</v>
      </c>
    </row>
    <row r="94" spans="2:32">
      <c r="B94" s="739">
        <f t="shared" si="6"/>
        <v>2077</v>
      </c>
      <c r="C94" s="740">
        <f>IF(Select2=1,Food!$K96,"")</f>
        <v>1.6048523863973077E-8</v>
      </c>
      <c r="D94" s="741">
        <f>IF(Select2=1,Paper!$K96,"")</f>
        <v>1.1913181548022723E-2</v>
      </c>
      <c r="E94" s="732">
        <f>IF(Select2=1,Nappies!$K96,"")</f>
        <v>2.0453202675089699E-4</v>
      </c>
      <c r="F94" s="741">
        <f>IF(Select2=1,Garden!$K96,"")</f>
        <v>0</v>
      </c>
      <c r="G94" s="732">
        <f>IF(Select2=1,Wood!$K96,"")</f>
        <v>0</v>
      </c>
      <c r="H94" s="741">
        <f>IF(Select2=1,Textiles!$K96,"")</f>
        <v>2.8205939879820292E-3</v>
      </c>
      <c r="I94" s="742">
        <f>Sludge!K96</f>
        <v>0</v>
      </c>
      <c r="J94" s="742" t="str">
        <f>IF(Select2=2,MSW!$K96,"")</f>
        <v/>
      </c>
      <c r="K94" s="742">
        <f>Industry!$K96</f>
        <v>0</v>
      </c>
      <c r="L94" s="743">
        <f t="shared" si="8"/>
        <v>1.4938323611279513E-2</v>
      </c>
      <c r="M94" s="744">
        <f>Recovery_OX!C89</f>
        <v>0</v>
      </c>
      <c r="N94" s="699"/>
      <c r="O94" s="745">
        <f>(L94-M94)*(1-Recovery_OX!F89)</f>
        <v>1.4938323611279513E-2</v>
      </c>
      <c r="P94" s="691"/>
      <c r="Q94" s="701"/>
      <c r="S94" s="739">
        <f t="shared" si="7"/>
        <v>2077</v>
      </c>
      <c r="T94" s="740">
        <f>IF(Select2=1,Food!$W96,"")</f>
        <v>1.0737192594094393E-8</v>
      </c>
      <c r="U94" s="741">
        <f>IF(Select2=1,Paper!$W96,"")</f>
        <v>2.461401146285689E-2</v>
      </c>
      <c r="V94" s="732">
        <f>IF(Select2=1,Nappies!$W96,"")</f>
        <v>0</v>
      </c>
      <c r="W94" s="741">
        <f>IF(Select2=1,Garden!$W96,"")</f>
        <v>0</v>
      </c>
      <c r="X94" s="732">
        <f>IF(Select2=1,Wood!$W96,"")</f>
        <v>7.1208712673950764E-2</v>
      </c>
      <c r="Y94" s="741">
        <f>IF(Select2=1,Textiles!$W96,"")</f>
        <v>3.0910619046378386E-3</v>
      </c>
      <c r="Z94" s="734">
        <f>Sludge!W96</f>
        <v>0</v>
      </c>
      <c r="AA94" s="734" t="str">
        <f>IF(Select2=2,MSW!$W96,"")</f>
        <v/>
      </c>
      <c r="AB94" s="742">
        <f>Industry!$W96</f>
        <v>0</v>
      </c>
      <c r="AC94" s="743">
        <f t="shared" si="5"/>
        <v>9.8913796778638097E-2</v>
      </c>
      <c r="AD94" s="744">
        <f>Recovery_OX!R89</f>
        <v>0</v>
      </c>
      <c r="AE94" s="699"/>
      <c r="AF94" s="746">
        <f>(AC94-AD94)*(1-Recovery_OX!U89)</f>
        <v>9.8913796778638097E-2</v>
      </c>
    </row>
    <row r="95" spans="2:32">
      <c r="B95" s="739">
        <f t="shared" si="6"/>
        <v>2078</v>
      </c>
      <c r="C95" s="740">
        <f>IF(Select2=1,Food!$K97,"")</f>
        <v>1.0757647255302489E-8</v>
      </c>
      <c r="D95" s="741">
        <f>IF(Select2=1,Paper!$K97,"")</f>
        <v>1.1107776850793965E-2</v>
      </c>
      <c r="E95" s="732">
        <f>IF(Select2=1,Nappies!$K97,"")</f>
        <v>1.7255647483688214E-4</v>
      </c>
      <c r="F95" s="741">
        <f>IF(Select2=1,Garden!$K97,"")</f>
        <v>0</v>
      </c>
      <c r="G95" s="732">
        <f>IF(Select2=1,Wood!$K97,"")</f>
        <v>0</v>
      </c>
      <c r="H95" s="741">
        <f>IF(Select2=1,Textiles!$K97,"")</f>
        <v>2.6299044028583168E-3</v>
      </c>
      <c r="I95" s="742">
        <f>Sludge!K97</f>
        <v>0</v>
      </c>
      <c r="J95" s="742" t="str">
        <f>IF(Select2=2,MSW!$K97,"")</f>
        <v/>
      </c>
      <c r="K95" s="742">
        <f>Industry!$K97</f>
        <v>0</v>
      </c>
      <c r="L95" s="743">
        <f t="shared" si="8"/>
        <v>1.3910248486136419E-2</v>
      </c>
      <c r="M95" s="744">
        <f>Recovery_OX!C90</f>
        <v>0</v>
      </c>
      <c r="N95" s="699"/>
      <c r="O95" s="745">
        <f>(L95-M95)*(1-Recovery_OX!F90)</f>
        <v>1.3910248486136419E-2</v>
      </c>
      <c r="P95" s="691"/>
      <c r="Q95" s="701"/>
      <c r="S95" s="739">
        <f t="shared" si="7"/>
        <v>2078</v>
      </c>
      <c r="T95" s="740">
        <f>IF(Select2=1,Food!$W97,"")</f>
        <v>7.1973554339668788E-9</v>
      </c>
      <c r="U95" s="741">
        <f>IF(Select2=1,Paper!$W97,"")</f>
        <v>2.2949952171061931E-2</v>
      </c>
      <c r="V95" s="732">
        <f>IF(Select2=1,Nappies!$W97,"")</f>
        <v>0</v>
      </c>
      <c r="W95" s="741">
        <f>IF(Select2=1,Garden!$W97,"")</f>
        <v>0</v>
      </c>
      <c r="X95" s="732">
        <f>IF(Select2=1,Wood!$W97,"")</f>
        <v>6.8759518642695666E-2</v>
      </c>
      <c r="Y95" s="741">
        <f>IF(Select2=1,Textiles!$W97,"")</f>
        <v>2.8820870168310302E-3</v>
      </c>
      <c r="Z95" s="734">
        <f>Sludge!W97</f>
        <v>0</v>
      </c>
      <c r="AA95" s="734" t="str">
        <f>IF(Select2=2,MSW!$W97,"")</f>
        <v/>
      </c>
      <c r="AB95" s="742">
        <f>Industry!$W97</f>
        <v>0</v>
      </c>
      <c r="AC95" s="743">
        <f t="shared" si="5"/>
        <v>9.4591565027944066E-2</v>
      </c>
      <c r="AD95" s="744">
        <f>Recovery_OX!R90</f>
        <v>0</v>
      </c>
      <c r="AE95" s="699"/>
      <c r="AF95" s="746">
        <f>(AC95-AD95)*(1-Recovery_OX!U90)</f>
        <v>9.4591565027944066E-2</v>
      </c>
    </row>
    <row r="96" spans="2:32">
      <c r="B96" s="739">
        <f t="shared" si="6"/>
        <v>2079</v>
      </c>
      <c r="C96" s="740">
        <f>IF(Select2=1,Food!$K98,"")</f>
        <v>7.2110666034095332E-9</v>
      </c>
      <c r="D96" s="741">
        <f>IF(Select2=1,Paper!$K98,"")</f>
        <v>1.0356822488574649E-2</v>
      </c>
      <c r="E96" s="732">
        <f>IF(Select2=1,Nappies!$K98,"")</f>
        <v>1.4557982669577668E-4</v>
      </c>
      <c r="F96" s="741">
        <f>IF(Select2=1,Garden!$K98,"")</f>
        <v>0</v>
      </c>
      <c r="G96" s="732">
        <f>IF(Select2=1,Wood!$K98,"")</f>
        <v>0</v>
      </c>
      <c r="H96" s="741">
        <f>IF(Select2=1,Textiles!$K98,"")</f>
        <v>2.4521066121685376E-3</v>
      </c>
      <c r="I96" s="742">
        <f>Sludge!K98</f>
        <v>0</v>
      </c>
      <c r="J96" s="742" t="str">
        <f>IF(Select2=2,MSW!$K98,"")</f>
        <v/>
      </c>
      <c r="K96" s="742">
        <f>Industry!$K98</f>
        <v>0</v>
      </c>
      <c r="L96" s="743">
        <f t="shared" si="8"/>
        <v>1.2954516138505566E-2</v>
      </c>
      <c r="M96" s="744">
        <f>Recovery_OX!C91</f>
        <v>0</v>
      </c>
      <c r="N96" s="699"/>
      <c r="O96" s="745">
        <f>(L96-M96)*(1-Recovery_OX!F91)</f>
        <v>1.2954516138505566E-2</v>
      </c>
      <c r="P96" s="689"/>
      <c r="S96" s="739">
        <f t="shared" si="7"/>
        <v>2079</v>
      </c>
      <c r="T96" s="740">
        <f>IF(Select2=1,Food!$W98,"")</f>
        <v>4.8245316258315367E-9</v>
      </c>
      <c r="U96" s="741">
        <f>IF(Select2=1,Paper!$W98,"")</f>
        <v>2.1398393571435248E-2</v>
      </c>
      <c r="V96" s="732">
        <f>IF(Select2=1,Nappies!$W98,"")</f>
        <v>0</v>
      </c>
      <c r="W96" s="741">
        <f>IF(Select2=1,Garden!$W98,"")</f>
        <v>0</v>
      </c>
      <c r="X96" s="732">
        <f>IF(Select2=1,Wood!$W98,"")</f>
        <v>6.6394563620650063E-2</v>
      </c>
      <c r="Y96" s="741">
        <f>IF(Select2=1,Textiles!$W98,"")</f>
        <v>2.6872401229244233E-3</v>
      </c>
      <c r="Z96" s="734">
        <f>Sludge!W98</f>
        <v>0</v>
      </c>
      <c r="AA96" s="734" t="str">
        <f>IF(Select2=2,MSW!$W98,"")</f>
        <v/>
      </c>
      <c r="AB96" s="742">
        <f>Industry!$W98</f>
        <v>0</v>
      </c>
      <c r="AC96" s="743">
        <f t="shared" si="5"/>
        <v>9.048020213954136E-2</v>
      </c>
      <c r="AD96" s="744">
        <f>Recovery_OX!R91</f>
        <v>0</v>
      </c>
      <c r="AE96" s="699"/>
      <c r="AF96" s="746">
        <f>(AC96-AD96)*(1-Recovery_OX!U91)</f>
        <v>9.048020213954136E-2</v>
      </c>
    </row>
    <row r="97" spans="2:32" ht="13.5" thickBot="1">
      <c r="B97" s="747">
        <f t="shared" si="6"/>
        <v>2080</v>
      </c>
      <c r="C97" s="748">
        <f>IF(Select2=1,Food!$K99,"")</f>
        <v>4.8337224975635392E-9</v>
      </c>
      <c r="D97" s="749">
        <f>IF(Select2=1,Paper!$K99,"")</f>
        <v>9.6566372822099455E-3</v>
      </c>
      <c r="E97" s="749">
        <f>IF(Select2=1,Nappies!$K99,"")</f>
        <v>1.2282057778942575E-4</v>
      </c>
      <c r="F97" s="749">
        <f>IF(Select2=1,Garden!$K99,"")</f>
        <v>0</v>
      </c>
      <c r="G97" s="749">
        <f>IF(Select2=1,Wood!$K99,"")</f>
        <v>0</v>
      </c>
      <c r="H97" s="749">
        <f>IF(Select2=1,Textiles!$K99,"")</f>
        <v>2.2863290509364561E-3</v>
      </c>
      <c r="I97" s="750">
        <f>Sludge!K99</f>
        <v>0</v>
      </c>
      <c r="J97" s="750" t="str">
        <f>IF(Select2=2,MSW!$K99,"")</f>
        <v/>
      </c>
      <c r="K97" s="742">
        <f>Industry!$K99</f>
        <v>0</v>
      </c>
      <c r="L97" s="743">
        <f t="shared" si="8"/>
        <v>1.2065791744658326E-2</v>
      </c>
      <c r="M97" s="751">
        <f>Recovery_OX!C92</f>
        <v>0</v>
      </c>
      <c r="N97" s="699"/>
      <c r="O97" s="752">
        <f>(L97-M97)*(1-Recovery_OX!F92)</f>
        <v>1.2065791744658326E-2</v>
      </c>
      <c r="S97" s="747">
        <f t="shared" si="7"/>
        <v>2080</v>
      </c>
      <c r="T97" s="748">
        <f>IF(Select2=1,Food!$W99,"")</f>
        <v>3.2339802615277939E-9</v>
      </c>
      <c r="U97" s="749">
        <f>IF(Select2=1,Paper!$W99,"")</f>
        <v>1.9951729921921398E-2</v>
      </c>
      <c r="V97" s="749">
        <f>IF(Select2=1,Nappies!$W99,"")</f>
        <v>0</v>
      </c>
      <c r="W97" s="749">
        <f>IF(Select2=1,Garden!$W99,"")</f>
        <v>0</v>
      </c>
      <c r="X97" s="749">
        <f>IF(Select2=1,Wood!$W99,"")</f>
        <v>6.411095024215728E-2</v>
      </c>
      <c r="Y97" s="749">
        <f>IF(Select2=1,Textiles!$W99,"")</f>
        <v>2.505566083218033E-3</v>
      </c>
      <c r="Z97" s="750">
        <f>Sludge!W99</f>
        <v>0</v>
      </c>
      <c r="AA97" s="750" t="str">
        <f>IF(Select2=2,MSW!$W99,"")</f>
        <v/>
      </c>
      <c r="AB97" s="742">
        <f>Industry!$W99</f>
        <v>0</v>
      </c>
      <c r="AC97" s="753">
        <f t="shared" si="5"/>
        <v>8.6568249481276976E-2</v>
      </c>
      <c r="AD97" s="751">
        <f>Recovery_OX!R92</f>
        <v>0</v>
      </c>
      <c r="AE97" s="699"/>
      <c r="AF97" s="754">
        <f>(AC97-AD97)*(1-Recovery_OX!U92)</f>
        <v>8.6568249481276976E-2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5" t="s">
        <v>284</v>
      </c>
      <c r="D8" s="816"/>
      <c r="E8" s="817"/>
      <c r="F8" s="815" t="s">
        <v>285</v>
      </c>
      <c r="G8" s="816"/>
      <c r="H8" s="818"/>
      <c r="I8" s="472"/>
      <c r="J8" s="815" t="s">
        <v>286</v>
      </c>
      <c r="K8" s="816"/>
      <c r="L8" s="818"/>
      <c r="M8" s="819" t="s">
        <v>287</v>
      </c>
      <c r="N8" s="820"/>
      <c r="O8" s="821"/>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0.54004392997632011</v>
      </c>
      <c r="E12" s="501">
        <f>Stored_C!G18+Stored_C!M18</f>
        <v>0.44553624223046406</v>
      </c>
      <c r="F12" s="502">
        <f>F11+HWP!C12</f>
        <v>0</v>
      </c>
      <c r="G12" s="500">
        <f>G11+HWP!D12</f>
        <v>0.54004392997632011</v>
      </c>
      <c r="H12" s="501">
        <f>H11+HWP!E12</f>
        <v>0.44553624223046406</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0.55008517538304014</v>
      </c>
      <c r="E13" s="510">
        <f>Stored_C!G19+Stored_C!M19</f>
        <v>0.45382026969100808</v>
      </c>
      <c r="F13" s="511">
        <f>F12+HWP!C13</f>
        <v>0</v>
      </c>
      <c r="G13" s="509">
        <f>G12+HWP!D13</f>
        <v>1.0901291053593603</v>
      </c>
      <c r="H13" s="510">
        <f>H12+HWP!E13</f>
        <v>0.89935651192147215</v>
      </c>
      <c r="I13" s="493"/>
      <c r="J13" s="512">
        <f>Garden!J20</f>
        <v>0</v>
      </c>
      <c r="K13" s="513">
        <f>Paper!J20</f>
        <v>1.7670988679320418E-2</v>
      </c>
      <c r="L13" s="514">
        <f>Wood!J20</f>
        <v>0</v>
      </c>
      <c r="M13" s="515">
        <f>J13*(1-Recovery_OX!E13)*(1-Recovery_OX!F13)</f>
        <v>0</v>
      </c>
      <c r="N13" s="513">
        <f>K13*(1-Recovery_OX!E13)*(1-Recovery_OX!F13)</f>
        <v>1.7670988679320418E-2</v>
      </c>
      <c r="O13" s="514">
        <f>L13*(1-Recovery_OX!E13)*(1-Recovery_OX!F13)</f>
        <v>0</v>
      </c>
    </row>
    <row r="14" spans="2:15">
      <c r="B14" s="507">
        <f t="shared" ref="B14:B77" si="0">B13+1</f>
        <v>1952</v>
      </c>
      <c r="C14" s="508">
        <f>Stored_C!E20</f>
        <v>0</v>
      </c>
      <c r="D14" s="509">
        <f>Stored_C!F20+Stored_C!L20</f>
        <v>0.56664839544192014</v>
      </c>
      <c r="E14" s="510">
        <f>Stored_C!G20+Stored_C!M20</f>
        <v>0.46748492623958415</v>
      </c>
      <c r="F14" s="511">
        <f>F13+HWP!C14</f>
        <v>0</v>
      </c>
      <c r="G14" s="509">
        <f>G13+HWP!D14</f>
        <v>1.6567775008012804</v>
      </c>
      <c r="H14" s="510">
        <f>H13+HWP!E14</f>
        <v>1.3668414381610563</v>
      </c>
      <c r="I14" s="493"/>
      <c r="J14" s="512">
        <f>Garden!J21</f>
        <v>0</v>
      </c>
      <c r="K14" s="513">
        <f>Paper!J21</f>
        <v>3.4475872834289031E-2</v>
      </c>
      <c r="L14" s="514">
        <f>Wood!J21</f>
        <v>0</v>
      </c>
      <c r="M14" s="515">
        <f>J14*(1-Recovery_OX!E14)*(1-Recovery_OX!F14)</f>
        <v>0</v>
      </c>
      <c r="N14" s="513">
        <f>K14*(1-Recovery_OX!E14)*(1-Recovery_OX!F14)</f>
        <v>3.4475872834289031E-2</v>
      </c>
      <c r="O14" s="514">
        <f>L14*(1-Recovery_OX!E14)*(1-Recovery_OX!F14)</f>
        <v>0</v>
      </c>
    </row>
    <row r="15" spans="2:15">
      <c r="B15" s="507">
        <f t="shared" si="0"/>
        <v>1953</v>
      </c>
      <c r="C15" s="508">
        <f>Stored_C!E21</f>
        <v>0</v>
      </c>
      <c r="D15" s="509">
        <f>Stored_C!F21+Stored_C!L21</f>
        <v>0.61135433054784016</v>
      </c>
      <c r="E15" s="510">
        <f>Stored_C!G21+Stored_C!M21</f>
        <v>0.50436732270196805</v>
      </c>
      <c r="F15" s="511">
        <f>F14+HWP!C15</f>
        <v>0</v>
      </c>
      <c r="G15" s="509">
        <f>G14+HWP!D15</f>
        <v>2.2681318313491206</v>
      </c>
      <c r="H15" s="510">
        <f>H14+HWP!E15</f>
        <v>1.8712087608630243</v>
      </c>
      <c r="I15" s="493"/>
      <c r="J15" s="512">
        <f>Garden!J22</f>
        <v>0</v>
      </c>
      <c r="K15" s="513">
        <f>Paper!J22</f>
        <v>5.0686614567124373E-2</v>
      </c>
      <c r="L15" s="514">
        <f>Wood!J22</f>
        <v>0</v>
      </c>
      <c r="M15" s="515">
        <f>J15*(1-Recovery_OX!E15)*(1-Recovery_OX!F15)</f>
        <v>0</v>
      </c>
      <c r="N15" s="513">
        <f>K15*(1-Recovery_OX!E15)*(1-Recovery_OX!F15)</f>
        <v>5.0686614567124373E-2</v>
      </c>
      <c r="O15" s="514">
        <f>L15*(1-Recovery_OX!E15)*(1-Recovery_OX!F15)</f>
        <v>0</v>
      </c>
    </row>
    <row r="16" spans="2:15">
      <c r="B16" s="507">
        <f t="shared" si="0"/>
        <v>1954</v>
      </c>
      <c r="C16" s="508">
        <f>Stored_C!E22</f>
        <v>0</v>
      </c>
      <c r="D16" s="509">
        <f>Stored_C!F22+Stored_C!L22</f>
        <v>0.61755822216000011</v>
      </c>
      <c r="E16" s="510">
        <f>Stored_C!G22+Stored_C!M22</f>
        <v>0.50948553328200008</v>
      </c>
      <c r="F16" s="511">
        <f>F15+HWP!C16</f>
        <v>0</v>
      </c>
      <c r="G16" s="509">
        <f>G15+HWP!D16</f>
        <v>2.8856900535091206</v>
      </c>
      <c r="H16" s="510">
        <f>H15+HWP!E16</f>
        <v>2.3806942941450244</v>
      </c>
      <c r="I16" s="493"/>
      <c r="J16" s="512">
        <f>Garden!J23</f>
        <v>0</v>
      </c>
      <c r="K16" s="513">
        <f>Paper!J23</f>
        <v>6.7264250364932693E-2</v>
      </c>
      <c r="L16" s="514">
        <f>Wood!J23</f>
        <v>0</v>
      </c>
      <c r="M16" s="515">
        <f>J16*(1-Recovery_OX!E16)*(1-Recovery_OX!F16)</f>
        <v>0</v>
      </c>
      <c r="N16" s="513">
        <f>K16*(1-Recovery_OX!E16)*(1-Recovery_OX!F16)</f>
        <v>6.7264250364932693E-2</v>
      </c>
      <c r="O16" s="514">
        <f>L16*(1-Recovery_OX!E16)*(1-Recovery_OX!F16)</f>
        <v>0</v>
      </c>
    </row>
    <row r="17" spans="2:15">
      <c r="B17" s="507">
        <f t="shared" si="0"/>
        <v>1955</v>
      </c>
      <c r="C17" s="508">
        <f>Stored_C!E23</f>
        <v>0</v>
      </c>
      <c r="D17" s="509">
        <f>Stored_C!F23+Stored_C!L23</f>
        <v>0.63437209165440012</v>
      </c>
      <c r="E17" s="510">
        <f>Stored_C!G23+Stored_C!M23</f>
        <v>0.52335697561488004</v>
      </c>
      <c r="F17" s="511">
        <f>F16+HWP!C17</f>
        <v>0</v>
      </c>
      <c r="G17" s="509">
        <f>G16+HWP!D17</f>
        <v>3.5200621451635206</v>
      </c>
      <c r="H17" s="510">
        <f>H16+HWP!E17</f>
        <v>2.9040512697599046</v>
      </c>
      <c r="I17" s="493"/>
      <c r="J17" s="512">
        <f>Garden!J24</f>
        <v>0</v>
      </c>
      <c r="K17" s="513">
        <f>Paper!J24</f>
        <v>8.2924135495650766E-2</v>
      </c>
      <c r="L17" s="514">
        <f>Wood!J24</f>
        <v>0</v>
      </c>
      <c r="M17" s="515">
        <f>J17*(1-Recovery_OX!E17)*(1-Recovery_OX!F17)</f>
        <v>0</v>
      </c>
      <c r="N17" s="513">
        <f>K17*(1-Recovery_OX!E17)*(1-Recovery_OX!F17)</f>
        <v>8.2924135495650766E-2</v>
      </c>
      <c r="O17" s="514">
        <f>L17*(1-Recovery_OX!E17)*(1-Recovery_OX!F17)</f>
        <v>0</v>
      </c>
    </row>
    <row r="18" spans="2:15">
      <c r="B18" s="507">
        <f t="shared" si="0"/>
        <v>1956</v>
      </c>
      <c r="C18" s="508">
        <f>Stored_C!E24</f>
        <v>0</v>
      </c>
      <c r="D18" s="509">
        <f>Stored_C!F24+Stored_C!L24</f>
        <v>0.64718956583424014</v>
      </c>
      <c r="E18" s="510">
        <f>Stored_C!G24+Stored_C!M24</f>
        <v>0.53393139181324811</v>
      </c>
      <c r="F18" s="511">
        <f>F17+HWP!C18</f>
        <v>0</v>
      </c>
      <c r="G18" s="509">
        <f>G17+HWP!D18</f>
        <v>4.1672517109977605</v>
      </c>
      <c r="H18" s="510">
        <f>H17+HWP!E18</f>
        <v>3.4379826615731526</v>
      </c>
      <c r="I18" s="493"/>
      <c r="J18" s="512">
        <f>Garden!J25</f>
        <v>0</v>
      </c>
      <c r="K18" s="513">
        <f>Paper!J25</f>
        <v>9.8075488812701658E-2</v>
      </c>
      <c r="L18" s="514">
        <f>Wood!J25</f>
        <v>0</v>
      </c>
      <c r="M18" s="515">
        <f>J18*(1-Recovery_OX!E18)*(1-Recovery_OX!F18)</f>
        <v>0</v>
      </c>
      <c r="N18" s="513">
        <f>K18*(1-Recovery_OX!E18)*(1-Recovery_OX!F18)</f>
        <v>9.8075488812701658E-2</v>
      </c>
      <c r="O18" s="514">
        <f>L18*(1-Recovery_OX!E18)*(1-Recovery_OX!F18)</f>
        <v>0</v>
      </c>
    </row>
    <row r="19" spans="2:15">
      <c r="B19" s="507">
        <f t="shared" si="0"/>
        <v>1957</v>
      </c>
      <c r="C19" s="508">
        <f>Stored_C!E25</f>
        <v>0</v>
      </c>
      <c r="D19" s="509">
        <f>Stored_C!F25+Stored_C!L25</f>
        <v>0.6599866826995201</v>
      </c>
      <c r="E19" s="510">
        <f>Stored_C!G25+Stored_C!M25</f>
        <v>0.54448901322710408</v>
      </c>
      <c r="F19" s="511">
        <f>F18+HWP!C19</f>
        <v>0</v>
      </c>
      <c r="G19" s="509">
        <f>G18+HWP!D19</f>
        <v>4.8272383936972805</v>
      </c>
      <c r="H19" s="510">
        <f>H18+HWP!E19</f>
        <v>3.9824716748002569</v>
      </c>
      <c r="I19" s="493"/>
      <c r="J19" s="512">
        <f>Garden!J26</f>
        <v>0</v>
      </c>
      <c r="K19" s="513">
        <f>Paper!J26</f>
        <v>0.11262192259512391</v>
      </c>
      <c r="L19" s="514">
        <f>Wood!J26</f>
        <v>0</v>
      </c>
      <c r="M19" s="515">
        <f>J19*(1-Recovery_OX!E19)*(1-Recovery_OX!F19)</f>
        <v>0</v>
      </c>
      <c r="N19" s="513">
        <f>K19*(1-Recovery_OX!E19)*(1-Recovery_OX!F19)</f>
        <v>0.11262192259512391</v>
      </c>
      <c r="O19" s="514">
        <f>L19*(1-Recovery_OX!E19)*(1-Recovery_OX!F19)</f>
        <v>0</v>
      </c>
    </row>
    <row r="20" spans="2:15">
      <c r="B20" s="507">
        <f t="shared" si="0"/>
        <v>1958</v>
      </c>
      <c r="C20" s="508">
        <f>Stored_C!E26</f>
        <v>0</v>
      </c>
      <c r="D20" s="509">
        <f>Stored_C!F26+Stored_C!L26</f>
        <v>0.67268455765632018</v>
      </c>
      <c r="E20" s="510">
        <f>Stored_C!G26+Stored_C!M26</f>
        <v>0.55496476006646411</v>
      </c>
      <c r="F20" s="511">
        <f>F19+HWP!C20</f>
        <v>0</v>
      </c>
      <c r="G20" s="509">
        <f>G19+HWP!D20</f>
        <v>5.499922951353601</v>
      </c>
      <c r="H20" s="510">
        <f>H19+HWP!E20</f>
        <v>4.5374364348667209</v>
      </c>
      <c r="I20" s="493"/>
      <c r="J20" s="512">
        <f>Garden!J27</f>
        <v>0</v>
      </c>
      <c r="K20" s="513">
        <f>Paper!J27</f>
        <v>0.12660366702226522</v>
      </c>
      <c r="L20" s="514">
        <f>Wood!J27</f>
        <v>0</v>
      </c>
      <c r="M20" s="515">
        <f>J20*(1-Recovery_OX!E20)*(1-Recovery_OX!F20)</f>
        <v>0</v>
      </c>
      <c r="N20" s="513">
        <f>K20*(1-Recovery_OX!E20)*(1-Recovery_OX!F20)</f>
        <v>0.12660366702226522</v>
      </c>
      <c r="O20" s="514">
        <f>L20*(1-Recovery_OX!E20)*(1-Recovery_OX!F20)</f>
        <v>0</v>
      </c>
    </row>
    <row r="21" spans="2:15">
      <c r="B21" s="507">
        <f t="shared" si="0"/>
        <v>1959</v>
      </c>
      <c r="C21" s="508">
        <f>Stored_C!E27</f>
        <v>0</v>
      </c>
      <c r="D21" s="509">
        <f>Stored_C!F27+Stored_C!L27</f>
        <v>0.68518776579264018</v>
      </c>
      <c r="E21" s="510">
        <f>Stored_C!G27+Stored_C!M27</f>
        <v>0.56527990677892814</v>
      </c>
      <c r="F21" s="511">
        <f>F20+HWP!C21</f>
        <v>0</v>
      </c>
      <c r="G21" s="509">
        <f>G20+HWP!D21</f>
        <v>6.1851107171462409</v>
      </c>
      <c r="H21" s="510">
        <f>H20+HWP!E21</f>
        <v>5.1027163416456487</v>
      </c>
      <c r="I21" s="493"/>
      <c r="J21" s="512">
        <f>Garden!J28</f>
        <v>0</v>
      </c>
      <c r="K21" s="513">
        <f>Paper!J28</f>
        <v>0.1400556512510685</v>
      </c>
      <c r="L21" s="514">
        <f>Wood!J28</f>
        <v>0</v>
      </c>
      <c r="M21" s="515">
        <f>J21*(1-Recovery_OX!E21)*(1-Recovery_OX!F21)</f>
        <v>0</v>
      </c>
      <c r="N21" s="513">
        <f>K21*(1-Recovery_OX!E21)*(1-Recovery_OX!F21)</f>
        <v>0.1400556512510685</v>
      </c>
      <c r="O21" s="514">
        <f>L21*(1-Recovery_OX!E21)*(1-Recovery_OX!F21)</f>
        <v>0</v>
      </c>
    </row>
    <row r="22" spans="2:15">
      <c r="B22" s="507">
        <f t="shared" si="0"/>
        <v>1960</v>
      </c>
      <c r="C22" s="508">
        <f>Stored_C!E28</f>
        <v>0</v>
      </c>
      <c r="D22" s="509">
        <f>Stored_C!F28+Stored_C!L28</f>
        <v>0.79734511802880026</v>
      </c>
      <c r="E22" s="510">
        <f>Stored_C!G28+Stored_C!M28</f>
        <v>0.65780972237376023</v>
      </c>
      <c r="F22" s="511">
        <f>F21+HWP!C22</f>
        <v>0</v>
      </c>
      <c r="G22" s="509">
        <f>G21+HWP!D22</f>
        <v>6.982455835175041</v>
      </c>
      <c r="H22" s="510">
        <f>H21+HWP!E22</f>
        <v>5.7605260640194089</v>
      </c>
      <c r="I22" s="493"/>
      <c r="J22" s="512">
        <f>Garden!J29</f>
        <v>0</v>
      </c>
      <c r="K22" s="513">
        <f>Paper!J29</f>
        <v>0.15300732057572947</v>
      </c>
      <c r="L22" s="514">
        <f>Wood!J29</f>
        <v>0</v>
      </c>
      <c r="M22" s="515">
        <f>J22*(1-Recovery_OX!E22)*(1-Recovery_OX!F22)</f>
        <v>0</v>
      </c>
      <c r="N22" s="513">
        <f>K22*(1-Recovery_OX!E22)*(1-Recovery_OX!F22)</f>
        <v>0.15300732057572947</v>
      </c>
      <c r="O22" s="514">
        <f>L22*(1-Recovery_OX!E22)*(1-Recovery_OX!F22)</f>
        <v>0</v>
      </c>
    </row>
    <row r="23" spans="2:15">
      <c r="B23" s="507">
        <f t="shared" si="0"/>
        <v>1961</v>
      </c>
      <c r="C23" s="508">
        <f>Stored_C!E29</f>
        <v>0</v>
      </c>
      <c r="D23" s="509">
        <f>Stored_C!F29+Stored_C!L29</f>
        <v>0.82474479109440013</v>
      </c>
      <c r="E23" s="510">
        <f>Stored_C!G29+Stored_C!M29</f>
        <v>0.68041445265287992</v>
      </c>
      <c r="F23" s="511">
        <f>F22+HWP!C23</f>
        <v>0</v>
      </c>
      <c r="G23" s="509">
        <f>G22+HWP!D23</f>
        <v>7.8072006262694416</v>
      </c>
      <c r="H23" s="510">
        <f>H22+HWP!E23</f>
        <v>6.4409405166722884</v>
      </c>
      <c r="I23" s="493"/>
      <c r="J23" s="512">
        <f>Garden!J30</f>
        <v>0</v>
      </c>
      <c r="K23" s="513">
        <f>Paper!J30</f>
        <v>0.16875332160611731</v>
      </c>
      <c r="L23" s="514">
        <f>Wood!J30</f>
        <v>0</v>
      </c>
      <c r="M23" s="515">
        <f>J23*(1-Recovery_OX!E23)*(1-Recovery_OX!F23)</f>
        <v>0</v>
      </c>
      <c r="N23" s="513">
        <f>K23*(1-Recovery_OX!E23)*(1-Recovery_OX!F23)</f>
        <v>0.16875332160611731</v>
      </c>
      <c r="O23" s="514">
        <f>L23*(1-Recovery_OX!E23)*(1-Recovery_OX!F23)</f>
        <v>0</v>
      </c>
    </row>
    <row r="24" spans="2:15">
      <c r="B24" s="507">
        <f t="shared" si="0"/>
        <v>1962</v>
      </c>
      <c r="C24" s="508">
        <f>Stored_C!E30</f>
        <v>0</v>
      </c>
      <c r="D24" s="509">
        <f>Stored_C!F30+Stored_C!L30</f>
        <v>0.84672305682624005</v>
      </c>
      <c r="E24" s="510">
        <f>Stored_C!G30+Stored_C!M30</f>
        <v>0.69854652188164801</v>
      </c>
      <c r="F24" s="511">
        <f>F23+HWP!C24</f>
        <v>0</v>
      </c>
      <c r="G24" s="509">
        <f>G23+HWP!D24</f>
        <v>8.6539236830956821</v>
      </c>
      <c r="H24" s="510">
        <f>H23+HWP!E24</f>
        <v>7.139487038553936</v>
      </c>
      <c r="I24" s="493"/>
      <c r="J24" s="512">
        <f>Garden!J31</f>
        <v>0</v>
      </c>
      <c r="K24" s="513">
        <f>Paper!J31</f>
        <v>0.18433135107527049</v>
      </c>
      <c r="L24" s="514">
        <f>Wood!J31</f>
        <v>0</v>
      </c>
      <c r="M24" s="515">
        <f>J24*(1-Recovery_OX!E24)*(1-Recovery_OX!F24)</f>
        <v>0</v>
      </c>
      <c r="N24" s="513">
        <f>K24*(1-Recovery_OX!E24)*(1-Recovery_OX!F24)</f>
        <v>0.18433135107527049</v>
      </c>
      <c r="O24" s="514">
        <f>L24*(1-Recovery_OX!E24)*(1-Recovery_OX!F24)</f>
        <v>0</v>
      </c>
    </row>
    <row r="25" spans="2:15">
      <c r="B25" s="507">
        <f t="shared" si="0"/>
        <v>1963</v>
      </c>
      <c r="C25" s="508">
        <f>Stored_C!E31</f>
        <v>0</v>
      </c>
      <c r="D25" s="509">
        <f>Stored_C!F31+Stored_C!L31</f>
        <v>0.86916954079296027</v>
      </c>
      <c r="E25" s="510">
        <f>Stored_C!G31+Stored_C!M31</f>
        <v>0.71706487115419204</v>
      </c>
      <c r="F25" s="511">
        <f>F24+HWP!C25</f>
        <v>0</v>
      </c>
      <c r="G25" s="509">
        <f>G24+HWP!D25</f>
        <v>9.5230932238886421</v>
      </c>
      <c r="H25" s="510">
        <f>H24+HWP!E25</f>
        <v>7.856551909708128</v>
      </c>
      <c r="I25" s="493"/>
      <c r="J25" s="512">
        <f>Garden!J32</f>
        <v>0</v>
      </c>
      <c r="K25" s="513">
        <f>Paper!J32</f>
        <v>0.19957536890877298</v>
      </c>
      <c r="L25" s="514">
        <f>Wood!J32</f>
        <v>0</v>
      </c>
      <c r="M25" s="515">
        <f>J25*(1-Recovery_OX!E25)*(1-Recovery_OX!F25)</f>
        <v>0</v>
      </c>
      <c r="N25" s="513">
        <f>K25*(1-Recovery_OX!E25)*(1-Recovery_OX!F25)</f>
        <v>0.19957536890877298</v>
      </c>
      <c r="O25" s="514">
        <f>L25*(1-Recovery_OX!E25)*(1-Recovery_OX!F25)</f>
        <v>0</v>
      </c>
    </row>
    <row r="26" spans="2:15">
      <c r="B26" s="507">
        <f t="shared" si="0"/>
        <v>1964</v>
      </c>
      <c r="C26" s="508">
        <f>Stored_C!E32</f>
        <v>0</v>
      </c>
      <c r="D26" s="509">
        <f>Stored_C!F32+Stored_C!L32</f>
        <v>0.89119106581824004</v>
      </c>
      <c r="E26" s="510">
        <f>Stored_C!G32+Stored_C!M32</f>
        <v>0.73523262930004796</v>
      </c>
      <c r="F26" s="511">
        <f>F25+HWP!C26</f>
        <v>0</v>
      </c>
      <c r="G26" s="509">
        <f>G25+HWP!D26</f>
        <v>10.414284289706883</v>
      </c>
      <c r="H26" s="510">
        <f>H25+HWP!E26</f>
        <v>8.5917845390081755</v>
      </c>
      <c r="I26" s="493"/>
      <c r="J26" s="512">
        <f>Garden!J33</f>
        <v>0</v>
      </c>
      <c r="K26" s="513">
        <f>Paper!J33</f>
        <v>0.21452327710943239</v>
      </c>
      <c r="L26" s="514">
        <f>Wood!J33</f>
        <v>0</v>
      </c>
      <c r="M26" s="515">
        <f>J26*(1-Recovery_OX!E26)*(1-Recovery_OX!F26)</f>
        <v>0</v>
      </c>
      <c r="N26" s="513">
        <f>K26*(1-Recovery_OX!E26)*(1-Recovery_OX!F26)</f>
        <v>0.21452327710943239</v>
      </c>
      <c r="O26" s="514">
        <f>L26*(1-Recovery_OX!E26)*(1-Recovery_OX!F26)</f>
        <v>0</v>
      </c>
    </row>
    <row r="27" spans="2:15">
      <c r="B27" s="507">
        <f t="shared" si="0"/>
        <v>1965</v>
      </c>
      <c r="C27" s="508">
        <f>Stored_C!E33</f>
        <v>0</v>
      </c>
      <c r="D27" s="509">
        <f>Stored_C!F33+Stored_C!L33</f>
        <v>0.91326602879424001</v>
      </c>
      <c r="E27" s="510">
        <f>Stored_C!G33+Stored_C!M33</f>
        <v>0.75344447375524803</v>
      </c>
      <c r="F27" s="511">
        <f>F26+HWP!C27</f>
        <v>0</v>
      </c>
      <c r="G27" s="509">
        <f>G26+HWP!D27</f>
        <v>11.327550318501123</v>
      </c>
      <c r="H27" s="510">
        <f>H26+HWP!E27</f>
        <v>9.3452290127634239</v>
      </c>
      <c r="I27" s="493"/>
      <c r="J27" s="512">
        <f>Garden!J34</f>
        <v>0</v>
      </c>
      <c r="K27" s="513">
        <f>Paper!J34</f>
        <v>0.22918118927066219</v>
      </c>
      <c r="L27" s="514">
        <f>Wood!J34</f>
        <v>0</v>
      </c>
      <c r="M27" s="515">
        <f>J27*(1-Recovery_OX!E27)*(1-Recovery_OX!F27)</f>
        <v>0</v>
      </c>
      <c r="N27" s="513">
        <f>K27*(1-Recovery_OX!E27)*(1-Recovery_OX!F27)</f>
        <v>0.22918118927066219</v>
      </c>
      <c r="O27" s="514">
        <f>L27*(1-Recovery_OX!E27)*(1-Recovery_OX!F27)</f>
        <v>0</v>
      </c>
    </row>
    <row r="28" spans="2:15">
      <c r="B28" s="507">
        <f t="shared" si="0"/>
        <v>1966</v>
      </c>
      <c r="C28" s="508">
        <f>Stored_C!E34</f>
        <v>0</v>
      </c>
      <c r="D28" s="509">
        <f>Stored_C!F34+Stored_C!L34</f>
        <v>0.93518449491456013</v>
      </c>
      <c r="E28" s="510">
        <f>Stored_C!G34+Stored_C!M34</f>
        <v>0.77152720830451216</v>
      </c>
      <c r="F28" s="511">
        <f>F27+HWP!C28</f>
        <v>0</v>
      </c>
      <c r="G28" s="509">
        <f>G27+HWP!D28</f>
        <v>12.262734813415683</v>
      </c>
      <c r="H28" s="510">
        <f>H27+HWP!E28</f>
        <v>10.116756221067936</v>
      </c>
      <c r="I28" s="493"/>
      <c r="J28" s="512">
        <f>Garden!J35</f>
        <v>0</v>
      </c>
      <c r="K28" s="513">
        <f>Paper!J35</f>
        <v>0.24357045948101916</v>
      </c>
      <c r="L28" s="514">
        <f>Wood!J35</f>
        <v>0</v>
      </c>
      <c r="M28" s="515">
        <f>J28*(1-Recovery_OX!E28)*(1-Recovery_OX!F28)</f>
        <v>0</v>
      </c>
      <c r="N28" s="513">
        <f>K28*(1-Recovery_OX!E28)*(1-Recovery_OX!F28)</f>
        <v>0.24357045948101916</v>
      </c>
      <c r="O28" s="514">
        <f>L28*(1-Recovery_OX!E28)*(1-Recovery_OX!F28)</f>
        <v>0</v>
      </c>
    </row>
    <row r="29" spans="2:15">
      <c r="B29" s="507">
        <f t="shared" si="0"/>
        <v>1967</v>
      </c>
      <c r="C29" s="508">
        <f>Stored_C!E35</f>
        <v>0</v>
      </c>
      <c r="D29" s="509">
        <f>Stored_C!F35+Stored_C!L35</f>
        <v>0.95853051771840014</v>
      </c>
      <c r="E29" s="510">
        <f>Stored_C!G35+Stored_C!M35</f>
        <v>0.79078767711768005</v>
      </c>
      <c r="F29" s="511">
        <f>F28+HWP!C29</f>
        <v>0</v>
      </c>
      <c r="G29" s="509">
        <f>G28+HWP!D29</f>
        <v>13.221265331134083</v>
      </c>
      <c r="H29" s="510">
        <f>H28+HWP!E29</f>
        <v>10.907543898185615</v>
      </c>
      <c r="I29" s="493"/>
      <c r="J29" s="512">
        <f>Garden!J36</f>
        <v>0</v>
      </c>
      <c r="K29" s="513">
        <f>Paper!J36</f>
        <v>0.257704128801784</v>
      </c>
      <c r="L29" s="514">
        <f>Wood!J36</f>
        <v>0</v>
      </c>
      <c r="M29" s="515">
        <f>J29*(1-Recovery_OX!E29)*(1-Recovery_OX!F29)</f>
        <v>0</v>
      </c>
      <c r="N29" s="513">
        <f>K29*(1-Recovery_OX!E29)*(1-Recovery_OX!F29)</f>
        <v>0.257704128801784</v>
      </c>
      <c r="O29" s="514">
        <f>L29*(1-Recovery_OX!E29)*(1-Recovery_OX!F29)</f>
        <v>0</v>
      </c>
    </row>
    <row r="30" spans="2:15">
      <c r="B30" s="507">
        <f t="shared" si="0"/>
        <v>1968</v>
      </c>
      <c r="C30" s="508">
        <f>Stored_C!E36</f>
        <v>0</v>
      </c>
      <c r="D30" s="509">
        <f>Stored_C!F36+Stored_C!L36</f>
        <v>0.98488560608064013</v>
      </c>
      <c r="E30" s="510">
        <f>Stored_C!G36+Stored_C!M36</f>
        <v>0.81253062501652806</v>
      </c>
      <c r="F30" s="511">
        <f>F29+HWP!C30</f>
        <v>0</v>
      </c>
      <c r="G30" s="509">
        <f>G29+HWP!D30</f>
        <v>14.206150937214723</v>
      </c>
      <c r="H30" s="510">
        <f>H29+HWP!E30</f>
        <v>11.720074523202143</v>
      </c>
      <c r="I30" s="493"/>
      <c r="J30" s="512">
        <f>Garden!J37</f>
        <v>0</v>
      </c>
      <c r="K30" s="513">
        <f>Paper!J37</f>
        <v>0.27164618907338306</v>
      </c>
      <c r="L30" s="514">
        <f>Wood!J37</f>
        <v>0</v>
      </c>
      <c r="M30" s="515">
        <f>J30*(1-Recovery_OX!E30)*(1-Recovery_OX!F30)</f>
        <v>0</v>
      </c>
      <c r="N30" s="513">
        <f>K30*(1-Recovery_OX!E30)*(1-Recovery_OX!F30)</f>
        <v>0.27164618907338306</v>
      </c>
      <c r="O30" s="514">
        <f>L30*(1-Recovery_OX!E30)*(1-Recovery_OX!F30)</f>
        <v>0</v>
      </c>
    </row>
    <row r="31" spans="2:15">
      <c r="B31" s="507">
        <f t="shared" si="0"/>
        <v>1969</v>
      </c>
      <c r="C31" s="508">
        <f>Stored_C!E37</f>
        <v>0</v>
      </c>
      <c r="D31" s="509">
        <f>Stored_C!F37+Stored_C!L37</f>
        <v>1.01124069444288</v>
      </c>
      <c r="E31" s="510">
        <f>Stored_C!G37+Stored_C!M37</f>
        <v>0.83427357291537596</v>
      </c>
      <c r="F31" s="511">
        <f>F30+HWP!C31</f>
        <v>0</v>
      </c>
      <c r="G31" s="509">
        <f>G30+HWP!D31</f>
        <v>15.217391631657602</v>
      </c>
      <c r="H31" s="510">
        <f>H30+HWP!E31</f>
        <v>12.554348096117518</v>
      </c>
      <c r="I31" s="493"/>
      <c r="J31" s="512">
        <f>Garden!J38</f>
        <v>0</v>
      </c>
      <c r="K31" s="513">
        <f>Paper!J38</f>
        <v>0.28550805506288102</v>
      </c>
      <c r="L31" s="514">
        <f>Wood!J38</f>
        <v>0</v>
      </c>
      <c r="M31" s="515">
        <f>J31*(1-Recovery_OX!E31)*(1-Recovery_OX!F31)</f>
        <v>0</v>
      </c>
      <c r="N31" s="513">
        <f>K31*(1-Recovery_OX!E31)*(1-Recovery_OX!F31)</f>
        <v>0.28550805506288102</v>
      </c>
      <c r="O31" s="514">
        <f>L31*(1-Recovery_OX!E31)*(1-Recovery_OX!F31)</f>
        <v>0</v>
      </c>
    </row>
    <row r="32" spans="2:15">
      <c r="B32" s="507">
        <f t="shared" si="0"/>
        <v>1970</v>
      </c>
      <c r="C32" s="508">
        <f>Stored_C!E38</f>
        <v>0</v>
      </c>
      <c r="D32" s="509">
        <f>Stored_C!F38+Stored_C!L38</f>
        <v>1.0375957828051201</v>
      </c>
      <c r="E32" s="510">
        <f>Stored_C!G38+Stored_C!M38</f>
        <v>0.85601652081422408</v>
      </c>
      <c r="F32" s="511">
        <f>F31+HWP!C32</f>
        <v>0</v>
      </c>
      <c r="G32" s="509">
        <f>G31+HWP!D32</f>
        <v>16.254987414462722</v>
      </c>
      <c r="H32" s="510">
        <f>H31+HWP!E32</f>
        <v>13.410364616931743</v>
      </c>
      <c r="I32" s="493"/>
      <c r="J32" s="512">
        <f>Garden!J39</f>
        <v>0</v>
      </c>
      <c r="K32" s="513">
        <f>Paper!J39</f>
        <v>0.29929514839935606</v>
      </c>
      <c r="L32" s="514">
        <f>Wood!J39</f>
        <v>0</v>
      </c>
      <c r="M32" s="515">
        <f>J32*(1-Recovery_OX!E32)*(1-Recovery_OX!F32)</f>
        <v>0</v>
      </c>
      <c r="N32" s="513">
        <f>K32*(1-Recovery_OX!E32)*(1-Recovery_OX!F32)</f>
        <v>0.29929514839935606</v>
      </c>
      <c r="O32" s="514">
        <f>L32*(1-Recovery_OX!E32)*(1-Recovery_OX!F32)</f>
        <v>0</v>
      </c>
    </row>
    <row r="33" spans="2:15">
      <c r="B33" s="507">
        <f t="shared" si="0"/>
        <v>1971</v>
      </c>
      <c r="C33" s="508">
        <f>Stored_C!E39</f>
        <v>0</v>
      </c>
      <c r="D33" s="509">
        <f>Stored_C!F39+Stored_C!L39</f>
        <v>1.06395087116736</v>
      </c>
      <c r="E33" s="510">
        <f>Stored_C!G39+Stored_C!M39</f>
        <v>0.87775946871307198</v>
      </c>
      <c r="F33" s="511">
        <f>F32+HWP!C33</f>
        <v>0</v>
      </c>
      <c r="G33" s="509">
        <f>G32+HWP!D33</f>
        <v>17.318938285630082</v>
      </c>
      <c r="H33" s="510">
        <f>H32+HWP!E33</f>
        <v>14.288124085644814</v>
      </c>
      <c r="I33" s="493"/>
      <c r="J33" s="512">
        <f>Garden!J40</f>
        <v>0</v>
      </c>
      <c r="K33" s="513">
        <f>Paper!J40</f>
        <v>0.31301252417625464</v>
      </c>
      <c r="L33" s="514">
        <f>Wood!J40</f>
        <v>0</v>
      </c>
      <c r="M33" s="515">
        <f>J33*(1-Recovery_OX!E33)*(1-Recovery_OX!F33)</f>
        <v>0</v>
      </c>
      <c r="N33" s="513">
        <f>K33*(1-Recovery_OX!E33)*(1-Recovery_OX!F33)</f>
        <v>0.31301252417625464</v>
      </c>
      <c r="O33" s="514">
        <f>L33*(1-Recovery_OX!E33)*(1-Recovery_OX!F33)</f>
        <v>0</v>
      </c>
    </row>
    <row r="34" spans="2:15">
      <c r="B34" s="507">
        <f t="shared" si="0"/>
        <v>1972</v>
      </c>
      <c r="C34" s="508">
        <f>Stored_C!E40</f>
        <v>0</v>
      </c>
      <c r="D34" s="509">
        <f>Stored_C!F40+Stored_C!L40</f>
        <v>1.0903059595296003</v>
      </c>
      <c r="E34" s="510">
        <f>Stored_C!G40+Stored_C!M40</f>
        <v>0.8995024166119201</v>
      </c>
      <c r="F34" s="511">
        <f>F33+HWP!C34</f>
        <v>0</v>
      </c>
      <c r="G34" s="509">
        <f>G33+HWP!D34</f>
        <v>18.409244245159684</v>
      </c>
      <c r="H34" s="510">
        <f>H33+HWP!E34</f>
        <v>15.187626502256734</v>
      </c>
      <c r="I34" s="493"/>
      <c r="J34" s="512">
        <f>Garden!J41</f>
        <v>0</v>
      </c>
      <c r="K34" s="513">
        <f>Paper!J41</f>
        <v>0.32666489573146507</v>
      </c>
      <c r="L34" s="514">
        <f>Wood!J41</f>
        <v>0</v>
      </c>
      <c r="M34" s="515">
        <f>J34*(1-Recovery_OX!E34)*(1-Recovery_OX!F34)</f>
        <v>0</v>
      </c>
      <c r="N34" s="513">
        <f>K34*(1-Recovery_OX!E34)*(1-Recovery_OX!F34)</f>
        <v>0.32666489573146507</v>
      </c>
      <c r="O34" s="514">
        <f>L34*(1-Recovery_OX!E34)*(1-Recovery_OX!F34)</f>
        <v>0</v>
      </c>
    </row>
    <row r="35" spans="2:15">
      <c r="B35" s="507">
        <f t="shared" si="0"/>
        <v>1973</v>
      </c>
      <c r="C35" s="508">
        <f>Stored_C!E41</f>
        <v>0</v>
      </c>
      <c r="D35" s="509">
        <f>Stored_C!F41+Stored_C!L41</f>
        <v>1.1166610478918402</v>
      </c>
      <c r="E35" s="510">
        <f>Stored_C!G41+Stored_C!M41</f>
        <v>0.92124536451076811</v>
      </c>
      <c r="F35" s="511">
        <f>F34+HWP!C35</f>
        <v>0</v>
      </c>
      <c r="G35" s="509">
        <f>G34+HWP!D35</f>
        <v>19.525905293051522</v>
      </c>
      <c r="H35" s="510">
        <f>H34+HWP!E35</f>
        <v>16.108871866767501</v>
      </c>
      <c r="I35" s="493"/>
      <c r="J35" s="512">
        <f>Garden!J42</f>
        <v>0</v>
      </c>
      <c r="K35" s="513">
        <f>Paper!J42</f>
        <v>0.34025665775210578</v>
      </c>
      <c r="L35" s="514">
        <f>Wood!J42</f>
        <v>0</v>
      </c>
      <c r="M35" s="515">
        <f>J35*(1-Recovery_OX!E35)*(1-Recovery_OX!F35)</f>
        <v>0</v>
      </c>
      <c r="N35" s="513">
        <f>K35*(1-Recovery_OX!E35)*(1-Recovery_OX!F35)</f>
        <v>0.34025665775210578</v>
      </c>
      <c r="O35" s="514">
        <f>L35*(1-Recovery_OX!E35)*(1-Recovery_OX!F35)</f>
        <v>0</v>
      </c>
    </row>
    <row r="36" spans="2:15">
      <c r="B36" s="507">
        <f t="shared" si="0"/>
        <v>1974</v>
      </c>
      <c r="C36" s="508">
        <f>Stored_C!E42</f>
        <v>0</v>
      </c>
      <c r="D36" s="509">
        <f>Stored_C!F42+Stored_C!L42</f>
        <v>1.1430161362540803</v>
      </c>
      <c r="E36" s="510">
        <f>Stored_C!G42+Stored_C!M42</f>
        <v>0.94298831240961634</v>
      </c>
      <c r="F36" s="511">
        <f>F35+HWP!C36</f>
        <v>0</v>
      </c>
      <c r="G36" s="509">
        <f>G35+HWP!D36</f>
        <v>20.668921429305602</v>
      </c>
      <c r="H36" s="510">
        <f>H35+HWP!E36</f>
        <v>17.051860179177119</v>
      </c>
      <c r="I36" s="493"/>
      <c r="J36" s="512">
        <f>Garden!J43</f>
        <v>0</v>
      </c>
      <c r="K36" s="513">
        <f>Paper!J43</f>
        <v>0.35379190781728626</v>
      </c>
      <c r="L36" s="514">
        <f>Wood!J43</f>
        <v>0</v>
      </c>
      <c r="M36" s="515">
        <f>J36*(1-Recovery_OX!E36)*(1-Recovery_OX!F36)</f>
        <v>0</v>
      </c>
      <c r="N36" s="513">
        <f>K36*(1-Recovery_OX!E36)*(1-Recovery_OX!F36)</f>
        <v>0.35379190781728626</v>
      </c>
      <c r="O36" s="514">
        <f>L36*(1-Recovery_OX!E36)*(1-Recovery_OX!F36)</f>
        <v>0</v>
      </c>
    </row>
    <row r="37" spans="2:15">
      <c r="B37" s="507">
        <f t="shared" si="0"/>
        <v>1975</v>
      </c>
      <c r="C37" s="508">
        <f>Stored_C!E43</f>
        <v>0</v>
      </c>
      <c r="D37" s="509">
        <f>Stored_C!F43+Stored_C!L43</f>
        <v>1.1693712246163201</v>
      </c>
      <c r="E37" s="510">
        <f>Stored_C!G43+Stored_C!M43</f>
        <v>0.96473126030846412</v>
      </c>
      <c r="F37" s="511">
        <f>F36+HWP!C37</f>
        <v>0</v>
      </c>
      <c r="G37" s="509">
        <f>G36+HWP!D37</f>
        <v>21.838292653921922</v>
      </c>
      <c r="H37" s="510">
        <f>H36+HWP!E37</f>
        <v>18.016591439485584</v>
      </c>
      <c r="I37" s="493"/>
      <c r="J37" s="512">
        <f>Garden!J44</f>
        <v>0</v>
      </c>
      <c r="K37" s="513">
        <f>Paper!J44</f>
        <v>0.36727446648444489</v>
      </c>
      <c r="L37" s="514">
        <f>Wood!J44</f>
        <v>0</v>
      </c>
      <c r="M37" s="515">
        <f>J37*(1-Recovery_OX!E37)*(1-Recovery_OX!F37)</f>
        <v>0</v>
      </c>
      <c r="N37" s="513">
        <f>K37*(1-Recovery_OX!E37)*(1-Recovery_OX!F37)</f>
        <v>0.36727446648444489</v>
      </c>
      <c r="O37" s="514">
        <f>L37*(1-Recovery_OX!E37)*(1-Recovery_OX!F37)</f>
        <v>0</v>
      </c>
    </row>
    <row r="38" spans="2:15">
      <c r="B38" s="507">
        <f t="shared" si="0"/>
        <v>1976</v>
      </c>
      <c r="C38" s="508">
        <f>Stored_C!E44</f>
        <v>0</v>
      </c>
      <c r="D38" s="509">
        <f>Stored_C!F44+Stored_C!L44</f>
        <v>1.1957263129785602</v>
      </c>
      <c r="E38" s="510">
        <f>Stored_C!G44+Stored_C!M44</f>
        <v>0.98647420820731202</v>
      </c>
      <c r="F38" s="511">
        <f>F37+HWP!C38</f>
        <v>0</v>
      </c>
      <c r="G38" s="509">
        <f>G37+HWP!D38</f>
        <v>23.034018966900483</v>
      </c>
      <c r="H38" s="510">
        <f>H37+HWP!E38</f>
        <v>19.003065647692896</v>
      </c>
      <c r="I38" s="493"/>
      <c r="J38" s="512">
        <f>Garden!J45</f>
        <v>0</v>
      </c>
      <c r="K38" s="513">
        <f>Paper!J45</f>
        <v>0.38070789601772576</v>
      </c>
      <c r="L38" s="514">
        <f>Wood!J45</f>
        <v>0</v>
      </c>
      <c r="M38" s="515">
        <f>J38*(1-Recovery_OX!E38)*(1-Recovery_OX!F38)</f>
        <v>0</v>
      </c>
      <c r="N38" s="513">
        <f>K38*(1-Recovery_OX!E38)*(1-Recovery_OX!F38)</f>
        <v>0.38070789601772576</v>
      </c>
      <c r="O38" s="514">
        <f>L38*(1-Recovery_OX!E38)*(1-Recovery_OX!F38)</f>
        <v>0</v>
      </c>
    </row>
    <row r="39" spans="2:15">
      <c r="B39" s="507">
        <f t="shared" si="0"/>
        <v>1977</v>
      </c>
      <c r="C39" s="508">
        <f>Stored_C!E45</f>
        <v>0</v>
      </c>
      <c r="D39" s="509">
        <f>Stored_C!F45+Stored_C!L45</f>
        <v>1.2220814013408003</v>
      </c>
      <c r="E39" s="510">
        <f>Stored_C!G45+Stored_C!M45</f>
        <v>1.0082171561061601</v>
      </c>
      <c r="F39" s="511">
        <f>F38+HWP!C39</f>
        <v>0</v>
      </c>
      <c r="G39" s="509">
        <f>G38+HWP!D39</f>
        <v>24.256100368241285</v>
      </c>
      <c r="H39" s="510">
        <f>H38+HWP!E39</f>
        <v>20.011282803799055</v>
      </c>
      <c r="I39" s="493"/>
      <c r="J39" s="512">
        <f>Garden!J46</f>
        <v>0</v>
      </c>
      <c r="K39" s="513">
        <f>Paper!J46</f>
        <v>0.39409551785020153</v>
      </c>
      <c r="L39" s="514">
        <f>Wood!J46</f>
        <v>0</v>
      </c>
      <c r="M39" s="515">
        <f>J39*(1-Recovery_OX!E39)*(1-Recovery_OX!F39)</f>
        <v>0</v>
      </c>
      <c r="N39" s="513">
        <f>K39*(1-Recovery_OX!E39)*(1-Recovery_OX!F39)</f>
        <v>0.39409551785020153</v>
      </c>
      <c r="O39" s="514">
        <f>L39*(1-Recovery_OX!E39)*(1-Recovery_OX!F39)</f>
        <v>0</v>
      </c>
    </row>
    <row r="40" spans="2:15">
      <c r="B40" s="507">
        <f t="shared" si="0"/>
        <v>1978</v>
      </c>
      <c r="C40" s="508">
        <f>Stored_C!E46</f>
        <v>0</v>
      </c>
      <c r="D40" s="509">
        <f>Stored_C!F46+Stored_C!L46</f>
        <v>1.2484364897030402</v>
      </c>
      <c r="E40" s="510">
        <f>Stored_C!G46+Stored_C!M46</f>
        <v>1.0299601040050081</v>
      </c>
      <c r="F40" s="511">
        <f>F39+HWP!C40</f>
        <v>0</v>
      </c>
      <c r="G40" s="509">
        <f>G39+HWP!D40</f>
        <v>25.504536857944323</v>
      </c>
      <c r="H40" s="510">
        <f>H39+HWP!E40</f>
        <v>21.041242907804062</v>
      </c>
      <c r="I40" s="493"/>
      <c r="J40" s="512">
        <f>Garden!J47</f>
        <v>0</v>
      </c>
      <c r="K40" s="513">
        <f>Paper!J47</f>
        <v>0.40744042886554266</v>
      </c>
      <c r="L40" s="514">
        <f>Wood!J47</f>
        <v>0</v>
      </c>
      <c r="M40" s="515">
        <f>J40*(1-Recovery_OX!E40)*(1-Recovery_OX!F40)</f>
        <v>0</v>
      </c>
      <c r="N40" s="513">
        <f>K40*(1-Recovery_OX!E40)*(1-Recovery_OX!F40)</f>
        <v>0.40744042886554266</v>
      </c>
      <c r="O40" s="514">
        <f>L40*(1-Recovery_OX!E40)*(1-Recovery_OX!F40)</f>
        <v>0</v>
      </c>
    </row>
    <row r="41" spans="2:15">
      <c r="B41" s="507">
        <f t="shared" si="0"/>
        <v>1979</v>
      </c>
      <c r="C41" s="508">
        <f>Stored_C!E47</f>
        <v>0</v>
      </c>
      <c r="D41" s="509">
        <f>Stored_C!F47+Stored_C!L47</f>
        <v>1.2747915780652805</v>
      </c>
      <c r="E41" s="510">
        <f>Stored_C!G47+Stored_C!M47</f>
        <v>1.0517030519038562</v>
      </c>
      <c r="F41" s="511">
        <f>F40+HWP!C41</f>
        <v>0</v>
      </c>
      <c r="G41" s="509">
        <f>G40+HWP!D41</f>
        <v>26.779328436009603</v>
      </c>
      <c r="H41" s="510">
        <f>H40+HWP!E41</f>
        <v>22.092945959707919</v>
      </c>
      <c r="I41" s="493"/>
      <c r="J41" s="512">
        <f>Garden!J48</f>
        <v>0</v>
      </c>
      <c r="K41" s="513">
        <f>Paper!J48</f>
        <v>0.42074551657894427</v>
      </c>
      <c r="L41" s="514">
        <f>Wood!J48</f>
        <v>0</v>
      </c>
      <c r="M41" s="515">
        <f>J41*(1-Recovery_OX!E41)*(1-Recovery_OX!F41)</f>
        <v>0</v>
      </c>
      <c r="N41" s="513">
        <f>K41*(1-Recovery_OX!E41)*(1-Recovery_OX!F41)</f>
        <v>0.42074551657894427</v>
      </c>
      <c r="O41" s="514">
        <f>L41*(1-Recovery_OX!E41)*(1-Recovery_OX!F41)</f>
        <v>0</v>
      </c>
    </row>
    <row r="42" spans="2:15">
      <c r="B42" s="507">
        <f t="shared" si="0"/>
        <v>1980</v>
      </c>
      <c r="C42" s="508">
        <f>Stored_C!E48</f>
        <v>0</v>
      </c>
      <c r="D42" s="509">
        <f>Stored_C!F48+Stored_C!L48</f>
        <v>1.30114666642752</v>
      </c>
      <c r="E42" s="510">
        <f>Stored_C!G48+Stored_C!M48</f>
        <v>1.0734459998027039</v>
      </c>
      <c r="F42" s="511">
        <f>F41+HWP!C42</f>
        <v>0</v>
      </c>
      <c r="G42" s="509">
        <f>G41+HWP!D42</f>
        <v>28.080475102437124</v>
      </c>
      <c r="H42" s="510">
        <f>H41+HWP!E42</f>
        <v>23.166391959510623</v>
      </c>
      <c r="I42" s="493"/>
      <c r="J42" s="512">
        <f>Garden!J49</f>
        <v>0</v>
      </c>
      <c r="K42" s="513">
        <f>Paper!J49</f>
        <v>0.43401347329172918</v>
      </c>
      <c r="L42" s="514">
        <f>Wood!J49</f>
        <v>0</v>
      </c>
      <c r="M42" s="515">
        <f>J42*(1-Recovery_OX!E42)*(1-Recovery_OX!F42)</f>
        <v>0</v>
      </c>
      <c r="N42" s="513">
        <f>K42*(1-Recovery_OX!E42)*(1-Recovery_OX!F42)</f>
        <v>0.43401347329172918</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28.080475102437124</v>
      </c>
      <c r="H43" s="510">
        <f>H42+HWP!E43</f>
        <v>23.166391959510623</v>
      </c>
      <c r="I43" s="493"/>
      <c r="J43" s="512">
        <f>Garden!J50</f>
        <v>0</v>
      </c>
      <c r="K43" s="513">
        <f>Paper!J50</f>
        <v>0.44724680928901228</v>
      </c>
      <c r="L43" s="514">
        <f>Wood!J50</f>
        <v>0</v>
      </c>
      <c r="M43" s="515">
        <f>J43*(1-Recovery_OX!E43)*(1-Recovery_OX!F43)</f>
        <v>0</v>
      </c>
      <c r="N43" s="513">
        <f>K43*(1-Recovery_OX!E43)*(1-Recovery_OX!F43)</f>
        <v>0.44724680928901228</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28.080475102437124</v>
      </c>
      <c r="H44" s="510">
        <f>H43+HWP!E44</f>
        <v>23.166391959510623</v>
      </c>
      <c r="I44" s="493"/>
      <c r="J44" s="512">
        <f>Garden!J51</f>
        <v>0</v>
      </c>
      <c r="K44" s="513">
        <f>Paper!J51</f>
        <v>0.41701016095372928</v>
      </c>
      <c r="L44" s="514">
        <f>Wood!J51</f>
        <v>0</v>
      </c>
      <c r="M44" s="515">
        <f>J44*(1-Recovery_OX!E44)*(1-Recovery_OX!F44)</f>
        <v>0</v>
      </c>
      <c r="N44" s="513">
        <f>K44*(1-Recovery_OX!E44)*(1-Recovery_OX!F44)</f>
        <v>0.41701016095372928</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28.080475102437124</v>
      </c>
      <c r="H45" s="510">
        <f>H44+HWP!E45</f>
        <v>23.166391959510623</v>
      </c>
      <c r="I45" s="493"/>
      <c r="J45" s="512">
        <f>Garden!J52</f>
        <v>0</v>
      </c>
      <c r="K45" s="513">
        <f>Paper!J52</f>
        <v>0.38881769691124196</v>
      </c>
      <c r="L45" s="514">
        <f>Wood!J52</f>
        <v>0</v>
      </c>
      <c r="M45" s="515">
        <f>J45*(1-Recovery_OX!E45)*(1-Recovery_OX!F45)</f>
        <v>0</v>
      </c>
      <c r="N45" s="513">
        <f>K45*(1-Recovery_OX!E45)*(1-Recovery_OX!F45)</f>
        <v>0.38881769691124196</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28.080475102437124</v>
      </c>
      <c r="H46" s="510">
        <f>H45+HWP!E46</f>
        <v>23.166391959510623</v>
      </c>
      <c r="I46" s="493"/>
      <c r="J46" s="512">
        <f>Garden!J53</f>
        <v>0</v>
      </c>
      <c r="K46" s="513">
        <f>Paper!J53</f>
        <v>0.36253121767010615</v>
      </c>
      <c r="L46" s="514">
        <f>Wood!J53</f>
        <v>0</v>
      </c>
      <c r="M46" s="515">
        <f>J46*(1-Recovery_OX!E46)*(1-Recovery_OX!F46)</f>
        <v>0</v>
      </c>
      <c r="N46" s="513">
        <f>K46*(1-Recovery_OX!E46)*(1-Recovery_OX!F46)</f>
        <v>0.36253121767010615</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28.080475102437124</v>
      </c>
      <c r="H47" s="510">
        <f>H46+HWP!E47</f>
        <v>23.166391959510623</v>
      </c>
      <c r="I47" s="493"/>
      <c r="J47" s="512">
        <f>Garden!J54</f>
        <v>0</v>
      </c>
      <c r="K47" s="513">
        <f>Paper!J54</f>
        <v>0.33802186687858504</v>
      </c>
      <c r="L47" s="514">
        <f>Wood!J54</f>
        <v>0</v>
      </c>
      <c r="M47" s="515">
        <f>J47*(1-Recovery_OX!E47)*(1-Recovery_OX!F47)</f>
        <v>0</v>
      </c>
      <c r="N47" s="513">
        <f>K47*(1-Recovery_OX!E47)*(1-Recovery_OX!F47)</f>
        <v>0.33802186687858504</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28.080475102437124</v>
      </c>
      <c r="H48" s="510">
        <f>H47+HWP!E48</f>
        <v>23.166391959510623</v>
      </c>
      <c r="I48" s="493"/>
      <c r="J48" s="512">
        <f>Garden!J55</f>
        <v>0</v>
      </c>
      <c r="K48" s="513">
        <f>Paper!J55</f>
        <v>0.31516949967066382</v>
      </c>
      <c r="L48" s="514">
        <f>Wood!J55</f>
        <v>0</v>
      </c>
      <c r="M48" s="515">
        <f>J48*(1-Recovery_OX!E48)*(1-Recovery_OX!F48)</f>
        <v>0</v>
      </c>
      <c r="N48" s="513">
        <f>K48*(1-Recovery_OX!E48)*(1-Recovery_OX!F48)</f>
        <v>0.31516949967066382</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28.080475102437124</v>
      </c>
      <c r="H49" s="510">
        <f>H48+HWP!E49</f>
        <v>23.166391959510623</v>
      </c>
      <c r="I49" s="493"/>
      <c r="J49" s="512">
        <f>Garden!J56</f>
        <v>0</v>
      </c>
      <c r="K49" s="513">
        <f>Paper!J56</f>
        <v>0.29386209371577676</v>
      </c>
      <c r="L49" s="514">
        <f>Wood!J56</f>
        <v>0</v>
      </c>
      <c r="M49" s="515">
        <f>J49*(1-Recovery_OX!E49)*(1-Recovery_OX!F49)</f>
        <v>0</v>
      </c>
      <c r="N49" s="513">
        <f>K49*(1-Recovery_OX!E49)*(1-Recovery_OX!F49)</f>
        <v>0.29386209371577676</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28.080475102437124</v>
      </c>
      <c r="H50" s="510">
        <f>H49+HWP!E50</f>
        <v>23.166391959510623</v>
      </c>
      <c r="I50" s="493"/>
      <c r="J50" s="512">
        <f>Garden!J57</f>
        <v>0</v>
      </c>
      <c r="K50" s="513">
        <f>Paper!J57</f>
        <v>0.27399520008521289</v>
      </c>
      <c r="L50" s="514">
        <f>Wood!J57</f>
        <v>0</v>
      </c>
      <c r="M50" s="515">
        <f>J50*(1-Recovery_OX!E50)*(1-Recovery_OX!F50)</f>
        <v>0</v>
      </c>
      <c r="N50" s="513">
        <f>K50*(1-Recovery_OX!E50)*(1-Recovery_OX!F50)</f>
        <v>0.27399520008521289</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28.080475102437124</v>
      </c>
      <c r="H51" s="510">
        <f>H50+HWP!E51</f>
        <v>23.166391959510623</v>
      </c>
      <c r="I51" s="493"/>
      <c r="J51" s="512">
        <f>Garden!J58</f>
        <v>0</v>
      </c>
      <c r="K51" s="513">
        <f>Paper!J58</f>
        <v>0.2554714312433462</v>
      </c>
      <c r="L51" s="514">
        <f>Wood!J58</f>
        <v>0</v>
      </c>
      <c r="M51" s="515">
        <f>J51*(1-Recovery_OX!E51)*(1-Recovery_OX!F51)</f>
        <v>0</v>
      </c>
      <c r="N51" s="513">
        <f>K51*(1-Recovery_OX!E51)*(1-Recovery_OX!F51)</f>
        <v>0.2554714312433462</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28.080475102437124</v>
      </c>
      <c r="H52" s="510">
        <f>H51+HWP!E52</f>
        <v>23.166391959510623</v>
      </c>
      <c r="I52" s="493"/>
      <c r="J52" s="512">
        <f>Garden!J59</f>
        <v>0</v>
      </c>
      <c r="K52" s="513">
        <f>Paper!J59</f>
        <v>0.23819998365382339</v>
      </c>
      <c r="L52" s="514">
        <f>Wood!J59</f>
        <v>0</v>
      </c>
      <c r="M52" s="515">
        <f>J52*(1-Recovery_OX!E52)*(1-Recovery_OX!F52)</f>
        <v>0</v>
      </c>
      <c r="N52" s="513">
        <f>K52*(1-Recovery_OX!E52)*(1-Recovery_OX!F52)</f>
        <v>0.23819998365382339</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28.080475102437124</v>
      </c>
      <c r="H53" s="510">
        <f>H52+HWP!E53</f>
        <v>23.166391959510623</v>
      </c>
      <c r="I53" s="493"/>
      <c r="J53" s="512">
        <f>Garden!J60</f>
        <v>0</v>
      </c>
      <c r="K53" s="513">
        <f>Paper!J60</f>
        <v>0.22209619266052283</v>
      </c>
      <c r="L53" s="514">
        <f>Wood!J60</f>
        <v>0</v>
      </c>
      <c r="M53" s="515">
        <f>J53*(1-Recovery_OX!E53)*(1-Recovery_OX!F53)</f>
        <v>0</v>
      </c>
      <c r="N53" s="513">
        <f>K53*(1-Recovery_OX!E53)*(1-Recovery_OX!F53)</f>
        <v>0.22209619266052283</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28.080475102437124</v>
      </c>
      <c r="H54" s="510">
        <f>H53+HWP!E54</f>
        <v>23.166391959510623</v>
      </c>
      <c r="I54" s="493"/>
      <c r="J54" s="512">
        <f>Garden!J61</f>
        <v>0</v>
      </c>
      <c r="K54" s="513">
        <f>Paper!J61</f>
        <v>0.2070811174613123</v>
      </c>
      <c r="L54" s="514">
        <f>Wood!J61</f>
        <v>0</v>
      </c>
      <c r="M54" s="515">
        <f>J54*(1-Recovery_OX!E54)*(1-Recovery_OX!F54)</f>
        <v>0</v>
      </c>
      <c r="N54" s="513">
        <f>K54*(1-Recovery_OX!E54)*(1-Recovery_OX!F54)</f>
        <v>0.2070811174613123</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28.080475102437124</v>
      </c>
      <c r="H55" s="510">
        <f>H54+HWP!E55</f>
        <v>23.166391959510623</v>
      </c>
      <c r="I55" s="493"/>
      <c r="J55" s="512">
        <f>Garden!J62</f>
        <v>0</v>
      </c>
      <c r="K55" s="513">
        <f>Paper!J62</f>
        <v>0.19308115414014534</v>
      </c>
      <c r="L55" s="514">
        <f>Wood!J62</f>
        <v>0</v>
      </c>
      <c r="M55" s="515">
        <f>J55*(1-Recovery_OX!E55)*(1-Recovery_OX!F55)</f>
        <v>0</v>
      </c>
      <c r="N55" s="513">
        <f>K55*(1-Recovery_OX!E55)*(1-Recovery_OX!F55)</f>
        <v>0.19308115414014534</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28.080475102437124</v>
      </c>
      <c r="H56" s="510">
        <f>H55+HWP!E56</f>
        <v>23.166391959510623</v>
      </c>
      <c r="I56" s="493"/>
      <c r="J56" s="512">
        <f>Garden!J63</f>
        <v>0</v>
      </c>
      <c r="K56" s="513">
        <f>Paper!J63</f>
        <v>0.18002767486057933</v>
      </c>
      <c r="L56" s="514">
        <f>Wood!J63</f>
        <v>0</v>
      </c>
      <c r="M56" s="515">
        <f>J56*(1-Recovery_OX!E56)*(1-Recovery_OX!F56)</f>
        <v>0</v>
      </c>
      <c r="N56" s="513">
        <f>K56*(1-Recovery_OX!E56)*(1-Recovery_OX!F56)</f>
        <v>0.18002767486057933</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28.080475102437124</v>
      </c>
      <c r="H57" s="510">
        <f>H56+HWP!E57</f>
        <v>23.166391959510623</v>
      </c>
      <c r="I57" s="493"/>
      <c r="J57" s="512">
        <f>Garden!J64</f>
        <v>0</v>
      </c>
      <c r="K57" s="513">
        <f>Paper!J64</f>
        <v>0.1678566914520416</v>
      </c>
      <c r="L57" s="514">
        <f>Wood!J64</f>
        <v>0</v>
      </c>
      <c r="M57" s="515">
        <f>J57*(1-Recovery_OX!E57)*(1-Recovery_OX!F57)</f>
        <v>0</v>
      </c>
      <c r="N57" s="513">
        <f>K57*(1-Recovery_OX!E57)*(1-Recovery_OX!F57)</f>
        <v>0.1678566914520416</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28.080475102437124</v>
      </c>
      <c r="H58" s="510">
        <f>H57+HWP!E58</f>
        <v>23.166391959510623</v>
      </c>
      <c r="I58" s="493"/>
      <c r="J58" s="512">
        <f>Garden!J65</f>
        <v>0</v>
      </c>
      <c r="K58" s="513">
        <f>Paper!J65</f>
        <v>0.15650854173974321</v>
      </c>
      <c r="L58" s="514">
        <f>Wood!J65</f>
        <v>0</v>
      </c>
      <c r="M58" s="515">
        <f>J58*(1-Recovery_OX!E58)*(1-Recovery_OX!F58)</f>
        <v>0</v>
      </c>
      <c r="N58" s="513">
        <f>K58*(1-Recovery_OX!E58)*(1-Recovery_OX!F58)</f>
        <v>0.15650854173974321</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28.080475102437124</v>
      </c>
      <c r="H59" s="510">
        <f>H58+HWP!E59</f>
        <v>23.166391959510623</v>
      </c>
      <c r="I59" s="493"/>
      <c r="J59" s="512">
        <f>Garden!J66</f>
        <v>0</v>
      </c>
      <c r="K59" s="513">
        <f>Paper!J66</f>
        <v>0.14592759708062872</v>
      </c>
      <c r="L59" s="514">
        <f>Wood!J66</f>
        <v>0</v>
      </c>
      <c r="M59" s="515">
        <f>J59*(1-Recovery_OX!E59)*(1-Recovery_OX!F59)</f>
        <v>0</v>
      </c>
      <c r="N59" s="513">
        <f>K59*(1-Recovery_OX!E59)*(1-Recovery_OX!F59)</f>
        <v>0.14592759708062872</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28.080475102437124</v>
      </c>
      <c r="H60" s="510">
        <f>H59+HWP!E60</f>
        <v>23.166391959510623</v>
      </c>
      <c r="I60" s="493"/>
      <c r="J60" s="512">
        <f>Garden!J67</f>
        <v>0</v>
      </c>
      <c r="K60" s="513">
        <f>Paper!J67</f>
        <v>0.13606198967170349</v>
      </c>
      <c r="L60" s="514">
        <f>Wood!J67</f>
        <v>0</v>
      </c>
      <c r="M60" s="515">
        <f>J60*(1-Recovery_OX!E60)*(1-Recovery_OX!F60)</f>
        <v>0</v>
      </c>
      <c r="N60" s="513">
        <f>K60*(1-Recovery_OX!E60)*(1-Recovery_OX!F60)</f>
        <v>0.13606198967170349</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28.080475102437124</v>
      </c>
      <c r="H61" s="510">
        <f>H60+HWP!E61</f>
        <v>23.166391959510623</v>
      </c>
      <c r="I61" s="493"/>
      <c r="J61" s="512">
        <f>Garden!J68</f>
        <v>0</v>
      </c>
      <c r="K61" s="513">
        <f>Paper!J68</f>
        <v>0.1268633582940033</v>
      </c>
      <c r="L61" s="514">
        <f>Wood!J68</f>
        <v>0</v>
      </c>
      <c r="M61" s="515">
        <f>J61*(1-Recovery_OX!E61)*(1-Recovery_OX!F61)</f>
        <v>0</v>
      </c>
      <c r="N61" s="513">
        <f>K61*(1-Recovery_OX!E61)*(1-Recovery_OX!F61)</f>
        <v>0.1268633582940033</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28.080475102437124</v>
      </c>
      <c r="H62" s="510">
        <f>H61+HWP!E62</f>
        <v>23.166391959510623</v>
      </c>
      <c r="I62" s="493"/>
      <c r="J62" s="512">
        <f>Garden!J69</f>
        <v>0</v>
      </c>
      <c r="K62" s="513">
        <f>Paper!J69</f>
        <v>0.11828661124584272</v>
      </c>
      <c r="L62" s="514">
        <f>Wood!J69</f>
        <v>0</v>
      </c>
      <c r="M62" s="515">
        <f>J62*(1-Recovery_OX!E62)*(1-Recovery_OX!F62)</f>
        <v>0</v>
      </c>
      <c r="N62" s="513">
        <f>K62*(1-Recovery_OX!E62)*(1-Recovery_OX!F62)</f>
        <v>0.11828661124584272</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28.080475102437124</v>
      </c>
      <c r="H63" s="510">
        <f>H62+HWP!E63</f>
        <v>23.166391959510623</v>
      </c>
      <c r="I63" s="493"/>
      <c r="J63" s="512">
        <f>Garden!J70</f>
        <v>0</v>
      </c>
      <c r="K63" s="513">
        <f>Paper!J70</f>
        <v>0.11028970530324118</v>
      </c>
      <c r="L63" s="514">
        <f>Wood!J70</f>
        <v>0</v>
      </c>
      <c r="M63" s="515">
        <f>J63*(1-Recovery_OX!E63)*(1-Recovery_OX!F63)</f>
        <v>0</v>
      </c>
      <c r="N63" s="513">
        <f>K63*(1-Recovery_OX!E63)*(1-Recovery_OX!F63)</f>
        <v>0.11028970530324118</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28.080475102437124</v>
      </c>
      <c r="H64" s="510">
        <f>H63+HWP!E64</f>
        <v>23.166391959510623</v>
      </c>
      <c r="I64" s="493"/>
      <c r="J64" s="512">
        <f>Garden!J71</f>
        <v>0</v>
      </c>
      <c r="K64" s="513">
        <f>Paper!J71</f>
        <v>0.10283343962399037</v>
      </c>
      <c r="L64" s="514">
        <f>Wood!J71</f>
        <v>0</v>
      </c>
      <c r="M64" s="515">
        <f>J64*(1-Recovery_OX!E64)*(1-Recovery_OX!F64)</f>
        <v>0</v>
      </c>
      <c r="N64" s="513">
        <f>K64*(1-Recovery_OX!E64)*(1-Recovery_OX!F64)</f>
        <v>0.10283343962399037</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28.080475102437124</v>
      </c>
      <c r="H65" s="510">
        <f>H64+HWP!E65</f>
        <v>23.166391959510623</v>
      </c>
      <c r="I65" s="493"/>
      <c r="J65" s="512">
        <f>Garden!J72</f>
        <v>0</v>
      </c>
      <c r="K65" s="513">
        <f>Paper!J72</f>
        <v>9.588126358508009E-2</v>
      </c>
      <c r="L65" s="514">
        <f>Wood!J72</f>
        <v>0</v>
      </c>
      <c r="M65" s="515">
        <f>J65*(1-Recovery_OX!E65)*(1-Recovery_OX!F65)</f>
        <v>0</v>
      </c>
      <c r="N65" s="513">
        <f>K65*(1-Recovery_OX!E65)*(1-Recovery_OX!F65)</f>
        <v>9.588126358508009E-2</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28.080475102437124</v>
      </c>
      <c r="H66" s="510">
        <f>H65+HWP!E66</f>
        <v>23.166391959510623</v>
      </c>
      <c r="I66" s="493"/>
      <c r="J66" s="512">
        <f>Garden!J73</f>
        <v>0</v>
      </c>
      <c r="K66" s="513">
        <f>Paper!J73</f>
        <v>8.9399097611501915E-2</v>
      </c>
      <c r="L66" s="514">
        <f>Wood!J73</f>
        <v>0</v>
      </c>
      <c r="M66" s="515">
        <f>J66*(1-Recovery_OX!E66)*(1-Recovery_OX!F66)</f>
        <v>0</v>
      </c>
      <c r="N66" s="513">
        <f>K66*(1-Recovery_OX!E66)*(1-Recovery_OX!F66)</f>
        <v>8.9399097611501915E-2</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28.080475102437124</v>
      </c>
      <c r="H67" s="510">
        <f>H66+HWP!E67</f>
        <v>23.166391959510623</v>
      </c>
      <c r="I67" s="493"/>
      <c r="J67" s="512">
        <f>Garden!J74</f>
        <v>0</v>
      </c>
      <c r="K67" s="513">
        <f>Paper!J74</f>
        <v>8.3355166118133012E-2</v>
      </c>
      <c r="L67" s="514">
        <f>Wood!J74</f>
        <v>0</v>
      </c>
      <c r="M67" s="515">
        <f>J67*(1-Recovery_OX!E67)*(1-Recovery_OX!F67)</f>
        <v>0</v>
      </c>
      <c r="N67" s="513">
        <f>K67*(1-Recovery_OX!E67)*(1-Recovery_OX!F67)</f>
        <v>8.3355166118133012E-2</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28.080475102437124</v>
      </c>
      <c r="H68" s="510">
        <f>H67+HWP!E68</f>
        <v>23.166391959510623</v>
      </c>
      <c r="I68" s="493"/>
      <c r="J68" s="512">
        <f>Garden!J75</f>
        <v>0</v>
      </c>
      <c r="K68" s="513">
        <f>Paper!J75</f>
        <v>7.7719841745780907E-2</v>
      </c>
      <c r="L68" s="514">
        <f>Wood!J75</f>
        <v>0</v>
      </c>
      <c r="M68" s="515">
        <f>J68*(1-Recovery_OX!E68)*(1-Recovery_OX!F68)</f>
        <v>0</v>
      </c>
      <c r="N68" s="513">
        <f>K68*(1-Recovery_OX!E68)*(1-Recovery_OX!F68)</f>
        <v>7.7719841745780907E-2</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28.080475102437124</v>
      </c>
      <c r="H69" s="510">
        <f>H68+HWP!E69</f>
        <v>23.166391959510623</v>
      </c>
      <c r="I69" s="493"/>
      <c r="J69" s="512">
        <f>Garden!J76</f>
        <v>0</v>
      </c>
      <c r="K69" s="513">
        <f>Paper!J76</f>
        <v>7.246550012783444E-2</v>
      </c>
      <c r="L69" s="514">
        <f>Wood!J76</f>
        <v>0</v>
      </c>
      <c r="M69" s="515">
        <f>J69*(1-Recovery_OX!E69)*(1-Recovery_OX!F69)</f>
        <v>0</v>
      </c>
      <c r="N69" s="513">
        <f>K69*(1-Recovery_OX!E69)*(1-Recovery_OX!F69)</f>
        <v>7.246550012783444E-2</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28.080475102437124</v>
      </c>
      <c r="H70" s="510">
        <f>H69+HWP!E70</f>
        <v>23.166391959510623</v>
      </c>
      <c r="I70" s="493"/>
      <c r="J70" s="512">
        <f>Garden!J77</f>
        <v>0</v>
      </c>
      <c r="K70" s="513">
        <f>Paper!J77</f>
        <v>6.7566384475586536E-2</v>
      </c>
      <c r="L70" s="514">
        <f>Wood!J77</f>
        <v>0</v>
      </c>
      <c r="M70" s="515">
        <f>J70*(1-Recovery_OX!E70)*(1-Recovery_OX!F70)</f>
        <v>0</v>
      </c>
      <c r="N70" s="513">
        <f>K70*(1-Recovery_OX!E70)*(1-Recovery_OX!F70)</f>
        <v>6.7566384475586536E-2</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28.080475102437124</v>
      </c>
      <c r="H71" s="510">
        <f>H70+HWP!E71</f>
        <v>23.166391959510623</v>
      </c>
      <c r="I71" s="493"/>
      <c r="J71" s="512">
        <f>Garden!J78</f>
        <v>0</v>
      </c>
      <c r="K71" s="513">
        <f>Paper!J78</f>
        <v>6.2998479318426087E-2</v>
      </c>
      <c r="L71" s="514">
        <f>Wood!J78</f>
        <v>0</v>
      </c>
      <c r="M71" s="515">
        <f>J71*(1-Recovery_OX!E71)*(1-Recovery_OX!F71)</f>
        <v>0</v>
      </c>
      <c r="N71" s="513">
        <f>K71*(1-Recovery_OX!E71)*(1-Recovery_OX!F71)</f>
        <v>6.2998479318426087E-2</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28.080475102437124</v>
      </c>
      <c r="H72" s="510">
        <f>H71+HWP!E72</f>
        <v>23.166391959510623</v>
      </c>
      <c r="I72" s="493"/>
      <c r="J72" s="512">
        <f>Garden!J79</f>
        <v>0</v>
      </c>
      <c r="K72" s="513">
        <f>Paper!J79</f>
        <v>5.8739392779973185E-2</v>
      </c>
      <c r="L72" s="514">
        <f>Wood!J79</f>
        <v>0</v>
      </c>
      <c r="M72" s="515">
        <f>J72*(1-Recovery_OX!E72)*(1-Recovery_OX!F72)</f>
        <v>0</v>
      </c>
      <c r="N72" s="513">
        <f>K72*(1-Recovery_OX!E72)*(1-Recovery_OX!F72)</f>
        <v>5.8739392779973185E-2</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28.080475102437124</v>
      </c>
      <c r="H73" s="510">
        <f>H72+HWP!E73</f>
        <v>23.166391959510623</v>
      </c>
      <c r="I73" s="493"/>
      <c r="J73" s="512">
        <f>Garden!J80</f>
        <v>0</v>
      </c>
      <c r="K73" s="513">
        <f>Paper!J80</f>
        <v>5.4768246813075072E-2</v>
      </c>
      <c r="L73" s="514">
        <f>Wood!J80</f>
        <v>0</v>
      </c>
      <c r="M73" s="515">
        <f>J73*(1-Recovery_OX!E73)*(1-Recovery_OX!F73)</f>
        <v>0</v>
      </c>
      <c r="N73" s="513">
        <f>K73*(1-Recovery_OX!E73)*(1-Recovery_OX!F73)</f>
        <v>5.4768246813075072E-2</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28.080475102437124</v>
      </c>
      <c r="H74" s="510">
        <f>H73+HWP!E74</f>
        <v>23.166391959510623</v>
      </c>
      <c r="I74" s="493"/>
      <c r="J74" s="512">
        <f>Garden!J81</f>
        <v>0</v>
      </c>
      <c r="K74" s="513">
        <f>Paper!J81</f>
        <v>5.106557485559484E-2</v>
      </c>
      <c r="L74" s="514">
        <f>Wood!J81</f>
        <v>0</v>
      </c>
      <c r="M74" s="515">
        <f>J74*(1-Recovery_OX!E74)*(1-Recovery_OX!F74)</f>
        <v>0</v>
      </c>
      <c r="N74" s="513">
        <f>K74*(1-Recovery_OX!E74)*(1-Recovery_OX!F74)</f>
        <v>5.106557485559484E-2</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28.080475102437124</v>
      </c>
      <c r="H75" s="510">
        <f>H74+HWP!E75</f>
        <v>23.166391959510623</v>
      </c>
      <c r="I75" s="493"/>
      <c r="J75" s="512">
        <f>Garden!J82</f>
        <v>0</v>
      </c>
      <c r="K75" s="513">
        <f>Paper!J82</f>
        <v>4.7613226405301218E-2</v>
      </c>
      <c r="L75" s="514">
        <f>Wood!J82</f>
        <v>0</v>
      </c>
      <c r="M75" s="515">
        <f>J75*(1-Recovery_OX!E75)*(1-Recovery_OX!F75)</f>
        <v>0</v>
      </c>
      <c r="N75" s="513">
        <f>K75*(1-Recovery_OX!E75)*(1-Recovery_OX!F75)</f>
        <v>4.7613226405301218E-2</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28.080475102437124</v>
      </c>
      <c r="H76" s="510">
        <f>H75+HWP!E76</f>
        <v>23.166391959510623</v>
      </c>
      <c r="I76" s="493"/>
      <c r="J76" s="512">
        <f>Garden!J83</f>
        <v>0</v>
      </c>
      <c r="K76" s="513">
        <f>Paper!J83</f>
        <v>4.4394278046085568E-2</v>
      </c>
      <c r="L76" s="514">
        <f>Wood!J83</f>
        <v>0</v>
      </c>
      <c r="M76" s="515">
        <f>J76*(1-Recovery_OX!E76)*(1-Recovery_OX!F76)</f>
        <v>0</v>
      </c>
      <c r="N76" s="513">
        <f>K76*(1-Recovery_OX!E76)*(1-Recovery_OX!F76)</f>
        <v>4.4394278046085568E-2</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28.080475102437124</v>
      </c>
      <c r="H77" s="510">
        <f>H76+HWP!E77</f>
        <v>23.166391959510623</v>
      </c>
      <c r="I77" s="493"/>
      <c r="J77" s="512">
        <f>Garden!J84</f>
        <v>0</v>
      </c>
      <c r="K77" s="513">
        <f>Paper!J84</f>
        <v>4.1392950489356505E-2</v>
      </c>
      <c r="L77" s="514">
        <f>Wood!J84</f>
        <v>0</v>
      </c>
      <c r="M77" s="515">
        <f>J77*(1-Recovery_OX!E77)*(1-Recovery_OX!F77)</f>
        <v>0</v>
      </c>
      <c r="N77" s="513">
        <f>K77*(1-Recovery_OX!E77)*(1-Recovery_OX!F77)</f>
        <v>4.1392950489356505E-2</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28.080475102437124</v>
      </c>
      <c r="H78" s="510">
        <f>H77+HWP!E78</f>
        <v>23.166391959510623</v>
      </c>
      <c r="I78" s="493"/>
      <c r="J78" s="512">
        <f>Garden!J85</f>
        <v>0</v>
      </c>
      <c r="K78" s="513">
        <f>Paper!J85</f>
        <v>3.8594531223948896E-2</v>
      </c>
      <c r="L78" s="514">
        <f>Wood!J85</f>
        <v>0</v>
      </c>
      <c r="M78" s="515">
        <f>J78*(1-Recovery_OX!E78)*(1-Recovery_OX!F78)</f>
        <v>0</v>
      </c>
      <c r="N78" s="513">
        <f>K78*(1-Recovery_OX!E78)*(1-Recovery_OX!F78)</f>
        <v>3.8594531223948896E-2</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28.080475102437124</v>
      </c>
      <c r="H79" s="510">
        <f>H78+HWP!E79</f>
        <v>23.166391959510623</v>
      </c>
      <c r="I79" s="493"/>
      <c r="J79" s="512">
        <f>Garden!J86</f>
        <v>0</v>
      </c>
      <c r="K79" s="513">
        <f>Paper!J86</f>
        <v>3.598530239537711E-2</v>
      </c>
      <c r="L79" s="514">
        <f>Wood!J86</f>
        <v>0</v>
      </c>
      <c r="M79" s="515">
        <f>J79*(1-Recovery_OX!E79)*(1-Recovery_OX!F79)</f>
        <v>0</v>
      </c>
      <c r="N79" s="513">
        <f>K79*(1-Recovery_OX!E79)*(1-Recovery_OX!F79)</f>
        <v>3.598530239537711E-2</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28.080475102437124</v>
      </c>
      <c r="H80" s="510">
        <f>H79+HWP!E80</f>
        <v>23.166391959510623</v>
      </c>
      <c r="I80" s="493"/>
      <c r="J80" s="512">
        <f>Garden!J87</f>
        <v>0</v>
      </c>
      <c r="K80" s="513">
        <f>Paper!J87</f>
        <v>3.3552473560896336E-2</v>
      </c>
      <c r="L80" s="514">
        <f>Wood!J87</f>
        <v>0</v>
      </c>
      <c r="M80" s="515">
        <f>J80*(1-Recovery_OX!E80)*(1-Recovery_OX!F80)</f>
        <v>0</v>
      </c>
      <c r="N80" s="513">
        <f>K80*(1-Recovery_OX!E80)*(1-Recovery_OX!F80)</f>
        <v>3.3552473560896336E-2</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28.080475102437124</v>
      </c>
      <c r="H81" s="510">
        <f>H80+HWP!E81</f>
        <v>23.166391959510623</v>
      </c>
      <c r="I81" s="493"/>
      <c r="J81" s="512">
        <f>Garden!J88</f>
        <v>0</v>
      </c>
      <c r="K81" s="513">
        <f>Paper!J88</f>
        <v>3.1284118990737464E-2</v>
      </c>
      <c r="L81" s="514">
        <f>Wood!J88</f>
        <v>0</v>
      </c>
      <c r="M81" s="515">
        <f>J81*(1-Recovery_OX!E81)*(1-Recovery_OX!F81)</f>
        <v>0</v>
      </c>
      <c r="N81" s="513">
        <f>K81*(1-Recovery_OX!E81)*(1-Recovery_OX!F81)</f>
        <v>3.1284118990737464E-2</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28.080475102437124</v>
      </c>
      <c r="H82" s="510">
        <f>H81+HWP!E82</f>
        <v>23.166391959510623</v>
      </c>
      <c r="I82" s="493"/>
      <c r="J82" s="512">
        <f>Garden!J89</f>
        <v>0</v>
      </c>
      <c r="K82" s="513">
        <f>Paper!J89</f>
        <v>2.9169119208165926E-2</v>
      </c>
      <c r="L82" s="514">
        <f>Wood!J89</f>
        <v>0</v>
      </c>
      <c r="M82" s="515">
        <f>J82*(1-Recovery_OX!E82)*(1-Recovery_OX!F82)</f>
        <v>0</v>
      </c>
      <c r="N82" s="513">
        <f>K82*(1-Recovery_OX!E82)*(1-Recovery_OX!F82)</f>
        <v>2.9169119208165926E-2</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28.080475102437124</v>
      </c>
      <c r="H83" s="510">
        <f>H82+HWP!E83</f>
        <v>23.166391959510623</v>
      </c>
      <c r="I83" s="493"/>
      <c r="J83" s="512">
        <f>Garden!J90</f>
        <v>0</v>
      </c>
      <c r="K83" s="513">
        <f>Paper!J90</f>
        <v>2.7197106481793795E-2</v>
      </c>
      <c r="L83" s="514">
        <f>Wood!J90</f>
        <v>0</v>
      </c>
      <c r="M83" s="515">
        <f>J83*(1-Recovery_OX!E83)*(1-Recovery_OX!F83)</f>
        <v>0</v>
      </c>
      <c r="N83" s="513">
        <f>K83*(1-Recovery_OX!E83)*(1-Recovery_OX!F83)</f>
        <v>2.7197106481793795E-2</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28.080475102437124</v>
      </c>
      <c r="H84" s="510">
        <f>H83+HWP!E84</f>
        <v>23.166391959510623</v>
      </c>
      <c r="I84" s="493"/>
      <c r="J84" s="512">
        <f>Garden!J91</f>
        <v>0</v>
      </c>
      <c r="K84" s="513">
        <f>Paper!J91</f>
        <v>2.535841400294854E-2</v>
      </c>
      <c r="L84" s="514">
        <f>Wood!J91</f>
        <v>0</v>
      </c>
      <c r="M84" s="515">
        <f>J84*(1-Recovery_OX!E84)*(1-Recovery_OX!F84)</f>
        <v>0</v>
      </c>
      <c r="N84" s="513">
        <f>K84*(1-Recovery_OX!E84)*(1-Recovery_OX!F84)</f>
        <v>2.535841400294854E-2</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28.080475102437124</v>
      </c>
      <c r="H85" s="510">
        <f>H84+HWP!E85</f>
        <v>23.166391959510623</v>
      </c>
      <c r="I85" s="493"/>
      <c r="J85" s="512">
        <f>Garden!J92</f>
        <v>0</v>
      </c>
      <c r="K85" s="513">
        <f>Paper!J92</f>
        <v>2.3644028498965679E-2</v>
      </c>
      <c r="L85" s="514">
        <f>Wood!J92</f>
        <v>0</v>
      </c>
      <c r="M85" s="515">
        <f>J85*(1-Recovery_OX!E85)*(1-Recovery_OX!F85)</f>
        <v>0</v>
      </c>
      <c r="N85" s="513">
        <f>K85*(1-Recovery_OX!E85)*(1-Recovery_OX!F85)</f>
        <v>2.3644028498965679E-2</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28.080475102437124</v>
      </c>
      <c r="H86" s="510">
        <f>H85+HWP!E86</f>
        <v>23.166391959510623</v>
      </c>
      <c r="I86" s="493"/>
      <c r="J86" s="512">
        <f>Garden!J93</f>
        <v>0</v>
      </c>
      <c r="K86" s="513">
        <f>Paper!J93</f>
        <v>2.2045546050115713E-2</v>
      </c>
      <c r="L86" s="514">
        <f>Wood!J93</f>
        <v>0</v>
      </c>
      <c r="M86" s="515">
        <f>J86*(1-Recovery_OX!E86)*(1-Recovery_OX!F86)</f>
        <v>0</v>
      </c>
      <c r="N86" s="513">
        <f>K86*(1-Recovery_OX!E86)*(1-Recovery_OX!F86)</f>
        <v>2.2045546050115713E-2</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28.080475102437124</v>
      </c>
      <c r="H87" s="510">
        <f>H86+HWP!E87</f>
        <v>23.166391959510623</v>
      </c>
      <c r="I87" s="493"/>
      <c r="J87" s="512">
        <f>Garden!J94</f>
        <v>0</v>
      </c>
      <c r="K87" s="513">
        <f>Paper!J94</f>
        <v>2.0555130893579882E-2</v>
      </c>
      <c r="L87" s="514">
        <f>Wood!J94</f>
        <v>0</v>
      </c>
      <c r="M87" s="515">
        <f>J87*(1-Recovery_OX!E87)*(1-Recovery_OX!F87)</f>
        <v>0</v>
      </c>
      <c r="N87" s="513">
        <f>K87*(1-Recovery_OX!E87)*(1-Recovery_OX!F87)</f>
        <v>2.0555130893579882E-2</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28.080475102437124</v>
      </c>
      <c r="H88" s="510">
        <f>H87+HWP!E88</f>
        <v>23.166391959510623</v>
      </c>
      <c r="I88" s="493"/>
      <c r="J88" s="512">
        <f>Garden!J95</f>
        <v>0</v>
      </c>
      <c r="K88" s="513">
        <f>Paper!J95</f>
        <v>1.9165477012531715E-2</v>
      </c>
      <c r="L88" s="514">
        <f>Wood!J95</f>
        <v>0</v>
      </c>
      <c r="M88" s="515">
        <f>J88*(1-Recovery_OX!E88)*(1-Recovery_OX!F88)</f>
        <v>0</v>
      </c>
      <c r="N88" s="513">
        <f>K88*(1-Recovery_OX!E88)*(1-Recovery_OX!F88)</f>
        <v>1.9165477012531715E-2</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28.080475102437124</v>
      </c>
      <c r="H89" s="510">
        <f>H88+HWP!E89</f>
        <v>23.166391959510623</v>
      </c>
      <c r="I89" s="493"/>
      <c r="J89" s="512">
        <f>Garden!J96</f>
        <v>0</v>
      </c>
      <c r="K89" s="513">
        <f>Paper!J96</f>
        <v>1.7869772322034086E-2</v>
      </c>
      <c r="L89" s="514">
        <f>Wood!J96</f>
        <v>0</v>
      </c>
      <c r="M89" s="515">
        <f>J89*(1-Recovery_OX!E89)*(1-Recovery_OX!F89)</f>
        <v>0</v>
      </c>
      <c r="N89" s="513">
        <f>K89*(1-Recovery_OX!E89)*(1-Recovery_OX!F89)</f>
        <v>1.7869772322034086E-2</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28.080475102437124</v>
      </c>
      <c r="H90" s="510">
        <f>H89+HWP!E90</f>
        <v>23.166391959510623</v>
      </c>
      <c r="I90" s="493"/>
      <c r="J90" s="512">
        <f>Garden!J97</f>
        <v>0</v>
      </c>
      <c r="K90" s="513">
        <f>Paper!J97</f>
        <v>1.6661665276190948E-2</v>
      </c>
      <c r="L90" s="514">
        <f>Wood!J97</f>
        <v>0</v>
      </c>
      <c r="M90" s="515">
        <f>J90*(1-Recovery_OX!E90)*(1-Recovery_OX!F90)</f>
        <v>0</v>
      </c>
      <c r="N90" s="513">
        <f>K90*(1-Recovery_OX!E90)*(1-Recovery_OX!F90)</f>
        <v>1.6661665276190948E-2</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28.080475102437124</v>
      </c>
      <c r="H91" s="510">
        <f>H90+HWP!E91</f>
        <v>23.166391959510623</v>
      </c>
      <c r="I91" s="493"/>
      <c r="J91" s="512">
        <f>Garden!J98</f>
        <v>0</v>
      </c>
      <c r="K91" s="513">
        <f>Paper!J98</f>
        <v>1.5535233732861975E-2</v>
      </c>
      <c r="L91" s="514">
        <f>Wood!J98</f>
        <v>0</v>
      </c>
      <c r="M91" s="515">
        <f>J91*(1-Recovery_OX!E91)*(1-Recovery_OX!F91)</f>
        <v>0</v>
      </c>
      <c r="N91" s="513">
        <f>K91*(1-Recovery_OX!E91)*(1-Recovery_OX!F91)</f>
        <v>1.5535233732861975E-2</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28.080475102437124</v>
      </c>
      <c r="H92" s="519">
        <f>H91+HWP!E92</f>
        <v>23.166391959510623</v>
      </c>
      <c r="I92" s="493"/>
      <c r="J92" s="521">
        <f>Garden!J99</f>
        <v>0</v>
      </c>
      <c r="K92" s="522">
        <f>Paper!J99</f>
        <v>1.448495592331492E-2</v>
      </c>
      <c r="L92" s="523">
        <f>Wood!J99</f>
        <v>0</v>
      </c>
      <c r="M92" s="524">
        <f>J92*(1-Recovery_OX!E92)*(1-Recovery_OX!F92)</f>
        <v>0</v>
      </c>
      <c r="N92" s="522">
        <f>K92*(1-Recovery_OX!E92)*(1-Recovery_OX!F92)</f>
        <v>1.448495592331492E-2</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2017-09-14T06:31:32Z</dcterms:modified>
</cp:coreProperties>
</file>