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G54" i="7" s="1"/>
  <c r="P59" i="34" s="1"/>
  <c r="I52" i="6"/>
  <c r="I51" i="6"/>
  <c r="I50" i="6"/>
  <c r="I49" i="6"/>
  <c r="I48" i="6"/>
  <c r="I47" i="6"/>
  <c r="I46" i="6"/>
  <c r="I45" i="6"/>
  <c r="I44" i="6"/>
  <c r="G45" i="7" s="1"/>
  <c r="P50" i="34" s="1"/>
  <c r="I43" i="6"/>
  <c r="I42" i="6"/>
  <c r="G43" i="7" s="1"/>
  <c r="P48" i="34" s="1"/>
  <c r="I41" i="6"/>
  <c r="I40" i="6"/>
  <c r="I39" i="6"/>
  <c r="I38" i="6"/>
  <c r="I37" i="6"/>
  <c r="I36" i="6"/>
  <c r="I35" i="6"/>
  <c r="I34" i="6"/>
  <c r="I33" i="6"/>
  <c r="I32" i="6"/>
  <c r="G33" i="7" s="1"/>
  <c r="P38" i="34" s="1"/>
  <c r="I31" i="6"/>
  <c r="I30" i="6"/>
  <c r="I29" i="6"/>
  <c r="G30" i="7" s="1"/>
  <c r="P35" i="34" s="1"/>
  <c r="I28" i="6"/>
  <c r="I27" i="6"/>
  <c r="G28" i="7" s="1"/>
  <c r="P33" i="34" s="1"/>
  <c r="I26" i="6"/>
  <c r="I25" i="6"/>
  <c r="G26" i="7" s="1"/>
  <c r="P31" i="34" s="1"/>
  <c r="I24" i="6"/>
  <c r="I23" i="6"/>
  <c r="I22" i="6"/>
  <c r="I21" i="6"/>
  <c r="G22" i="7" s="1"/>
  <c r="P27" i="34" s="1"/>
  <c r="I20" i="6"/>
  <c r="I19" i="6"/>
  <c r="I18" i="6"/>
  <c r="I17" i="6"/>
  <c r="I16" i="6"/>
  <c r="I15" i="6"/>
  <c r="G16" i="7" s="1"/>
  <c r="P21" i="34" s="1"/>
  <c r="I14" i="6"/>
  <c r="G93" i="6"/>
  <c r="G92" i="6"/>
  <c r="G91" i="6"/>
  <c r="E92" i="7" s="1"/>
  <c r="P97" i="35" s="1"/>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F28" i="7" s="1"/>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46" i="7"/>
  <c r="P51" i="35" s="1"/>
  <c r="O46" i="4"/>
  <c r="K7" i="34"/>
  <c r="W7" i="34"/>
  <c r="K13" i="34"/>
  <c r="W13" i="34"/>
  <c r="K7" i="35"/>
  <c r="K13" i="35"/>
  <c r="H73" i="7"/>
  <c r="C78" i="33" s="1"/>
  <c r="L17" i="7"/>
  <c r="O24" i="7"/>
  <c r="P29" i="37" s="1"/>
  <c r="O52" i="7"/>
  <c r="C57" i="37" s="1"/>
  <c r="O26" i="7"/>
  <c r="C31" i="37" s="1"/>
  <c r="L93" i="7"/>
  <c r="L77" i="7"/>
  <c r="L30" i="7"/>
  <c r="K89" i="7"/>
  <c r="O89" i="7"/>
  <c r="P94" i="37" s="1"/>
  <c r="D79" i="7"/>
  <c r="C84" i="31" s="1"/>
  <c r="O79" i="7"/>
  <c r="C84" i="37" s="1"/>
  <c r="O46" i="7"/>
  <c r="C51" i="37" s="1"/>
  <c r="O21" i="7"/>
  <c r="C26" i="37" s="1"/>
  <c r="F57" i="7"/>
  <c r="C62" i="32" s="1"/>
  <c r="F35" i="7"/>
  <c r="C40" i="32" s="1"/>
  <c r="H35" i="7"/>
  <c r="P40" i="33" s="1"/>
  <c r="O28" i="7"/>
  <c r="P33" i="37" s="1"/>
  <c r="O74" i="7"/>
  <c r="O45" i="7"/>
  <c r="G92" i="7"/>
  <c r="P97" i="34" s="1"/>
  <c r="O92" i="7"/>
  <c r="P97" i="37" s="1"/>
  <c r="L49"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80" i="33" s="1"/>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C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C52" i="35" s="1"/>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C52" i="31"/>
  <c r="C88" i="31"/>
  <c r="P88" i="31"/>
  <c r="C88" i="35"/>
  <c r="D65" i="7"/>
  <c r="C70" i="31" s="1"/>
  <c r="O88" i="6"/>
  <c r="M89" i="7" s="1"/>
  <c r="O50" i="6"/>
  <c r="P50" i="6" s="1"/>
  <c r="O20" i="6"/>
  <c r="M21" i="7" s="1"/>
  <c r="O14" i="6"/>
  <c r="M15" i="7" s="1"/>
  <c r="C97" i="31"/>
  <c r="O64" i="6"/>
  <c r="M65" i="7" s="1"/>
  <c r="O31" i="6"/>
  <c r="M32" i="7" s="1"/>
  <c r="O49" i="6"/>
  <c r="M50" i="7" s="1"/>
  <c r="P38" i="18"/>
  <c r="C62" i="18"/>
  <c r="P62"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P76" i="33"/>
  <c r="P44" i="33"/>
  <c r="C86" i="35"/>
  <c r="C97" i="18"/>
  <c r="C38" i="18"/>
  <c r="C33" i="31"/>
  <c r="C93" i="34"/>
  <c r="C68" i="18"/>
  <c r="P31" i="31"/>
  <c r="C94" i="31"/>
  <c r="P78" i="31"/>
  <c r="P94" i="31"/>
  <c r="P41" i="31"/>
  <c r="C41" i="35"/>
  <c r="P52" i="31" l="1"/>
  <c r="P50" i="33"/>
  <c r="C64" i="33"/>
  <c r="C73" i="18"/>
  <c r="P82" i="6"/>
  <c r="C63" i="32"/>
  <c r="C79" i="33"/>
  <c r="P88" i="33"/>
  <c r="P83" i="32"/>
  <c r="M37" i="7"/>
  <c r="P90" i="32"/>
  <c r="C83" i="32"/>
  <c r="F83" i="32" s="1"/>
  <c r="P88" i="18"/>
  <c r="C77" i="35"/>
  <c r="C82" i="31"/>
  <c r="F82" i="31" s="1"/>
  <c r="G82" i="31" s="1"/>
  <c r="C78" i="18"/>
  <c r="P80" i="32"/>
  <c r="C80" i="34"/>
  <c r="P65" i="33"/>
  <c r="C82" i="35"/>
  <c r="D75" i="39"/>
  <c r="P51" i="33"/>
  <c r="P77" i="33"/>
  <c r="C83" i="31"/>
  <c r="F83" i="31" s="1"/>
  <c r="G83" i="31" s="1"/>
  <c r="D81" i="39"/>
  <c r="P83" i="31"/>
  <c r="M76" i="7"/>
  <c r="C76" i="18"/>
  <c r="P82" i="18"/>
  <c r="C90" i="34"/>
  <c r="M69"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G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F68" i="31" s="1"/>
  <c r="G68" i="31" s="1"/>
  <c r="P44" i="31"/>
  <c r="P96" i="32"/>
  <c r="P34" i="31"/>
  <c r="C61" i="34"/>
  <c r="C43" i="32"/>
  <c r="C61" i="31"/>
  <c r="C92" i="33"/>
  <c r="C56" i="34"/>
  <c r="C90" i="37"/>
  <c r="C56" i="32"/>
  <c r="P52" i="33"/>
  <c r="R52" i="33" s="1"/>
  <c r="T52" i="33" s="1"/>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R78" i="35"/>
  <c r="S78" i="35" s="1"/>
  <c r="R80" i="35"/>
  <c r="S80" i="35" s="1"/>
  <c r="R58" i="35"/>
  <c r="S58" i="35" s="1"/>
  <c r="F82" i="37"/>
  <c r="G82" i="37" s="1"/>
  <c r="F99" i="37"/>
  <c r="H99" i="37" s="1"/>
  <c r="F68" i="37"/>
  <c r="F84" i="31"/>
  <c r="G84" i="31" s="1"/>
  <c r="T69" i="36"/>
  <c r="S69" i="36"/>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41" i="36"/>
  <c r="R21" i="37" l="1"/>
  <c r="S21" i="37" s="1"/>
  <c r="R88" i="18"/>
  <c r="R77" i="33"/>
  <c r="S77" i="33" s="1"/>
  <c r="R77" i="18"/>
  <c r="R94" i="33"/>
  <c r="S94" i="33" s="1"/>
  <c r="R42" i="31"/>
  <c r="S42" i="31" s="1"/>
  <c r="R38" i="31"/>
  <c r="T38" i="31" s="1"/>
  <c r="H88" i="31"/>
  <c r="F92" i="34"/>
  <c r="G92" i="34" s="1"/>
  <c r="G82" i="34"/>
  <c r="F85" i="32"/>
  <c r="F98" i="34"/>
  <c r="G98" i="34" s="1"/>
  <c r="R93" i="33"/>
  <c r="R80" i="18"/>
  <c r="T80" i="18" s="1"/>
  <c r="R91" i="18"/>
  <c r="T91" i="18" s="1"/>
  <c r="T64" i="35"/>
  <c r="F57" i="35"/>
  <c r="G57" i="35" s="1"/>
  <c r="R57" i="31"/>
  <c r="F97" i="32"/>
  <c r="F75" i="31"/>
  <c r="G75" i="31" s="1"/>
  <c r="R51" i="33"/>
  <c r="S51" i="33" s="1"/>
  <c r="R65" i="33"/>
  <c r="S65" i="33" s="1"/>
  <c r="R42" i="18"/>
  <c r="S42" i="18" s="1"/>
  <c r="F42" i="31"/>
  <c r="H42" i="31" s="1"/>
  <c r="R48" i="18"/>
  <c r="T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S51" i="18" s="1"/>
  <c r="R41" i="33"/>
  <c r="S41" i="33" s="1"/>
  <c r="R47" i="37"/>
  <c r="S47" i="37" s="1"/>
  <c r="G52" i="34"/>
  <c r="F50" i="34"/>
  <c r="H50" i="34" s="1"/>
  <c r="R55" i="18"/>
  <c r="S55" i="18" s="1"/>
  <c r="R54" i="18"/>
  <c r="T54" i="18" s="1"/>
  <c r="R32" i="37"/>
  <c r="T32" i="37" s="1"/>
  <c r="R63" i="31"/>
  <c r="S63" i="31" s="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H87" i="36" s="1"/>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39" i="36"/>
  <c r="T97" i="18"/>
  <c r="T85" i="36"/>
  <c r="S20" i="31"/>
  <c r="T45" i="36"/>
  <c r="T41" i="36"/>
  <c r="H36" i="18"/>
  <c r="T64" i="31"/>
  <c r="T90" i="18"/>
  <c r="T94" i="31"/>
  <c r="T82" i="18"/>
  <c r="T80" i="31"/>
  <c r="S22" i="18"/>
  <c r="H68" i="36"/>
  <c r="R76" i="32"/>
  <c r="S52" i="31"/>
  <c r="S68" i="18"/>
  <c r="S81" i="18"/>
  <c r="S46" i="36"/>
  <c r="S97" i="31"/>
  <c r="S87" i="36"/>
  <c r="H68" i="18"/>
  <c r="S54" i="36"/>
  <c r="S78" i="18"/>
  <c r="S84" i="36"/>
  <c r="T84" i="18"/>
  <c r="S80" i="36"/>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94" i="31"/>
  <c r="S45" i="37"/>
  <c r="S51" i="37"/>
  <c r="R25" i="32"/>
  <c r="F81" i="32"/>
  <c r="R21" i="33"/>
  <c r="S21" i="33" s="1"/>
  <c r="F37" i="32"/>
  <c r="F71" i="34"/>
  <c r="H71" i="34" s="1"/>
  <c r="G22" i="36"/>
  <c r="H26" i="33"/>
  <c r="H38" i="34"/>
  <c r="H82" i="31"/>
  <c r="G52" i="37"/>
  <c r="H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S33" i="31"/>
  <c r="T33" i="31"/>
  <c r="S31" i="31"/>
  <c r="T31" i="31"/>
  <c r="G93" i="34"/>
  <c r="H93" i="34"/>
  <c r="T59" i="31"/>
  <c r="S59" i="31"/>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G86" i="36"/>
  <c r="H86" i="36"/>
  <c r="S43" i="35"/>
  <c r="T43" i="35"/>
  <c r="T97" i="35"/>
  <c r="S97" i="35"/>
  <c r="T40" i="35"/>
  <c r="S40" i="35"/>
  <c r="G52" i="18"/>
  <c r="H52"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T52" i="18"/>
  <c r="S35" i="18"/>
  <c r="T56" i="35"/>
  <c r="T88" i="18"/>
  <c r="G36" i="18"/>
  <c r="S84" i="18"/>
  <c r="S29" i="18"/>
  <c r="T68" i="18"/>
  <c r="G54" i="31"/>
  <c r="G76" i="31"/>
  <c r="E90" i="38"/>
  <c r="E45" i="38"/>
  <c r="T49" i="35"/>
  <c r="S50" i="35"/>
  <c r="S36" i="18"/>
  <c r="S56" i="36"/>
  <c r="T78" i="36"/>
  <c r="T64" i="36"/>
  <c r="T34" i="36"/>
  <c r="T74" i="36"/>
  <c r="T33" i="36"/>
  <c r="D20" i="38"/>
  <c r="D25" i="38"/>
  <c r="D28" i="38"/>
  <c r="D13" i="38"/>
  <c r="D30" i="38"/>
  <c r="D70" i="38"/>
  <c r="S38" i="36"/>
  <c r="S50" i="36"/>
  <c r="T89" i="36"/>
  <c r="T74" i="35"/>
  <c r="S74" i="35"/>
  <c r="T35" i="31"/>
  <c r="S35" i="31"/>
  <c r="T21" i="31"/>
  <c r="S21" i="31"/>
  <c r="G96" i="36"/>
  <c r="H96" i="36"/>
  <c r="H94"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S98" i="40"/>
  <c r="S93" i="40"/>
  <c r="T95" i="40"/>
  <c r="T99" i="40"/>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G72" i="31"/>
  <c r="D87" i="38"/>
  <c r="S89" i="18"/>
  <c r="T79" i="18"/>
  <c r="S67" i="18"/>
  <c r="S73" i="18"/>
  <c r="S87" i="18"/>
  <c r="T76" i="18"/>
  <c r="S53" i="18"/>
  <c r="S52" i="18"/>
  <c r="T35" i="18"/>
  <c r="S77" i="18"/>
  <c r="T31" i="18"/>
  <c r="E71" i="38"/>
  <c r="T36"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96" i="33" l="1"/>
  <c r="G45" i="34"/>
  <c r="G59" i="36"/>
  <c r="H24" i="36"/>
  <c r="G48" i="36"/>
  <c r="H51" i="36"/>
  <c r="G87" i="36"/>
  <c r="H19" i="36"/>
  <c r="J19" i="36" s="1"/>
  <c r="K19" i="36" s="1"/>
  <c r="I17" i="17" s="1"/>
  <c r="H53" i="37"/>
  <c r="H94" i="37"/>
  <c r="G60" i="37"/>
  <c r="T21" i="37"/>
  <c r="T42" i="31"/>
  <c r="S80" i="18"/>
  <c r="H57" i="35"/>
  <c r="S38" i="31"/>
  <c r="S62" i="33"/>
  <c r="G55" i="18"/>
  <c r="T81" i="31"/>
  <c r="H98" i="18"/>
  <c r="S91" i="18"/>
  <c r="H83" i="34"/>
  <c r="T51" i="18"/>
  <c r="G70" i="18"/>
  <c r="G63" i="18"/>
  <c r="G61" i="18"/>
  <c r="S61" i="18"/>
  <c r="H81" i="34"/>
  <c r="G50" i="34"/>
  <c r="S72" i="18"/>
  <c r="H99" i="34"/>
  <c r="S48" i="18"/>
  <c r="H52" i="31"/>
  <c r="G80" i="31"/>
  <c r="H75" i="31"/>
  <c r="T90" i="31"/>
  <c r="T63" i="31"/>
  <c r="T69" i="31"/>
  <c r="S54" i="18"/>
  <c r="T55" i="18"/>
  <c r="H65" i="18"/>
  <c r="G86" i="18"/>
  <c r="G60" i="18"/>
  <c r="T60" i="18"/>
  <c r="G58" i="18"/>
  <c r="G83" i="18"/>
  <c r="S98" i="18"/>
  <c r="H73" i="34"/>
  <c r="H67" i="31"/>
  <c r="T79" i="31"/>
  <c r="G64" i="35"/>
  <c r="S68" i="31"/>
  <c r="E41" i="38"/>
  <c r="G42" i="31"/>
  <c r="T42" i="18"/>
  <c r="S26" i="18"/>
  <c r="T49" i="33"/>
  <c r="T22" i="37"/>
  <c r="T28" i="18"/>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1" i="40" s="1"/>
  <c r="J22" i="40" s="1"/>
  <c r="K22" i="40" s="1"/>
  <c r="K20" i="17" s="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I21" i="18"/>
  <c r="V20" i="32"/>
  <c r="W20" i="32" s="1"/>
  <c r="W18" i="17" s="1"/>
  <c r="U20" i="40"/>
  <c r="V21" i="40" s="1"/>
  <c r="W21" i="40" s="1"/>
  <c r="AB19" i="17" s="1"/>
  <c r="I20" i="32"/>
  <c r="J21" i="32" s="1"/>
  <c r="J20" i="32"/>
  <c r="U21" i="36"/>
  <c r="V21" i="36"/>
  <c r="W21" i="36" s="1"/>
  <c r="Z19" i="17" s="1"/>
  <c r="V20" i="40"/>
  <c r="W20" i="40" s="1"/>
  <c r="AB18" i="17" s="1"/>
  <c r="U20" i="32"/>
  <c r="V21" i="32" s="1"/>
  <c r="W21" i="32" s="1"/>
  <c r="W19" i="17" s="1"/>
  <c r="J21" i="40" l="1"/>
  <c r="K21" i="40" s="1"/>
  <c r="K19" i="17" s="1"/>
  <c r="J22" i="34"/>
  <c r="L15" i="38"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2" i="34" l="1"/>
  <c r="G20" i="17" s="1"/>
  <c r="K21" i="34"/>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B30" i="35"/>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J32" i="34" s="1"/>
  <c r="AC25" i="17"/>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<sst xmlns="http://schemas.openxmlformats.org/spreadsheetml/2006/main" count="1446" uniqueCount="343">
  <si>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</si>
  <si>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</si>
  <si>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</si>
  <si>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</si>
  <si>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</si>
  <si>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</si>
  <si>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</si>
  <si>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</si>
  <si>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</si>
  <si>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</si>
  <si>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</si>
  <si>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</si>
  <si>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</si>
  <si>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</si>
  <si>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</si>
  <si>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</si>
  <si>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</si>
  <si>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</si>
  <si>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</si>
  <si>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</si>
  <si>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</si>
  <si>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</si>
  <si>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</si>
  <si>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</si>
  <si>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</si>
  <si>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</si>
  <si>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</si>
  <si>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</si>
  <si>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</si>
  <si>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</si>
  <si>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</si>
  <si>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</si>
  <si>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</si>
  <si>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</si>
  <si>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</si>
  <si>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</si>
  <si>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</si>
  <si>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</si>
  <si>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</si>
  <si>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</si>
  <si>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</si>
  <si>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</si>
  <si>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</si>
  <si>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</si>
  <si>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</si>
  <si>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</si>
  <si>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</si>
  <si>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</si>
  <si>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</si>
  <si>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</si>
  <si>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</si>
  <si>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</si>
  <si>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</si>
  <si>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</si>
  <si>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</si>
  <si>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</si>
  <si>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</si>
  <si>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</si>
  <si>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</si>
  <si>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</si>
  <si>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</si>
  <si>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</si>
  <si>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</si>
  <si>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</si>
  <si>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</si>
  <si>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</si>
  <si>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</si>
  <si>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</si>
  <si>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</si>
  <si>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</si>
  <si>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</si>
  <si>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</si>
  <si>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</si>
  <si>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</si>
  <si>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</si>
  <si>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</si>
  <si>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</si>
  <si>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</si>
  <si>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</si>
  <si>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</si>
  <si>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</si>
  <si>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</si>
  <si>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</si>
  <si>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</si>
  <si>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</si>
  <si>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</si>
  <si>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</si>
  <si>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</si>
  <si>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</si>
  <si>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</si>
  <si>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</si>
  <si>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</si>
  <si>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</si>
  <si>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</si>
  <si>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</si>
  <si>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</si>
  <si>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</si>
  <si>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</si>
  <si>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</si>
  <si>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</si>
  <si>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</si>
  <si>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</si>
  <si>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</si>
  <si>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</si>
  <si>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</si>
  <si>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</si>
  <si>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</si>
  <si>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</si>
  <si>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</si>
  <si>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</si>
  <si>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</si>
  <si>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</si>
  <si>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</si>
  <si>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</si>
  <si>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</si>
  <si>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</si>
  <si>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</si>
  <si>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</si>
  <si>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</si>
  <si>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</si>
  <si>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</si>
  <si>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</si>
  <si>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</si>
  <si>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</si>
  <si>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</si>
  <si>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</si>
  <si>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</si>
  <si>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</si>
  <si>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</si>
  <si>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</si>
  <si>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</si>
  <si>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</si>
  <si>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</si>
  <si>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</si>
  <si>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</si>
  <si>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</si>
  <si>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</si>
  <si>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</si>
  <si>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</si>
  <si>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</si>
  <si>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</si>
  <si>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</si>
  <si>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</si>
  <si>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</si>
  <si>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</si>
  <si>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</si>
  <si>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</si>
  <si>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</si>
  <si>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</si>
  <si>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</si>
  <si>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</si>
  <si>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</si>
  <si>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</si>
  <si>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</si>
  <si>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</si>
  <si>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</si>
  <si>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</si>
  <si>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</si>
  <si>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</si>
  <si>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</si>
  <si>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</si>
  <si>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</si>
  <si>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</si>
  <si>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</si>
  <si>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</si>
  <si>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</si>
  <si>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</si>
  <si>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</si>
  <si>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</si>
  <si>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</si>
  <si>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</si>
  <si>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</si>
  <si>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</si>
  <si>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</si>
  <si>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</si>
  <si>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</si>
  <si>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</si>
  <si>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</si>
  <si>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</si>
  <si>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</si>
  <si>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</si>
  <si>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</si>
  <si>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</si>
  <si>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</si>
  <si>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</si>
  <si>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</si>
  <si>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</si>
  <si>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</si>
  <si>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</si>
  <si>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</si>
  <si>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</si>
  <si>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</si>
  <si>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</si>
  <si>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</si>
  <si>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</si>
  <si>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</si>
  <si>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</si>
  <si>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</si>
  <si>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</si>
  <si>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</si>
  <si>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</si>
  <si>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</si>
  <si>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</si>
  <si>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</si>
  <si>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</si>
  <si>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</si>
  <si>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</si>
  <si>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</si>
  <si>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</si>
  <si>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</si>
  <si>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</si>
  <si>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</si>
  <si>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</si>
  <si>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</si>
  <si>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</si>
  <si>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</si>
  <si>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</si>
  <si>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</si>
  <si>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</si>
  <si>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</si>
  <si>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</si>
  <si>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</si>
  <si>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</si>
  <si>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</si>
  <si>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</si>
  <si>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</si>
  <si>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</si>
  <si>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</si>
  <si>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</si>
  <si>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</si>
  <si>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</si>
  <si>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</si>
  <si>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</si>
  <si>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</si>
  <si>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</si>
  <si>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</si>
  <si>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</si>
  <si>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</si>
  <si>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</si>
  <si>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</si>
  <si>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</si>
  <si>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</si>
  <si>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</si>
  <si>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</si>
  <si>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</si>
  <si>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</si>
  <si>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</si>
  <si>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</si>
  <si>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</si>
  <si>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</si>
  <si>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</si>
  <si>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</si>
  <si>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</si>
  <si>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</si>
  <si>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</si>
  <si>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</si>
  <si>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</si>
  <si>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</si>
  <si>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</si>
  <si>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</si>
  <si>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</si>
  <si>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</si>
  <si>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</si>
  <si>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</si>
  <si>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</si>
  <si>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</si>
  <si>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</si>
  <si>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</si>
  <si>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</si>
  <si>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</si>
  <si>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</si>
  <si>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</si>
  <si>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</si>
  <si>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</si>
  <si>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</si>
  <si>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</si>
  <si>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</si>
  <si>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</si>
  <si>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</si>
  <si>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</si>
  <si>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</si>
  <si>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</si>
  <si>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</si>
  <si>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</si>
  <si>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</si>
  <si>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</si>
  <si>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</si>
  <si>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</si>
  <si>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</si>
  <si>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</si>
  <si>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</si>
  <si>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</si>
  <si>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</si>
  <si>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</si>
  <si>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</si>
  <si>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</si>
  <si>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</si>
  <si>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</si>
  <si>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</si>
  <si>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</si>
  <si>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</si>
  <si>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</si>
  <si>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</si>
  <si>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</si>
  <si>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</si>
  <si>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</si>
  <si>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</si>
  <si>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</si>
  <si>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</si>
  <si>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</si>
  <si>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</si>
  <si>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</si>
  <si>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</si>
  <si>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</si>
  <si>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</si>
  <si>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</si>
  <si>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</si>
  <si>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</si>
  <si>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</si>
  <si>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</si>
  <si>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</si>
  <si>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</si>
  <si>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</si>
  <si>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</si>
  <si>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</si>
  <si>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</si>
  <si>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</si>
  <si>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</si>
  <si>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</si>
  <si>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</si>
  <si>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</si>
  <si>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</si>
  <si>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</si>
  <si>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</si>
  <si>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</si>
  <si>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</si>
  <si>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</si>
  <si>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</si>
  <si>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</si>
  <si>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</si>
  <si>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</si>
  <si>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</si>
  <si>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Mahakam 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</si>
</sst>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Mahulu/MAHUL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UL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C30">
            <v>0</v>
          </cell>
        </row>
        <row r="31">
          <cell r="C31">
            <v>0</v>
          </cell>
        </row>
        <row r="32">
          <cell r="C32">
            <v>0</v>
          </cell>
        </row>
        <row r="33">
          <cell r="C33">
            <v>0</v>
          </cell>
        </row>
        <row r="34">
          <cell r="C34">
            <v>0</v>
          </cell>
        </row>
        <row r="35">
          <cell r="C35">
            <v>0</v>
          </cell>
        </row>
        <row r="36">
          <cell r="C36">
            <v>0</v>
          </cell>
        </row>
        <row r="37">
          <cell r="C37">
            <v>0</v>
          </cell>
        </row>
        <row r="38">
          <cell r="C38">
            <v>0</v>
          </cell>
        </row>
        <row r="39">
          <cell r="C39">
            <v>0</v>
          </cell>
        </row>
        <row r="40">
          <cell r="C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Rekap BAU_Gabung"/>
      <sheetName val="Frksi pengelolaan smph Mitigasi"/>
      <sheetName val="Rekaptlasi Mitigasi Emisi GRK"/>
    </sheetNames>
    <sheetDataSet>
      <sheetData sheetId="0"/>
      <sheetData sheetId="1">
        <row r="29">
          <cell r="C29">
            <v>1.3479329219999998</v>
          </cell>
        </row>
        <row r="30">
          <cell r="C30">
            <v>1.3587402360000003</v>
          </cell>
        </row>
        <row r="31">
          <cell r="C31">
            <v>1.3670453639999998</v>
          </cell>
        </row>
        <row r="32">
          <cell r="C32">
            <v>1.3785447719999999</v>
          </cell>
        </row>
        <row r="33">
          <cell r="C33">
            <v>1.3825908600000001</v>
          </cell>
        </row>
        <row r="34">
          <cell r="C34">
            <v>1.3889261819999998</v>
          </cell>
        </row>
        <row r="35">
          <cell r="C35">
            <v>1.3994135356200001</v>
          </cell>
        </row>
        <row r="36">
          <cell r="C36">
            <v>1.40764253328</v>
          </cell>
        </row>
        <row r="37">
          <cell r="C37">
            <v>1.4158715309400001</v>
          </cell>
        </row>
        <row r="38">
          <cell r="C38">
            <v>1.4241005286000001</v>
          </cell>
        </row>
        <row r="39">
          <cell r="C39">
            <v>1.4323295262600002</v>
          </cell>
        </row>
        <row r="40">
          <cell r="C40">
            <v>1.4405585239200001</v>
          </cell>
        </row>
        <row r="41">
          <cell r="C41">
            <v>1.4487875215800001</v>
          </cell>
        </row>
        <row r="42">
          <cell r="C42">
            <v>1.45701651924</v>
          </cell>
        </row>
        <row r="43">
          <cell r="C43">
            <v>1.4652455168999998</v>
          </cell>
        </row>
        <row r="44">
          <cell r="C44">
            <v>1.4734745145600001</v>
          </cell>
        </row>
        <row r="45">
          <cell r="C45">
            <v>1.48170351222</v>
          </cell>
        </row>
        <row r="46">
          <cell r="C46">
            <v>1.48993250988</v>
          </cell>
        </row>
        <row r="47">
          <cell r="C47">
            <v>1.4981615075400001</v>
          </cell>
        </row>
        <row r="48">
          <cell r="C48">
            <v>1.5063905052000002</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Mahakam Hulu</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v>
      </c>
      <c r="E18" s="572">
        <f>Amnt_Deposited!F14*$F$11*(1-DOCF)*Garden!E19</f>
        <v>0</v>
      </c>
      <c r="F18" s="572">
        <f>Amnt_Deposited!D14*$D$11*(1-DOCF)*Paper!E19</f>
        <v>0</v>
      </c>
      <c r="G18" s="572">
        <f>Amnt_Deposited!G14*$D$12*(1-DOCF)*Wood!E19</f>
        <v>0</v>
      </c>
      <c r="H18" s="572">
        <f>Amnt_Deposited!H14*$F$12*(1-DOCF)*Textiles!E19</f>
        <v>0</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v>
      </c>
      <c r="O18" s="510">
        <f t="shared" ref="O18:O81" si="1">O17+N18</f>
        <v>0</v>
      </c>
    </row>
    <row r="19" spans="2:15">
      <c r="B19" s="507">
        <f>B18+1</f>
        <v>1951</v>
      </c>
      <c r="C19" s="570">
        <f>Amnt_Deposited!O15*$D$10*(1-DOCF)*MSW!E20</f>
        <v>0</v>
      </c>
      <c r="D19" s="571">
        <f>Amnt_Deposited!C15*$F$10*(1-DOCF)*Food!E20</f>
        <v>0</v>
      </c>
      <c r="E19" s="572">
        <f>Amnt_Deposited!F15*$F$11*(1-DOCF)*Garden!E20</f>
        <v>0</v>
      </c>
      <c r="F19" s="572">
        <f>Amnt_Deposited!D15*$D$11*(1-DOCF)*Paper!E20</f>
        <v>0</v>
      </c>
      <c r="G19" s="572">
        <f>Amnt_Deposited!G15*$D$12*(1-DOCF)*Wood!E20</f>
        <v>0</v>
      </c>
      <c r="H19" s="572">
        <f>Amnt_Deposited!H15*$F$12*(1-DOCF)*Textiles!E20</f>
        <v>0</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v>
      </c>
      <c r="O19" s="510">
        <f t="shared" si="1"/>
        <v>0</v>
      </c>
    </row>
    <row r="20" spans="2:15">
      <c r="B20" s="507">
        <f t="shared" ref="B20:B83" si="2">B19+1</f>
        <v>1952</v>
      </c>
      <c r="C20" s="570">
        <f>Amnt_Deposited!O16*$D$10*(1-DOCF)*MSW!E21</f>
        <v>0</v>
      </c>
      <c r="D20" s="571">
        <f>Amnt_Deposited!C16*$F$10*(1-DOCF)*Food!E21</f>
        <v>0</v>
      </c>
      <c r="E20" s="572">
        <f>Amnt_Deposited!F16*$F$11*(1-DOCF)*Garden!E21</f>
        <v>0</v>
      </c>
      <c r="F20" s="572">
        <f>Amnt_Deposited!D16*$D$11*(1-DOCF)*Paper!E21</f>
        <v>0</v>
      </c>
      <c r="G20" s="572">
        <f>Amnt_Deposited!G16*$D$12*(1-DOCF)*Wood!E21</f>
        <v>0</v>
      </c>
      <c r="H20" s="572">
        <f>Amnt_Deposited!H16*$F$12*(1-DOCF)*Textiles!E21</f>
        <v>0</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v>
      </c>
      <c r="O20" s="510">
        <f t="shared" si="1"/>
        <v>0</v>
      </c>
    </row>
    <row r="21" spans="2:15">
      <c r="B21" s="507">
        <f t="shared" si="2"/>
        <v>1953</v>
      </c>
      <c r="C21" s="570">
        <f>Amnt_Deposited!O17*$D$10*(1-DOCF)*MSW!E22</f>
        <v>0</v>
      </c>
      <c r="D21" s="571">
        <f>Amnt_Deposited!C17*$F$10*(1-DOCF)*Food!E22</f>
        <v>0</v>
      </c>
      <c r="E21" s="572">
        <f>Amnt_Deposited!F17*$F$11*(1-DOCF)*Garden!E22</f>
        <v>0</v>
      </c>
      <c r="F21" s="572">
        <f>Amnt_Deposited!D17*$D$11*(1-DOCF)*Paper!E22</f>
        <v>0</v>
      </c>
      <c r="G21" s="572">
        <f>Amnt_Deposited!G17*$D$12*(1-DOCF)*Wood!E22</f>
        <v>0</v>
      </c>
      <c r="H21" s="572">
        <f>Amnt_Deposited!H17*$F$12*(1-DOCF)*Textiles!E22</f>
        <v>0</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v>
      </c>
      <c r="O21" s="510">
        <f t="shared" si="1"/>
        <v>0</v>
      </c>
    </row>
    <row r="22" spans="2:15">
      <c r="B22" s="507">
        <f t="shared" si="2"/>
        <v>1954</v>
      </c>
      <c r="C22" s="570">
        <f>Amnt_Deposited!O18*$D$10*(1-DOCF)*MSW!E23</f>
        <v>0</v>
      </c>
      <c r="D22" s="571">
        <f>Amnt_Deposited!C18*$F$10*(1-DOCF)*Food!E23</f>
        <v>0</v>
      </c>
      <c r="E22" s="572">
        <f>Amnt_Deposited!F18*$F$11*(1-DOCF)*Garden!E23</f>
        <v>0</v>
      </c>
      <c r="F22" s="572">
        <f>Amnt_Deposited!D18*$D$11*(1-DOCF)*Paper!E23</f>
        <v>0</v>
      </c>
      <c r="G22" s="572">
        <f>Amnt_Deposited!G18*$D$12*(1-DOCF)*Wood!E23</f>
        <v>0</v>
      </c>
      <c r="H22" s="572">
        <f>Amnt_Deposited!H18*$F$12*(1-DOCF)*Textiles!E23</f>
        <v>0</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v>
      </c>
      <c r="O22" s="510">
        <f t="shared" si="1"/>
        <v>0</v>
      </c>
    </row>
    <row r="23" spans="2:15">
      <c r="B23" s="507">
        <f t="shared" si="2"/>
        <v>1955</v>
      </c>
      <c r="C23" s="570">
        <f>Amnt_Deposited!O19*$D$10*(1-DOCF)*MSW!E24</f>
        <v>0</v>
      </c>
      <c r="D23" s="571">
        <f>Amnt_Deposited!C19*$F$10*(1-DOCF)*Food!E24</f>
        <v>0</v>
      </c>
      <c r="E23" s="572">
        <f>Amnt_Deposited!F19*$F$11*(1-DOCF)*Garden!E24</f>
        <v>0</v>
      </c>
      <c r="F23" s="572">
        <f>Amnt_Deposited!D19*$D$11*(1-DOCF)*Paper!E24</f>
        <v>0</v>
      </c>
      <c r="G23" s="572">
        <f>Amnt_Deposited!G19*$D$12*(1-DOCF)*Wood!E24</f>
        <v>0</v>
      </c>
      <c r="H23" s="572">
        <f>Amnt_Deposited!H19*$F$12*(1-DOCF)*Textiles!E24</f>
        <v>0</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v>
      </c>
      <c r="O23" s="510">
        <f t="shared" si="1"/>
        <v>0</v>
      </c>
    </row>
    <row r="24" spans="2:15">
      <c r="B24" s="507">
        <f t="shared" si="2"/>
        <v>1956</v>
      </c>
      <c r="C24" s="570">
        <f>Amnt_Deposited!O20*$D$10*(1-DOCF)*MSW!E25</f>
        <v>0</v>
      </c>
      <c r="D24" s="571">
        <f>Amnt_Deposited!C20*$F$10*(1-DOCF)*Food!E25</f>
        <v>0</v>
      </c>
      <c r="E24" s="572">
        <f>Amnt_Deposited!F20*$F$11*(1-DOCF)*Garden!E25</f>
        <v>0</v>
      </c>
      <c r="F24" s="572">
        <f>Amnt_Deposited!D20*$D$11*(1-DOCF)*Paper!E25</f>
        <v>0</v>
      </c>
      <c r="G24" s="572">
        <f>Amnt_Deposited!G20*$D$12*(1-DOCF)*Wood!E25</f>
        <v>0</v>
      </c>
      <c r="H24" s="572">
        <f>Amnt_Deposited!H20*$F$12*(1-DOCF)*Textiles!E25</f>
        <v>0</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v>
      </c>
      <c r="O24" s="510">
        <f t="shared" si="1"/>
        <v>0</v>
      </c>
    </row>
    <row r="25" spans="2:15">
      <c r="B25" s="507">
        <f t="shared" si="2"/>
        <v>1957</v>
      </c>
      <c r="C25" s="570">
        <f>Amnt_Deposited!O21*$D$10*(1-DOCF)*MSW!E26</f>
        <v>0</v>
      </c>
      <c r="D25" s="571">
        <f>Amnt_Deposited!C21*$F$10*(1-DOCF)*Food!E26</f>
        <v>0</v>
      </c>
      <c r="E25" s="572">
        <f>Amnt_Deposited!F21*$F$11*(1-DOCF)*Garden!E26</f>
        <v>0</v>
      </c>
      <c r="F25" s="572">
        <f>Amnt_Deposited!D21*$D$11*(1-DOCF)*Paper!E26</f>
        <v>0</v>
      </c>
      <c r="G25" s="572">
        <f>Amnt_Deposited!G21*$D$12*(1-DOCF)*Wood!E26</f>
        <v>0</v>
      </c>
      <c r="H25" s="572">
        <f>Amnt_Deposited!H21*$F$12*(1-DOCF)*Textiles!E26</f>
        <v>0</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v>
      </c>
      <c r="O25" s="510">
        <f t="shared" si="1"/>
        <v>0</v>
      </c>
    </row>
    <row r="26" spans="2:15">
      <c r="B26" s="507">
        <f t="shared" si="2"/>
        <v>1958</v>
      </c>
      <c r="C26" s="570">
        <f>Amnt_Deposited!O22*$D$10*(1-DOCF)*MSW!E27</f>
        <v>0</v>
      </c>
      <c r="D26" s="571">
        <f>Amnt_Deposited!C22*$F$10*(1-DOCF)*Food!E27</f>
        <v>0</v>
      </c>
      <c r="E26" s="572">
        <f>Amnt_Deposited!F22*$F$11*(1-DOCF)*Garden!E27</f>
        <v>0</v>
      </c>
      <c r="F26" s="572">
        <f>Amnt_Deposited!D22*$D$11*(1-DOCF)*Paper!E27</f>
        <v>0</v>
      </c>
      <c r="G26" s="572">
        <f>Amnt_Deposited!G22*$D$12*(1-DOCF)*Wood!E27</f>
        <v>0</v>
      </c>
      <c r="H26" s="572">
        <f>Amnt_Deposited!H22*$F$12*(1-DOCF)*Textiles!E27</f>
        <v>0</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v>
      </c>
      <c r="O26" s="510">
        <f t="shared" si="1"/>
        <v>0</v>
      </c>
    </row>
    <row r="27" spans="2:15">
      <c r="B27" s="507">
        <f t="shared" si="2"/>
        <v>1959</v>
      </c>
      <c r="C27" s="570">
        <f>Amnt_Deposited!O23*$D$10*(1-DOCF)*MSW!E28</f>
        <v>0</v>
      </c>
      <c r="D27" s="571">
        <f>Amnt_Deposited!C23*$F$10*(1-DOCF)*Food!E28</f>
        <v>0</v>
      </c>
      <c r="E27" s="572">
        <f>Amnt_Deposited!F23*$F$11*(1-DOCF)*Garden!E28</f>
        <v>0</v>
      </c>
      <c r="F27" s="572">
        <f>Amnt_Deposited!D23*$D$11*(1-DOCF)*Paper!E28</f>
        <v>0</v>
      </c>
      <c r="G27" s="572">
        <f>Amnt_Deposited!G23*$D$12*(1-DOCF)*Wood!E28</f>
        <v>0</v>
      </c>
      <c r="H27" s="572">
        <f>Amnt_Deposited!H23*$F$12*(1-DOCF)*Textiles!E28</f>
        <v>0</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v>
      </c>
      <c r="O27" s="510">
        <f t="shared" si="1"/>
        <v>0</v>
      </c>
    </row>
    <row r="28" spans="2:15">
      <c r="B28" s="507">
        <f t="shared" si="2"/>
        <v>1960</v>
      </c>
      <c r="C28" s="570">
        <f>Amnt_Deposited!O24*$D$10*(1-DOCF)*MSW!E29</f>
        <v>0</v>
      </c>
      <c r="D28" s="571">
        <f>Amnt_Deposited!C24*$F$10*(1-DOCF)*Food!E29</f>
        <v>0</v>
      </c>
      <c r="E28" s="572">
        <f>Amnt_Deposited!F24*$F$11*(1-DOCF)*Garden!E29</f>
        <v>0</v>
      </c>
      <c r="F28" s="572">
        <f>Amnt_Deposited!D24*$D$11*(1-DOCF)*Paper!E29</f>
        <v>0</v>
      </c>
      <c r="G28" s="572">
        <f>Amnt_Deposited!G24*$D$12*(1-DOCF)*Wood!E29</f>
        <v>0</v>
      </c>
      <c r="H28" s="572">
        <f>Amnt_Deposited!H24*$F$12*(1-DOCF)*Textiles!E29</f>
        <v>0</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v>
      </c>
      <c r="O28" s="510">
        <f t="shared" si="1"/>
        <v>0</v>
      </c>
    </row>
    <row r="29" spans="2:15">
      <c r="B29" s="507">
        <f t="shared" si="2"/>
        <v>1961</v>
      </c>
      <c r="C29" s="570">
        <f>Amnt_Deposited!O25*$D$10*(1-DOCF)*MSW!E30</f>
        <v>0</v>
      </c>
      <c r="D29" s="571">
        <f>Amnt_Deposited!C25*$F$10*(1-DOCF)*Food!E30</f>
        <v>3.5181049264199994E-2</v>
      </c>
      <c r="E29" s="572">
        <f>Amnt_Deposited!F25*$F$11*(1-DOCF)*Garden!E30</f>
        <v>0</v>
      </c>
      <c r="F29" s="572">
        <f>Amnt_Deposited!D25*$D$11*(1-DOCF)*Paper!E30</f>
        <v>2.7821335510079998E-2</v>
      </c>
      <c r="G29" s="572">
        <f>Amnt_Deposited!G25*$D$12*(1-DOCF)*Wood!E30</f>
        <v>2.2952601795815999E-2</v>
      </c>
      <c r="H29" s="572">
        <f>Amnt_Deposited!H25*$F$12*(1-DOCF)*Textiles!E30</f>
        <v>3.4938421338239992E-3</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8.944882870392E-2</v>
      </c>
      <c r="O29" s="510">
        <f t="shared" si="1"/>
        <v>8.944882870392E-2</v>
      </c>
    </row>
    <row r="30" spans="2:15">
      <c r="B30" s="507">
        <f t="shared" si="2"/>
        <v>1962</v>
      </c>
      <c r="C30" s="570">
        <f>Amnt_Deposited!O26*$D$10*(1-DOCF)*MSW!E31</f>
        <v>0</v>
      </c>
      <c r="D30" s="571">
        <f>Amnt_Deposited!C26*$F$10*(1-DOCF)*Food!E31</f>
        <v>3.5463120159600008E-2</v>
      </c>
      <c r="E30" s="572">
        <f>Amnt_Deposited!F26*$F$11*(1-DOCF)*Garden!E31</f>
        <v>0</v>
      </c>
      <c r="F30" s="572">
        <f>Amnt_Deposited!D26*$D$11*(1-DOCF)*Paper!E31</f>
        <v>2.8044398471040007E-2</v>
      </c>
      <c r="G30" s="572">
        <f>Amnt_Deposited!G26*$D$12*(1-DOCF)*Wood!E31</f>
        <v>2.3136628738608007E-2</v>
      </c>
      <c r="H30" s="572">
        <f>Amnt_Deposited!H26*$F$12*(1-DOCF)*Textiles!E31</f>
        <v>3.5218546917120002E-3</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9.0166002060960024E-2</v>
      </c>
      <c r="O30" s="510">
        <f t="shared" si="1"/>
        <v>0.17961483076488002</v>
      </c>
    </row>
    <row r="31" spans="2:15">
      <c r="B31" s="507">
        <f t="shared" si="2"/>
        <v>1963</v>
      </c>
      <c r="C31" s="570">
        <f>Amnt_Deposited!O27*$D$10*(1-DOCF)*MSW!E32</f>
        <v>0</v>
      </c>
      <c r="D31" s="571">
        <f>Amnt_Deposited!C27*$F$10*(1-DOCF)*Food!E32</f>
        <v>3.5679884000399995E-2</v>
      </c>
      <c r="E31" s="572">
        <f>Amnt_Deposited!F27*$F$11*(1-DOCF)*Garden!E32</f>
        <v>0</v>
      </c>
      <c r="F31" s="572">
        <f>Amnt_Deposited!D27*$D$11*(1-DOCF)*Paper!E32</f>
        <v>2.8215816312959996E-2</v>
      </c>
      <c r="G31" s="572">
        <f>Amnt_Deposited!G27*$D$12*(1-DOCF)*Wood!E32</f>
        <v>2.3278048458191997E-2</v>
      </c>
      <c r="H31" s="572">
        <f>Amnt_Deposited!H27*$F$12*(1-DOCF)*Textiles!E32</f>
        <v>3.5433815834879992E-3</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9.0717130355039977E-2</v>
      </c>
      <c r="O31" s="510">
        <f t="shared" si="1"/>
        <v>0.27033196111991997</v>
      </c>
    </row>
    <row r="32" spans="2:15">
      <c r="B32" s="507">
        <f t="shared" si="2"/>
        <v>1964</v>
      </c>
      <c r="C32" s="570">
        <f>Amnt_Deposited!O28*$D$10*(1-DOCF)*MSW!E33</f>
        <v>0</v>
      </c>
      <c r="D32" s="571">
        <f>Amnt_Deposited!C28*$F$10*(1-DOCF)*Food!E33</f>
        <v>3.5980018549199994E-2</v>
      </c>
      <c r="E32" s="572">
        <f>Amnt_Deposited!F28*$F$11*(1-DOCF)*Garden!E33</f>
        <v>0</v>
      </c>
      <c r="F32" s="572">
        <f>Amnt_Deposited!D28*$D$11*(1-DOCF)*Paper!E33</f>
        <v>2.8453164094080004E-2</v>
      </c>
      <c r="G32" s="572">
        <f>Amnt_Deposited!G28*$D$12*(1-DOCF)*Wood!E33</f>
        <v>2.3473860377616E-2</v>
      </c>
      <c r="H32" s="572">
        <f>Amnt_Deposited!H28*$F$12*(1-DOCF)*Textiles!E33</f>
        <v>3.5731880490240003E-3</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9.1480231069919996E-2</v>
      </c>
      <c r="O32" s="510">
        <f t="shared" si="1"/>
        <v>0.36181219218983995</v>
      </c>
    </row>
    <row r="33" spans="2:15">
      <c r="B33" s="507">
        <f t="shared" si="2"/>
        <v>1965</v>
      </c>
      <c r="C33" s="570">
        <f>Amnt_Deposited!O29*$D$10*(1-DOCF)*MSW!E34</f>
        <v>0</v>
      </c>
      <c r="D33" s="571">
        <f>Amnt_Deposited!C29*$F$10*(1-DOCF)*Food!E34</f>
        <v>3.6085621445999999E-2</v>
      </c>
      <c r="E33" s="572">
        <f>Amnt_Deposited!F29*$F$11*(1-DOCF)*Garden!E34</f>
        <v>0</v>
      </c>
      <c r="F33" s="572">
        <f>Amnt_Deposited!D29*$D$11*(1-DOCF)*Paper!E34</f>
        <v>2.8536675350400005E-2</v>
      </c>
      <c r="G33" s="572">
        <f>Amnt_Deposited!G29*$D$12*(1-DOCF)*Wood!E34</f>
        <v>2.3542757164080007E-2</v>
      </c>
      <c r="H33" s="572">
        <f>Amnt_Deposited!H29*$F$12*(1-DOCF)*Textiles!E34</f>
        <v>3.5836755091200006E-3</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9.1748729469600013E-2</v>
      </c>
      <c r="O33" s="510">
        <f t="shared" si="1"/>
        <v>0.45356092165943995</v>
      </c>
    </row>
    <row r="34" spans="2:15">
      <c r="B34" s="507">
        <f t="shared" si="2"/>
        <v>1966</v>
      </c>
      <c r="C34" s="570">
        <f>Amnt_Deposited!O30*$D$10*(1-DOCF)*MSW!E35</f>
        <v>0</v>
      </c>
      <c r="D34" s="571">
        <f>Amnt_Deposited!C30*$F$10*(1-DOCF)*Food!E35</f>
        <v>3.6250973350199993E-2</v>
      </c>
      <c r="E34" s="572">
        <f>Amnt_Deposited!F30*$F$11*(1-DOCF)*Garden!E35</f>
        <v>0</v>
      </c>
      <c r="F34" s="572">
        <f>Amnt_Deposited!D30*$D$11*(1-DOCF)*Paper!E35</f>
        <v>2.8667436396480003E-2</v>
      </c>
      <c r="G34" s="572">
        <f>Amnt_Deposited!G30*$D$12*(1-DOCF)*Wood!E35</f>
        <v>2.3650635027096002E-2</v>
      </c>
      <c r="H34" s="572">
        <f>Amnt_Deposited!H30*$F$12*(1-DOCF)*Textiles!E35</f>
        <v>3.600096663744E-3</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9.2169141437520002E-2</v>
      </c>
      <c r="O34" s="510">
        <f t="shared" si="1"/>
        <v>0.54573006309695993</v>
      </c>
    </row>
    <row r="35" spans="2:15">
      <c r="B35" s="507">
        <f t="shared" si="2"/>
        <v>1967</v>
      </c>
      <c r="C35" s="570">
        <f>Amnt_Deposited!O31*$D$10*(1-DOCF)*MSW!E36</f>
        <v>0</v>
      </c>
      <c r="D35" s="571">
        <f>Amnt_Deposited!C31*$F$10*(1-DOCF)*Food!E36</f>
        <v>3.6524693279682004E-2</v>
      </c>
      <c r="E35" s="572">
        <f>Amnt_Deposited!F31*$F$11*(1-DOCF)*Garden!E36</f>
        <v>0</v>
      </c>
      <c r="F35" s="572">
        <f>Amnt_Deposited!D31*$D$11*(1-DOCF)*Paper!E36</f>
        <v>2.8883895375196807E-2</v>
      </c>
      <c r="G35" s="572">
        <f>Amnt_Deposited!G31*$D$12*(1-DOCF)*Wood!E36</f>
        <v>2.3829213684537363E-2</v>
      </c>
      <c r="H35" s="572">
        <f>Amnt_Deposited!H31*$F$12*(1-DOCF)*Textiles!E36</f>
        <v>3.6272798843270402E-3</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9.2865082223743206E-2</v>
      </c>
      <c r="O35" s="510">
        <f t="shared" si="1"/>
        <v>0.63859514532070316</v>
      </c>
    </row>
    <row r="36" spans="2:15">
      <c r="B36" s="507">
        <f t="shared" si="2"/>
        <v>1968</v>
      </c>
      <c r="C36" s="570">
        <f>Amnt_Deposited!O32*$D$10*(1-DOCF)*MSW!E37</f>
        <v>0</v>
      </c>
      <c r="D36" s="571">
        <f>Amnt_Deposited!C32*$F$10*(1-DOCF)*Food!E37</f>
        <v>3.6739470118608002E-2</v>
      </c>
      <c r="E36" s="572">
        <f>Amnt_Deposited!F32*$F$11*(1-DOCF)*Garden!E37</f>
        <v>0</v>
      </c>
      <c r="F36" s="572">
        <f>Amnt_Deposited!D32*$D$11*(1-DOCF)*Paper!E37</f>
        <v>2.9053741886899204E-2</v>
      </c>
      <c r="G36" s="572">
        <f>Amnt_Deposited!G32*$D$12*(1-DOCF)*Wood!E37</f>
        <v>2.3969337056691839E-2</v>
      </c>
      <c r="H36" s="572">
        <f>Amnt_Deposited!H32*$F$12*(1-DOCF)*Textiles!E37</f>
        <v>3.6486094462617603E-3</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9.3411158508460809E-2</v>
      </c>
      <c r="O36" s="510">
        <f t="shared" si="1"/>
        <v>0.73200630382916398</v>
      </c>
    </row>
    <row r="37" spans="2:15">
      <c r="B37" s="507">
        <f t="shared" si="2"/>
        <v>1969</v>
      </c>
      <c r="C37" s="570">
        <f>Amnt_Deposited!O33*$D$10*(1-DOCF)*MSW!E38</f>
        <v>0</v>
      </c>
      <c r="D37" s="571">
        <f>Amnt_Deposited!C33*$F$10*(1-DOCF)*Food!E38</f>
        <v>3.6954246957534007E-2</v>
      </c>
      <c r="E37" s="572">
        <f>Amnt_Deposited!F33*$F$11*(1-DOCF)*Garden!E38</f>
        <v>0</v>
      </c>
      <c r="F37" s="572">
        <f>Amnt_Deposited!D33*$D$11*(1-DOCF)*Paper!E38</f>
        <v>2.9223588398601605E-2</v>
      </c>
      <c r="G37" s="572">
        <f>Amnt_Deposited!G33*$D$12*(1-DOCF)*Wood!E38</f>
        <v>2.4109460428846326E-2</v>
      </c>
      <c r="H37" s="572">
        <f>Amnt_Deposited!H33*$F$12*(1-DOCF)*Textiles!E38</f>
        <v>3.6699390081964805E-3</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9.3957234793178412E-2</v>
      </c>
      <c r="O37" s="510">
        <f t="shared" si="1"/>
        <v>0.8259635386223424</v>
      </c>
    </row>
    <row r="38" spans="2:15">
      <c r="B38" s="507">
        <f t="shared" si="2"/>
        <v>1970</v>
      </c>
      <c r="C38" s="570">
        <f>Amnt_Deposited!O34*$D$10*(1-DOCF)*MSW!E39</f>
        <v>0</v>
      </c>
      <c r="D38" s="571">
        <f>Amnt_Deposited!C34*$F$10*(1-DOCF)*Food!E39</f>
        <v>3.7169023796460005E-2</v>
      </c>
      <c r="E38" s="572">
        <f>Amnt_Deposited!F34*$F$11*(1-DOCF)*Garden!E39</f>
        <v>0</v>
      </c>
      <c r="F38" s="572">
        <f>Amnt_Deposited!D34*$D$11*(1-DOCF)*Paper!E39</f>
        <v>2.9393434910304009E-2</v>
      </c>
      <c r="G38" s="572">
        <f>Amnt_Deposited!G34*$D$12*(1-DOCF)*Wood!E39</f>
        <v>2.4249583801000802E-2</v>
      </c>
      <c r="H38" s="572">
        <f>Amnt_Deposited!H34*$F$12*(1-DOCF)*Textiles!E39</f>
        <v>3.6912685701312002E-3</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9.4503311077896016E-2</v>
      </c>
      <c r="O38" s="510">
        <f t="shared" si="1"/>
        <v>0.9204668497002384</v>
      </c>
    </row>
    <row r="39" spans="2:15">
      <c r="B39" s="507">
        <f t="shared" si="2"/>
        <v>1971</v>
      </c>
      <c r="C39" s="570">
        <f>Amnt_Deposited!O35*$D$10*(1-DOCF)*MSW!E40</f>
        <v>0</v>
      </c>
      <c r="D39" s="571">
        <f>Amnt_Deposited!C35*$F$10*(1-DOCF)*Food!E40</f>
        <v>3.7383800635386003E-2</v>
      </c>
      <c r="E39" s="572">
        <f>Amnt_Deposited!F35*$F$11*(1-DOCF)*Garden!E40</f>
        <v>0</v>
      </c>
      <c r="F39" s="572">
        <f>Amnt_Deposited!D35*$D$11*(1-DOCF)*Paper!E40</f>
        <v>2.9563281422006413E-2</v>
      </c>
      <c r="G39" s="572">
        <f>Amnt_Deposited!G35*$D$12*(1-DOCF)*Wood!E40</f>
        <v>2.4389707173155289E-2</v>
      </c>
      <c r="H39" s="572">
        <f>Amnt_Deposited!H35*$F$12*(1-DOCF)*Textiles!E40</f>
        <v>3.7125981320659204E-3</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9.5049387362613633E-2</v>
      </c>
      <c r="O39" s="510">
        <f t="shared" si="1"/>
        <v>1.0155162370628521</v>
      </c>
    </row>
    <row r="40" spans="2:15">
      <c r="B40" s="507">
        <f t="shared" si="2"/>
        <v>1972</v>
      </c>
      <c r="C40" s="570">
        <f>Amnt_Deposited!O36*$D$10*(1-DOCF)*MSW!E41</f>
        <v>0</v>
      </c>
      <c r="D40" s="571">
        <f>Amnt_Deposited!C36*$F$10*(1-DOCF)*Food!E41</f>
        <v>3.7598577474312E-2</v>
      </c>
      <c r="E40" s="572">
        <f>Amnt_Deposited!F36*$F$11*(1-DOCF)*Garden!E41</f>
        <v>0</v>
      </c>
      <c r="F40" s="572">
        <f>Amnt_Deposited!D36*$D$11*(1-DOCF)*Paper!E41</f>
        <v>2.9733127933708803E-2</v>
      </c>
      <c r="G40" s="572">
        <f>Amnt_Deposited!G36*$D$12*(1-DOCF)*Wood!E41</f>
        <v>2.4529830545309762E-2</v>
      </c>
      <c r="H40" s="572">
        <f>Amnt_Deposited!H36*$F$12*(1-DOCF)*Textiles!E41</f>
        <v>3.7339276940006397E-3</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9.5595463647331208E-2</v>
      </c>
      <c r="O40" s="510">
        <f t="shared" si="1"/>
        <v>1.1111117007101834</v>
      </c>
    </row>
    <row r="41" spans="2:15">
      <c r="B41" s="507">
        <f t="shared" si="2"/>
        <v>1973</v>
      </c>
      <c r="C41" s="570">
        <f>Amnt_Deposited!O37*$D$10*(1-DOCF)*MSW!E42</f>
        <v>0</v>
      </c>
      <c r="D41" s="571">
        <f>Amnt_Deposited!C37*$F$10*(1-DOCF)*Food!E42</f>
        <v>3.7813354313238005E-2</v>
      </c>
      <c r="E41" s="572">
        <f>Amnt_Deposited!F37*$F$11*(1-DOCF)*Garden!E42</f>
        <v>0</v>
      </c>
      <c r="F41" s="572">
        <f>Amnt_Deposited!D37*$D$11*(1-DOCF)*Paper!E42</f>
        <v>2.9902974445411207E-2</v>
      </c>
      <c r="G41" s="572">
        <f>Amnt_Deposited!G37*$D$12*(1-DOCF)*Wood!E42</f>
        <v>2.4669953917464245E-2</v>
      </c>
      <c r="H41" s="572">
        <f>Amnt_Deposited!H37*$F$12*(1-DOCF)*Textiles!E42</f>
        <v>3.7552572559353607E-3</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9.6141539932048811E-2</v>
      </c>
      <c r="O41" s="510">
        <f t="shared" si="1"/>
        <v>1.2072532406422323</v>
      </c>
    </row>
    <row r="42" spans="2:15">
      <c r="B42" s="507">
        <f t="shared" si="2"/>
        <v>1974</v>
      </c>
      <c r="C42" s="570">
        <f>Amnt_Deposited!O38*$D$10*(1-DOCF)*MSW!E43</f>
        <v>0</v>
      </c>
      <c r="D42" s="571">
        <f>Amnt_Deposited!C38*$F$10*(1-DOCF)*Food!E43</f>
        <v>3.8028131152163996E-2</v>
      </c>
      <c r="E42" s="572">
        <f>Amnt_Deposited!F38*$F$11*(1-DOCF)*Garden!E43</f>
        <v>0</v>
      </c>
      <c r="F42" s="572">
        <f>Amnt_Deposited!D38*$D$11*(1-DOCF)*Paper!E43</f>
        <v>3.0072820957113607E-2</v>
      </c>
      <c r="G42" s="572">
        <f>Amnt_Deposited!G38*$D$12*(1-DOCF)*Wood!E43</f>
        <v>2.4810077289618725E-2</v>
      </c>
      <c r="H42" s="572">
        <f>Amnt_Deposited!H38*$F$12*(1-DOCF)*Textiles!E43</f>
        <v>3.77658681787008E-3</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9.6687616216766414E-2</v>
      </c>
      <c r="O42" s="510">
        <f t="shared" si="1"/>
        <v>1.3039408568589987</v>
      </c>
    </row>
    <row r="43" spans="2:15">
      <c r="B43" s="507">
        <f t="shared" si="2"/>
        <v>1975</v>
      </c>
      <c r="C43" s="570">
        <f>Amnt_Deposited!O39*$D$10*(1-DOCF)*MSW!E44</f>
        <v>0</v>
      </c>
      <c r="D43" s="571">
        <f>Amnt_Deposited!C39*$F$10*(1-DOCF)*Food!E44</f>
        <v>3.8242907991089994E-2</v>
      </c>
      <c r="E43" s="572">
        <f>Amnt_Deposited!F39*$F$11*(1-DOCF)*Garden!E44</f>
        <v>0</v>
      </c>
      <c r="F43" s="572">
        <f>Amnt_Deposited!D39*$D$11*(1-DOCF)*Paper!E44</f>
        <v>3.0242667468816001E-2</v>
      </c>
      <c r="G43" s="572">
        <f>Amnt_Deposited!G39*$D$12*(1-DOCF)*Wood!E44</f>
        <v>2.4950200661773198E-2</v>
      </c>
      <c r="H43" s="572">
        <f>Amnt_Deposited!H39*$F$12*(1-DOCF)*Textiles!E44</f>
        <v>3.7979163798047993E-3</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9.723369250148399E-2</v>
      </c>
      <c r="O43" s="510">
        <f t="shared" si="1"/>
        <v>1.4011745493604828</v>
      </c>
    </row>
    <row r="44" spans="2:15">
      <c r="B44" s="507">
        <f t="shared" si="2"/>
        <v>1976</v>
      </c>
      <c r="C44" s="570">
        <f>Amnt_Deposited!O40*$D$10*(1-DOCF)*MSW!E45</f>
        <v>0</v>
      </c>
      <c r="D44" s="571">
        <f>Amnt_Deposited!C40*$F$10*(1-DOCF)*Food!E45</f>
        <v>3.8457684830016006E-2</v>
      </c>
      <c r="E44" s="572">
        <f>Amnt_Deposited!F40*$F$11*(1-DOCF)*Garden!E45</f>
        <v>0</v>
      </c>
      <c r="F44" s="572">
        <f>Amnt_Deposited!D40*$D$11*(1-DOCF)*Paper!E45</f>
        <v>3.0412513980518408E-2</v>
      </c>
      <c r="G44" s="572">
        <f>Amnt_Deposited!G40*$D$12*(1-DOCF)*Wood!E45</f>
        <v>2.5090324033927688E-2</v>
      </c>
      <c r="H44" s="572">
        <f>Amnt_Deposited!H40*$F$12*(1-DOCF)*Textiles!E45</f>
        <v>3.8192459417395203E-3</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9.7779768786201621E-2</v>
      </c>
      <c r="O44" s="510">
        <f t="shared" si="1"/>
        <v>1.4989543181466845</v>
      </c>
    </row>
    <row r="45" spans="2:15">
      <c r="B45" s="507">
        <f t="shared" si="2"/>
        <v>1977</v>
      </c>
      <c r="C45" s="570">
        <f>Amnt_Deposited!O41*$D$10*(1-DOCF)*MSW!E46</f>
        <v>0</v>
      </c>
      <c r="D45" s="571">
        <f>Amnt_Deposited!C41*$F$10*(1-DOCF)*Food!E46</f>
        <v>3.8672461668942004E-2</v>
      </c>
      <c r="E45" s="572">
        <f>Amnt_Deposited!F41*$F$11*(1-DOCF)*Garden!E46</f>
        <v>0</v>
      </c>
      <c r="F45" s="572">
        <f>Amnt_Deposited!D41*$D$11*(1-DOCF)*Paper!E46</f>
        <v>3.0582360492220809E-2</v>
      </c>
      <c r="G45" s="572">
        <f>Amnt_Deposited!G41*$D$12*(1-DOCF)*Wood!E46</f>
        <v>2.5230447406082157E-2</v>
      </c>
      <c r="H45" s="572">
        <f>Amnt_Deposited!H41*$F$12*(1-DOCF)*Textiles!E46</f>
        <v>3.8405755036742401E-3</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9.832584507091921E-2</v>
      </c>
      <c r="O45" s="510">
        <f t="shared" si="1"/>
        <v>1.5972801632176037</v>
      </c>
    </row>
    <row r="46" spans="2:15">
      <c r="B46" s="507">
        <f t="shared" si="2"/>
        <v>1978</v>
      </c>
      <c r="C46" s="570">
        <f>Amnt_Deposited!O42*$D$10*(1-DOCF)*MSW!E47</f>
        <v>0</v>
      </c>
      <c r="D46" s="571">
        <f>Amnt_Deposited!C42*$F$10*(1-DOCF)*Food!E47</f>
        <v>3.8887238507868002E-2</v>
      </c>
      <c r="E46" s="572">
        <f>Amnt_Deposited!F42*$F$11*(1-DOCF)*Garden!E47</f>
        <v>0</v>
      </c>
      <c r="F46" s="572">
        <f>Amnt_Deposited!D42*$D$11*(1-DOCF)*Paper!E47</f>
        <v>3.0752207003923206E-2</v>
      </c>
      <c r="G46" s="572">
        <f>Amnt_Deposited!G42*$D$12*(1-DOCF)*Wood!E47</f>
        <v>2.537057077823664E-2</v>
      </c>
      <c r="H46" s="572">
        <f>Amnt_Deposited!H42*$F$12*(1-DOCF)*Textiles!E47</f>
        <v>3.8619050656089602E-3</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9.8871921355636813E-2</v>
      </c>
      <c r="O46" s="510">
        <f t="shared" si="1"/>
        <v>1.6961520845732405</v>
      </c>
    </row>
    <row r="47" spans="2:15">
      <c r="B47" s="507">
        <f t="shared" si="2"/>
        <v>1979</v>
      </c>
      <c r="C47" s="570">
        <f>Amnt_Deposited!O43*$D$10*(1-DOCF)*MSW!E48</f>
        <v>0</v>
      </c>
      <c r="D47" s="571">
        <f>Amnt_Deposited!C43*$F$10*(1-DOCF)*Food!E48</f>
        <v>3.9102015346794007E-2</v>
      </c>
      <c r="E47" s="572">
        <f>Amnt_Deposited!F43*$F$11*(1-DOCF)*Garden!E48</f>
        <v>0</v>
      </c>
      <c r="F47" s="572">
        <f>Amnt_Deposited!D43*$D$11*(1-DOCF)*Paper!E48</f>
        <v>3.0922053515625603E-2</v>
      </c>
      <c r="G47" s="572">
        <f>Amnt_Deposited!G43*$D$12*(1-DOCF)*Wood!E48</f>
        <v>2.5510694150391124E-2</v>
      </c>
      <c r="H47" s="572">
        <f>Amnt_Deposited!H43*$F$12*(1-DOCF)*Textiles!E48</f>
        <v>3.8832346275436804E-3</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9.9417997640354402E-2</v>
      </c>
      <c r="O47" s="510">
        <f t="shared" si="1"/>
        <v>1.7955700822135949</v>
      </c>
    </row>
    <row r="48" spans="2:15">
      <c r="B48" s="507">
        <f t="shared" si="2"/>
        <v>1980</v>
      </c>
      <c r="C48" s="570">
        <f>Amnt_Deposited!O44*$D$10*(1-DOCF)*MSW!E49</f>
        <v>0</v>
      </c>
      <c r="D48" s="571">
        <f>Amnt_Deposited!C44*$F$10*(1-DOCF)*Food!E49</f>
        <v>3.9316792185720005E-2</v>
      </c>
      <c r="E48" s="572">
        <f>Amnt_Deposited!F44*$F$11*(1-DOCF)*Garden!E49</f>
        <v>0</v>
      </c>
      <c r="F48" s="572">
        <f>Amnt_Deposited!D44*$D$11*(1-DOCF)*Paper!E49</f>
        <v>3.1091900027328007E-2</v>
      </c>
      <c r="G48" s="572">
        <f>Amnt_Deposited!G44*$D$12*(1-DOCF)*Wood!E49</f>
        <v>2.5650817522545607E-2</v>
      </c>
      <c r="H48" s="572">
        <f>Amnt_Deposited!H44*$F$12*(1-DOCF)*Textiles!E49</f>
        <v>3.9045641894784005E-3</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9.9964073925072033E-2</v>
      </c>
      <c r="O48" s="510">
        <f t="shared" si="1"/>
        <v>1.8955341561386669</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1.8955341561386669</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1.8955341561386669</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1.8955341561386669</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1.8955341561386669</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1.8955341561386669</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1.8955341561386669</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1.8955341561386669</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1.8955341561386669</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1.8955341561386669</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1.8955341561386669</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1.8955341561386669</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1.8955341561386669</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1.8955341561386669</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1.8955341561386669</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1.8955341561386669</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1.8955341561386669</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1.8955341561386669</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1.8955341561386669</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1.8955341561386669</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1.8955341561386669</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1.8955341561386669</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1.8955341561386669</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1.8955341561386669</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1.8955341561386669</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1.8955341561386669</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1.8955341561386669</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1.8955341561386669</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1.8955341561386669</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1.8955341561386669</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1.8955341561386669</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1.8955341561386669</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1.8955341561386669</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1.8955341561386669</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1.8955341561386669</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1.8955341561386669</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1.8955341561386669</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1.8955341561386669</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1.8955341561386669</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1.8955341561386669</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1.8955341561386669</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1.8955341561386669</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1.8955341561386669</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1.8955341561386669</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1.8955341561386669</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1.8955341561386669</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1.8955341561386669</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1.8955341561386669</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1.8955341561386669</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1.8955341561386669</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1.8955341561386669</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5" t="s">
        <v>52</v>
      </c>
      <c r="C2" s="845"/>
      <c r="D2" s="845"/>
      <c r="E2" s="845"/>
      <c r="F2" s="845"/>
      <c r="G2" s="845"/>
      <c r="H2" s="845"/>
    </row>
    <row r="3" spans="1:35" ht="13.5" thickBot="1">
      <c r="B3" s="845"/>
      <c r="C3" s="845"/>
      <c r="D3" s="845"/>
      <c r="E3" s="845"/>
      <c r="F3" s="845"/>
      <c r="G3" s="845"/>
      <c r="H3" s="845"/>
    </row>
    <row r="4" spans="1:35" ht="13.5" thickBot="1">
      <c r="P4" s="828" t="s">
        <v>242</v>
      </c>
      <c r="Q4" s="829"/>
      <c r="R4" s="830" t="s">
        <v>243</v>
      </c>
      <c r="S4" s="831"/>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7" t="s">
        <v>47</v>
      </c>
      <c r="E5" s="848"/>
      <c r="F5" s="848"/>
      <c r="G5" s="837"/>
      <c r="H5" s="848" t="s">
        <v>57</v>
      </c>
      <c r="I5" s="848"/>
      <c r="J5" s="848"/>
      <c r="K5" s="837"/>
      <c r="L5" s="155"/>
      <c r="M5" s="155"/>
      <c r="N5" s="155"/>
      <c r="O5" s="190"/>
      <c r="P5" s="234" t="s">
        <v>116</v>
      </c>
      <c r="Q5" s="235" t="s">
        <v>113</v>
      </c>
      <c r="R5" s="234" t="s">
        <v>116</v>
      </c>
      <c r="S5" s="235" t="s">
        <v>113</v>
      </c>
      <c r="V5" s="340" t="s">
        <v>118</v>
      </c>
      <c r="W5" s="341">
        <v>3</v>
      </c>
      <c r="AF5" s="849" t="s">
        <v>126</v>
      </c>
      <c r="AG5" s="849" t="s">
        <v>129</v>
      </c>
      <c r="AH5" s="849" t="s">
        <v>154</v>
      </c>
      <c r="AI5"/>
    </row>
    <row r="6" spans="1:35" ht="13.5" thickBot="1">
      <c r="B6" s="193"/>
      <c r="C6" s="179"/>
      <c r="D6" s="846" t="s">
        <v>45</v>
      </c>
      <c r="E6" s="846"/>
      <c r="F6" s="846" t="s">
        <v>46</v>
      </c>
      <c r="G6" s="846"/>
      <c r="H6" s="846" t="s">
        <v>45</v>
      </c>
      <c r="I6" s="846"/>
      <c r="J6" s="846" t="s">
        <v>99</v>
      </c>
      <c r="K6" s="846"/>
      <c r="L6" s="155"/>
      <c r="M6" s="155"/>
      <c r="N6" s="155"/>
      <c r="O6" s="230" t="s">
        <v>6</v>
      </c>
      <c r="P6" s="189">
        <v>0.38</v>
      </c>
      <c r="Q6" s="191" t="s">
        <v>234</v>
      </c>
      <c r="R6" s="189">
        <v>0.15</v>
      </c>
      <c r="S6" s="191" t="s">
        <v>244</v>
      </c>
      <c r="W6" s="854" t="s">
        <v>125</v>
      </c>
      <c r="X6" s="856"/>
      <c r="Y6" s="856"/>
      <c r="Z6" s="856"/>
      <c r="AA6" s="856"/>
      <c r="AB6" s="856"/>
      <c r="AC6" s="856"/>
      <c r="AD6" s="856"/>
      <c r="AE6" s="856"/>
      <c r="AF6" s="850"/>
      <c r="AG6" s="850"/>
      <c r="AH6" s="850"/>
      <c r="AI6"/>
    </row>
    <row r="7" spans="1:35" ht="26.25" thickBot="1">
      <c r="B7" s="854" t="s">
        <v>133</v>
      </c>
      <c r="C7" s="85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1"/>
      <c r="AG7" s="851"/>
      <c r="AH7" s="851"/>
      <c r="AI7"/>
    </row>
    <row r="8" spans="1:35" ht="25.5" customHeight="1">
      <c r="B8" s="852"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3"/>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2" t="s">
        <v>264</v>
      </c>
      <c r="P13" s="843"/>
      <c r="Q13" s="843"/>
      <c r="R13" s="843"/>
      <c r="S13" s="844"/>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4" t="s">
        <v>70</v>
      </c>
      <c r="C26" s="834"/>
      <c r="D26" s="834"/>
      <c r="E26" s="834"/>
      <c r="F26" s="834"/>
      <c r="G26" s="834"/>
      <c r="H26" s="834"/>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5"/>
      <c r="C27" s="835"/>
      <c r="D27" s="835"/>
      <c r="E27" s="835"/>
      <c r="F27" s="835"/>
      <c r="G27" s="835"/>
      <c r="H27" s="835"/>
      <c r="O27" s="104"/>
      <c r="P27" s="437"/>
      <c r="Q27" s="104"/>
      <c r="R27" s="104"/>
      <c r="S27" s="104"/>
      <c r="U27" s="198"/>
      <c r="V27" s="200"/>
    </row>
    <row r="28" spans="1:35">
      <c r="B28" s="835"/>
      <c r="C28" s="835"/>
      <c r="D28" s="835"/>
      <c r="E28" s="835"/>
      <c r="F28" s="835"/>
      <c r="G28" s="835"/>
      <c r="H28" s="835"/>
      <c r="O28" s="104"/>
      <c r="P28" s="437"/>
      <c r="Q28" s="104"/>
      <c r="R28" s="104"/>
      <c r="S28" s="104"/>
      <c r="V28" s="200"/>
    </row>
    <row r="29" spans="1:35">
      <c r="B29" s="835"/>
      <c r="C29" s="835"/>
      <c r="D29" s="835"/>
      <c r="E29" s="835"/>
      <c r="F29" s="835"/>
      <c r="G29" s="835"/>
      <c r="H29" s="835"/>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5"/>
      <c r="C30" s="835"/>
      <c r="D30" s="835"/>
      <c r="E30" s="835"/>
      <c r="F30" s="835"/>
      <c r="G30" s="835"/>
      <c r="H30" s="835"/>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6" t="s">
        <v>75</v>
      </c>
      <c r="D38" s="837"/>
      <c r="O38" s="429"/>
      <c r="P38" s="430"/>
      <c r="Q38" s="431"/>
      <c r="R38" s="104"/>
    </row>
    <row r="39" spans="2:18">
      <c r="B39" s="162">
        <v>35</v>
      </c>
      <c r="C39" s="840">
        <f>LN(2)/B39</f>
        <v>1.980420515885558E-2</v>
      </c>
      <c r="D39" s="841"/>
    </row>
    <row r="40" spans="2:18" ht="27">
      <c r="B40" s="399" t="s">
        <v>76</v>
      </c>
      <c r="C40" s="838" t="s">
        <v>77</v>
      </c>
      <c r="D40" s="839"/>
    </row>
    <row r="41" spans="2:18" ht="13.5" thickBot="1">
      <c r="B41" s="163">
        <v>0.05</v>
      </c>
      <c r="C41" s="832">
        <f>LN(2)/B41</f>
        <v>13.862943611198904</v>
      </c>
      <c r="D41" s="83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0</v>
      </c>
      <c r="D19" s="451">
        <f>Dry_Matter_Content!C6</f>
        <v>0.59</v>
      </c>
      <c r="E19" s="318">
        <f>MCF!R18</f>
        <v>0.8</v>
      </c>
      <c r="F19" s="150">
        <f>C19*D19*$K$6*DOCF*E19</f>
        <v>0</v>
      </c>
      <c r="G19" s="85">
        <f t="shared" ref="G19:G50" si="0">F19*$K$12</f>
        <v>0</v>
      </c>
      <c r="H19" s="85">
        <f t="shared" ref="H19:H50" si="1">F19*(1-$K$12)</f>
        <v>0</v>
      </c>
      <c r="I19" s="85">
        <f t="shared" ref="I19:I50" si="2">G19+I18*$K$10</f>
        <v>0</v>
      </c>
      <c r="J19" s="85">
        <f t="shared" ref="J19:J50" si="3">I18*(1-$K$10)+H19</f>
        <v>0</v>
      </c>
      <c r="K19" s="86">
        <f>J19*CH4_fraction*conv</f>
        <v>0</v>
      </c>
      <c r="O19" s="115">
        <f>Amnt_Deposited!B14</f>
        <v>2000</v>
      </c>
      <c r="P19" s="118">
        <f>Amnt_Deposited!C14</f>
        <v>0</v>
      </c>
      <c r="Q19" s="318">
        <f>MCF!R18</f>
        <v>0.8</v>
      </c>
      <c r="R19" s="150">
        <f t="shared" ref="R19:R50" si="4">P19*$W$6*DOCF*Q19</f>
        <v>0</v>
      </c>
      <c r="S19" s="85">
        <f>R19*$W$12</f>
        <v>0</v>
      </c>
      <c r="T19" s="85">
        <f>R19*(1-$W$12)</f>
        <v>0</v>
      </c>
      <c r="U19" s="85">
        <f>S19+U18*$W$10</f>
        <v>0</v>
      </c>
      <c r="V19" s="85">
        <f>U18*(1-$W$10)+T19</f>
        <v>0</v>
      </c>
      <c r="W19" s="86">
        <f>V19*CH4_fraction*conv</f>
        <v>0</v>
      </c>
    </row>
    <row r="20" spans="2:23">
      <c r="B20" s="116">
        <f>Amnt_Deposited!B15</f>
        <v>2001</v>
      </c>
      <c r="C20" s="119">
        <f>Amnt_Deposited!C15</f>
        <v>0</v>
      </c>
      <c r="D20" s="453">
        <f>Dry_Matter_Content!C7</f>
        <v>0.59</v>
      </c>
      <c r="E20" s="319">
        <f>MCF!R19</f>
        <v>0.8</v>
      </c>
      <c r="F20" s="87">
        <f t="shared" ref="F20:F50" si="5">C20*D20*$K$6*DOCF*E20</f>
        <v>0</v>
      </c>
      <c r="G20" s="87">
        <f t="shared" si="0"/>
        <v>0</v>
      </c>
      <c r="H20" s="87">
        <f t="shared" si="1"/>
        <v>0</v>
      </c>
      <c r="I20" s="87">
        <f t="shared" si="2"/>
        <v>0</v>
      </c>
      <c r="J20" s="87">
        <f t="shared" si="3"/>
        <v>0</v>
      </c>
      <c r="K20" s="120">
        <f>J20*CH4_fraction*conv</f>
        <v>0</v>
      </c>
      <c r="M20" s="428"/>
      <c r="O20" s="116">
        <f>Amnt_Deposited!B15</f>
        <v>2001</v>
      </c>
      <c r="P20" s="119">
        <f>Amnt_Deposited!C15</f>
        <v>0</v>
      </c>
      <c r="Q20" s="319">
        <f>MCF!R19</f>
        <v>0.8</v>
      </c>
      <c r="R20" s="87">
        <f t="shared" si="4"/>
        <v>0</v>
      </c>
      <c r="S20" s="87">
        <f>R20*$W$12</f>
        <v>0</v>
      </c>
      <c r="T20" s="87">
        <f>R20*(1-$W$12)</f>
        <v>0</v>
      </c>
      <c r="U20" s="87">
        <f>S20+U19*$W$10</f>
        <v>0</v>
      </c>
      <c r="V20" s="87">
        <f>U19*(1-$W$10)+T20</f>
        <v>0</v>
      </c>
      <c r="W20" s="120">
        <f>V20*CH4_fraction*conv</f>
        <v>0</v>
      </c>
    </row>
    <row r="21" spans="2:23">
      <c r="B21" s="116">
        <f>Amnt_Deposited!B16</f>
        <v>2002</v>
      </c>
      <c r="C21" s="119">
        <f>Amnt_Deposited!C16</f>
        <v>0</v>
      </c>
      <c r="D21" s="453">
        <f>Dry_Matter_Content!C8</f>
        <v>0.59</v>
      </c>
      <c r="E21" s="319">
        <f>MCF!R20</f>
        <v>0.8</v>
      </c>
      <c r="F21" s="87">
        <f t="shared" si="5"/>
        <v>0</v>
      </c>
      <c r="G21" s="87">
        <f t="shared" si="0"/>
        <v>0</v>
      </c>
      <c r="H21" s="87">
        <f t="shared" si="1"/>
        <v>0</v>
      </c>
      <c r="I21" s="87">
        <f t="shared" si="2"/>
        <v>0</v>
      </c>
      <c r="J21" s="87">
        <f t="shared" si="3"/>
        <v>0</v>
      </c>
      <c r="K21" s="120">
        <f t="shared" ref="K21:K84" si="6">J21*CH4_fraction*conv</f>
        <v>0</v>
      </c>
      <c r="O21" s="116">
        <f>Amnt_Deposited!B16</f>
        <v>2002</v>
      </c>
      <c r="P21" s="119">
        <f>Amnt_Deposited!C16</f>
        <v>0</v>
      </c>
      <c r="Q21" s="319">
        <f>MCF!R20</f>
        <v>0.8</v>
      </c>
      <c r="R21" s="87">
        <f t="shared" si="4"/>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Amnt_Deposited!C17</f>
        <v>0</v>
      </c>
      <c r="D22" s="453">
        <f>Dry_Matter_Content!C9</f>
        <v>0.59</v>
      </c>
      <c r="E22" s="319">
        <f>MCF!R21</f>
        <v>0.8</v>
      </c>
      <c r="F22" s="87">
        <f t="shared" si="5"/>
        <v>0</v>
      </c>
      <c r="G22" s="87">
        <f t="shared" si="0"/>
        <v>0</v>
      </c>
      <c r="H22" s="87">
        <f t="shared" si="1"/>
        <v>0</v>
      </c>
      <c r="I22" s="87">
        <f t="shared" si="2"/>
        <v>0</v>
      </c>
      <c r="J22" s="87">
        <f t="shared" si="3"/>
        <v>0</v>
      </c>
      <c r="K22" s="120">
        <f t="shared" si="6"/>
        <v>0</v>
      </c>
      <c r="N22" s="290"/>
      <c r="O22" s="116">
        <f>Amnt_Deposited!B17</f>
        <v>2003</v>
      </c>
      <c r="P22" s="119">
        <f>Amnt_Deposited!C17</f>
        <v>0</v>
      </c>
      <c r="Q22" s="319">
        <f>MCF!R21</f>
        <v>0.8</v>
      </c>
      <c r="R22" s="87">
        <f t="shared" si="4"/>
        <v>0</v>
      </c>
      <c r="S22" s="87">
        <f t="shared" si="7"/>
        <v>0</v>
      </c>
      <c r="T22" s="87">
        <f t="shared" si="8"/>
        <v>0</v>
      </c>
      <c r="U22" s="87">
        <f t="shared" si="9"/>
        <v>0</v>
      </c>
      <c r="V22" s="87">
        <f t="shared" si="10"/>
        <v>0</v>
      </c>
      <c r="W22" s="120">
        <f t="shared" si="11"/>
        <v>0</v>
      </c>
    </row>
    <row r="23" spans="2:23">
      <c r="B23" s="116">
        <f>Amnt_Deposited!B18</f>
        <v>2004</v>
      </c>
      <c r="C23" s="119">
        <f>Amnt_Deposited!C18</f>
        <v>0</v>
      </c>
      <c r="D23" s="453">
        <f>Dry_Matter_Content!C10</f>
        <v>0.59</v>
      </c>
      <c r="E23" s="319">
        <f>MCF!R22</f>
        <v>0.8</v>
      </c>
      <c r="F23" s="87">
        <f t="shared" si="5"/>
        <v>0</v>
      </c>
      <c r="G23" s="87">
        <f t="shared" si="0"/>
        <v>0</v>
      </c>
      <c r="H23" s="87">
        <f t="shared" si="1"/>
        <v>0</v>
      </c>
      <c r="I23" s="87">
        <f t="shared" si="2"/>
        <v>0</v>
      </c>
      <c r="J23" s="87">
        <f t="shared" si="3"/>
        <v>0</v>
      </c>
      <c r="K23" s="120">
        <f t="shared" si="6"/>
        <v>0</v>
      </c>
      <c r="N23" s="290"/>
      <c r="O23" s="116">
        <f>Amnt_Deposited!B18</f>
        <v>2004</v>
      </c>
      <c r="P23" s="119">
        <f>Amnt_Deposited!C18</f>
        <v>0</v>
      </c>
      <c r="Q23" s="319">
        <f>MCF!R22</f>
        <v>0.8</v>
      </c>
      <c r="R23" s="87">
        <f t="shared" si="4"/>
        <v>0</v>
      </c>
      <c r="S23" s="87">
        <f t="shared" si="7"/>
        <v>0</v>
      </c>
      <c r="T23" s="87">
        <f t="shared" si="8"/>
        <v>0</v>
      </c>
      <c r="U23" s="87">
        <f t="shared" si="9"/>
        <v>0</v>
      </c>
      <c r="V23" s="87">
        <f t="shared" si="10"/>
        <v>0</v>
      </c>
      <c r="W23" s="120">
        <f t="shared" si="11"/>
        <v>0</v>
      </c>
    </row>
    <row r="24" spans="2:23">
      <c r="B24" s="116">
        <f>Amnt_Deposited!B19</f>
        <v>2005</v>
      </c>
      <c r="C24" s="119">
        <f>Amnt_Deposited!C19</f>
        <v>0</v>
      </c>
      <c r="D24" s="453">
        <f>Dry_Matter_Content!C11</f>
        <v>0.59</v>
      </c>
      <c r="E24" s="319">
        <f>MCF!R23</f>
        <v>0.8</v>
      </c>
      <c r="F24" s="87">
        <f t="shared" si="5"/>
        <v>0</v>
      </c>
      <c r="G24" s="87">
        <f t="shared" si="0"/>
        <v>0</v>
      </c>
      <c r="H24" s="87">
        <f t="shared" si="1"/>
        <v>0</v>
      </c>
      <c r="I24" s="87">
        <f t="shared" si="2"/>
        <v>0</v>
      </c>
      <c r="J24" s="87">
        <f t="shared" si="3"/>
        <v>0</v>
      </c>
      <c r="K24" s="120">
        <f t="shared" si="6"/>
        <v>0</v>
      </c>
      <c r="N24" s="290"/>
      <c r="O24" s="116">
        <f>Amnt_Deposited!B19</f>
        <v>2005</v>
      </c>
      <c r="P24" s="119">
        <f>Amnt_Deposited!C19</f>
        <v>0</v>
      </c>
      <c r="Q24" s="319">
        <f>MCF!R23</f>
        <v>0.8</v>
      </c>
      <c r="R24" s="87">
        <f t="shared" si="4"/>
        <v>0</v>
      </c>
      <c r="S24" s="87">
        <f t="shared" si="7"/>
        <v>0</v>
      </c>
      <c r="T24" s="87">
        <f t="shared" si="8"/>
        <v>0</v>
      </c>
      <c r="U24" s="87">
        <f t="shared" si="9"/>
        <v>0</v>
      </c>
      <c r="V24" s="87">
        <f t="shared" si="10"/>
        <v>0</v>
      </c>
      <c r="W24" s="120">
        <f t="shared" si="11"/>
        <v>0</v>
      </c>
    </row>
    <row r="25" spans="2:23">
      <c r="B25" s="116">
        <f>Amnt_Deposited!B20</f>
        <v>2006</v>
      </c>
      <c r="C25" s="119">
        <f>Amnt_Deposited!C20</f>
        <v>0</v>
      </c>
      <c r="D25" s="453">
        <f>Dry_Matter_Content!C12</f>
        <v>0.59</v>
      </c>
      <c r="E25" s="319">
        <f>MCF!R24</f>
        <v>0.8</v>
      </c>
      <c r="F25" s="87">
        <f t="shared" si="5"/>
        <v>0</v>
      </c>
      <c r="G25" s="87">
        <f t="shared" si="0"/>
        <v>0</v>
      </c>
      <c r="H25" s="87">
        <f t="shared" si="1"/>
        <v>0</v>
      </c>
      <c r="I25" s="87">
        <f t="shared" si="2"/>
        <v>0</v>
      </c>
      <c r="J25" s="87">
        <f t="shared" si="3"/>
        <v>0</v>
      </c>
      <c r="K25" s="120">
        <f t="shared" si="6"/>
        <v>0</v>
      </c>
      <c r="N25" s="290"/>
      <c r="O25" s="116">
        <f>Amnt_Deposited!B20</f>
        <v>2006</v>
      </c>
      <c r="P25" s="119">
        <f>Amnt_Deposited!C20</f>
        <v>0</v>
      </c>
      <c r="Q25" s="319">
        <f>MCF!R24</f>
        <v>0.8</v>
      </c>
      <c r="R25" s="87">
        <f t="shared" si="4"/>
        <v>0</v>
      </c>
      <c r="S25" s="87">
        <f t="shared" si="7"/>
        <v>0</v>
      </c>
      <c r="T25" s="87">
        <f t="shared" si="8"/>
        <v>0</v>
      </c>
      <c r="U25" s="87">
        <f t="shared" si="9"/>
        <v>0</v>
      </c>
      <c r="V25" s="87">
        <f t="shared" si="10"/>
        <v>0</v>
      </c>
      <c r="W25" s="120">
        <f t="shared" si="11"/>
        <v>0</v>
      </c>
    </row>
    <row r="26" spans="2:23">
      <c r="B26" s="116">
        <f>Amnt_Deposited!B21</f>
        <v>2007</v>
      </c>
      <c r="C26" s="119">
        <f>Amnt_Deposited!C21</f>
        <v>0</v>
      </c>
      <c r="D26" s="453">
        <f>Dry_Matter_Content!C13</f>
        <v>0.59</v>
      </c>
      <c r="E26" s="319">
        <f>MCF!R25</f>
        <v>0.8</v>
      </c>
      <c r="F26" s="87">
        <f t="shared" si="5"/>
        <v>0</v>
      </c>
      <c r="G26" s="87">
        <f t="shared" si="0"/>
        <v>0</v>
      </c>
      <c r="H26" s="87">
        <f t="shared" si="1"/>
        <v>0</v>
      </c>
      <c r="I26" s="87">
        <f t="shared" si="2"/>
        <v>0</v>
      </c>
      <c r="J26" s="87">
        <f t="shared" si="3"/>
        <v>0</v>
      </c>
      <c r="K26" s="120">
        <f t="shared" si="6"/>
        <v>0</v>
      </c>
      <c r="N26" s="290"/>
      <c r="O26" s="116">
        <f>Amnt_Deposited!B21</f>
        <v>2007</v>
      </c>
      <c r="P26" s="119">
        <f>Amnt_Deposited!C21</f>
        <v>0</v>
      </c>
      <c r="Q26" s="319">
        <f>MCF!R25</f>
        <v>0.8</v>
      </c>
      <c r="R26" s="87">
        <f t="shared" si="4"/>
        <v>0</v>
      </c>
      <c r="S26" s="87">
        <f t="shared" si="7"/>
        <v>0</v>
      </c>
      <c r="T26" s="87">
        <f t="shared" si="8"/>
        <v>0</v>
      </c>
      <c r="U26" s="87">
        <f t="shared" si="9"/>
        <v>0</v>
      </c>
      <c r="V26" s="87">
        <f t="shared" si="10"/>
        <v>0</v>
      </c>
      <c r="W26" s="120">
        <f t="shared" si="11"/>
        <v>0</v>
      </c>
    </row>
    <row r="27" spans="2:23">
      <c r="B27" s="116">
        <f>Amnt_Deposited!B22</f>
        <v>2008</v>
      </c>
      <c r="C27" s="119">
        <f>Amnt_Deposited!C22</f>
        <v>0</v>
      </c>
      <c r="D27" s="453">
        <f>Dry_Matter_Content!C14</f>
        <v>0.59</v>
      </c>
      <c r="E27" s="319">
        <f>MCF!R26</f>
        <v>0.8</v>
      </c>
      <c r="F27" s="87">
        <f t="shared" si="5"/>
        <v>0</v>
      </c>
      <c r="G27" s="87">
        <f t="shared" si="0"/>
        <v>0</v>
      </c>
      <c r="H27" s="87">
        <f t="shared" si="1"/>
        <v>0</v>
      </c>
      <c r="I27" s="87">
        <f t="shared" si="2"/>
        <v>0</v>
      </c>
      <c r="J27" s="87">
        <f t="shared" si="3"/>
        <v>0</v>
      </c>
      <c r="K27" s="120">
        <f t="shared" si="6"/>
        <v>0</v>
      </c>
      <c r="N27" s="290"/>
      <c r="O27" s="116">
        <f>Amnt_Deposited!B22</f>
        <v>2008</v>
      </c>
      <c r="P27" s="119">
        <f>Amnt_Deposited!C22</f>
        <v>0</v>
      </c>
      <c r="Q27" s="319">
        <f>MCF!R26</f>
        <v>0.8</v>
      </c>
      <c r="R27" s="87">
        <f t="shared" si="4"/>
        <v>0</v>
      </c>
      <c r="S27" s="87">
        <f t="shared" si="7"/>
        <v>0</v>
      </c>
      <c r="T27" s="87">
        <f t="shared" si="8"/>
        <v>0</v>
      </c>
      <c r="U27" s="87">
        <f t="shared" si="9"/>
        <v>0</v>
      </c>
      <c r="V27" s="87">
        <f t="shared" si="10"/>
        <v>0</v>
      </c>
      <c r="W27" s="120">
        <f t="shared" si="11"/>
        <v>0</v>
      </c>
    </row>
    <row r="28" spans="2:23">
      <c r="B28" s="116">
        <f>Amnt_Deposited!B23</f>
        <v>2009</v>
      </c>
      <c r="C28" s="119">
        <f>Amnt_Deposited!C23</f>
        <v>0</v>
      </c>
      <c r="D28" s="453">
        <f>Dry_Matter_Content!C15</f>
        <v>0.59</v>
      </c>
      <c r="E28" s="319">
        <f>MCF!R27</f>
        <v>0.8</v>
      </c>
      <c r="F28" s="87">
        <f t="shared" si="5"/>
        <v>0</v>
      </c>
      <c r="G28" s="87">
        <f t="shared" si="0"/>
        <v>0</v>
      </c>
      <c r="H28" s="87">
        <f t="shared" si="1"/>
        <v>0</v>
      </c>
      <c r="I28" s="87">
        <f t="shared" si="2"/>
        <v>0</v>
      </c>
      <c r="J28" s="87">
        <f t="shared" si="3"/>
        <v>0</v>
      </c>
      <c r="K28" s="120">
        <f t="shared" si="6"/>
        <v>0</v>
      </c>
      <c r="N28" s="290"/>
      <c r="O28" s="116">
        <f>Amnt_Deposited!B23</f>
        <v>2009</v>
      </c>
      <c r="P28" s="119">
        <f>Amnt_Deposited!C23</f>
        <v>0</v>
      </c>
      <c r="Q28" s="319">
        <f>MCF!R27</f>
        <v>0.8</v>
      </c>
      <c r="R28" s="87">
        <f t="shared" si="4"/>
        <v>0</v>
      </c>
      <c r="S28" s="87">
        <f t="shared" si="7"/>
        <v>0</v>
      </c>
      <c r="T28" s="87">
        <f t="shared" si="8"/>
        <v>0</v>
      </c>
      <c r="U28" s="87">
        <f t="shared" si="9"/>
        <v>0</v>
      </c>
      <c r="V28" s="87">
        <f t="shared" si="10"/>
        <v>0</v>
      </c>
      <c r="W28" s="120">
        <f t="shared" si="11"/>
        <v>0</v>
      </c>
    </row>
    <row r="29" spans="2:23">
      <c r="B29" s="116">
        <f>Amnt_Deposited!B24</f>
        <v>2010</v>
      </c>
      <c r="C29" s="119">
        <f>Amnt_Deposited!C24</f>
        <v>0</v>
      </c>
      <c r="D29" s="453">
        <f>Dry_Matter_Content!C16</f>
        <v>0.59</v>
      </c>
      <c r="E29" s="319">
        <f>MCF!R28</f>
        <v>0.8</v>
      </c>
      <c r="F29" s="87">
        <f t="shared" si="5"/>
        <v>0</v>
      </c>
      <c r="G29" s="87">
        <f t="shared" si="0"/>
        <v>0</v>
      </c>
      <c r="H29" s="87">
        <f t="shared" si="1"/>
        <v>0</v>
      </c>
      <c r="I29" s="87">
        <f t="shared" si="2"/>
        <v>0</v>
      </c>
      <c r="J29" s="87">
        <f t="shared" si="3"/>
        <v>0</v>
      </c>
      <c r="K29" s="120">
        <f t="shared" si="6"/>
        <v>0</v>
      </c>
      <c r="O29" s="116">
        <f>Amnt_Deposited!B24</f>
        <v>2010</v>
      </c>
      <c r="P29" s="119">
        <f>Amnt_Deposited!C24</f>
        <v>0</v>
      </c>
      <c r="Q29" s="319">
        <f>MCF!R28</f>
        <v>0.8</v>
      </c>
      <c r="R29" s="87">
        <f t="shared" si="4"/>
        <v>0</v>
      </c>
      <c r="S29" s="87">
        <f t="shared" si="7"/>
        <v>0</v>
      </c>
      <c r="T29" s="87">
        <f t="shared" si="8"/>
        <v>0</v>
      </c>
      <c r="U29" s="87">
        <f t="shared" si="9"/>
        <v>0</v>
      </c>
      <c r="V29" s="87">
        <f t="shared" si="10"/>
        <v>0</v>
      </c>
      <c r="W29" s="120">
        <f t="shared" si="11"/>
        <v>0</v>
      </c>
    </row>
    <row r="30" spans="2:23">
      <c r="B30" s="116">
        <f>Amnt_Deposited!B25</f>
        <v>2011</v>
      </c>
      <c r="C30" s="119">
        <f>Amnt_Deposited!C25</f>
        <v>0.58635082106999992</v>
      </c>
      <c r="D30" s="453">
        <f>Dry_Matter_Content!C17</f>
        <v>0.59</v>
      </c>
      <c r="E30" s="319">
        <f>MCF!R29</f>
        <v>0.8</v>
      </c>
      <c r="F30" s="87">
        <f t="shared" si="5"/>
        <v>5.2583941633557597E-2</v>
      </c>
      <c r="G30" s="87">
        <f t="shared" si="0"/>
        <v>5.2583941633557597E-2</v>
      </c>
      <c r="H30" s="87">
        <f t="shared" si="1"/>
        <v>0</v>
      </c>
      <c r="I30" s="87">
        <f t="shared" si="2"/>
        <v>5.2583941633557597E-2</v>
      </c>
      <c r="J30" s="87">
        <f t="shared" si="3"/>
        <v>0</v>
      </c>
      <c r="K30" s="120">
        <f t="shared" si="6"/>
        <v>0</v>
      </c>
      <c r="O30" s="116">
        <f>Amnt_Deposited!B25</f>
        <v>2011</v>
      </c>
      <c r="P30" s="119">
        <f>Amnt_Deposited!C25</f>
        <v>0.58635082106999992</v>
      </c>
      <c r="Q30" s="319">
        <f>MCF!R29</f>
        <v>0.8</v>
      </c>
      <c r="R30" s="87">
        <f t="shared" si="4"/>
        <v>3.5181049264199994E-2</v>
      </c>
      <c r="S30" s="87">
        <f t="shared" si="7"/>
        <v>3.5181049264199994E-2</v>
      </c>
      <c r="T30" s="87">
        <f t="shared" si="8"/>
        <v>0</v>
      </c>
      <c r="U30" s="87">
        <f t="shared" si="9"/>
        <v>3.5181049264199994E-2</v>
      </c>
      <c r="V30" s="87">
        <f t="shared" si="10"/>
        <v>0</v>
      </c>
      <c r="W30" s="120">
        <f t="shared" si="11"/>
        <v>0</v>
      </c>
    </row>
    <row r="31" spans="2:23">
      <c r="B31" s="116">
        <f>Amnt_Deposited!B26</f>
        <v>2012</v>
      </c>
      <c r="C31" s="119">
        <f>Amnt_Deposited!C26</f>
        <v>0.59105200266000013</v>
      </c>
      <c r="D31" s="453">
        <f>Dry_Matter_Content!C18</f>
        <v>0.59</v>
      </c>
      <c r="E31" s="319">
        <f>MCF!R30</f>
        <v>0.8</v>
      </c>
      <c r="F31" s="87">
        <f t="shared" si="5"/>
        <v>5.300554359854881E-2</v>
      </c>
      <c r="G31" s="87">
        <f t="shared" si="0"/>
        <v>5.300554359854881E-2</v>
      </c>
      <c r="H31" s="87">
        <f t="shared" si="1"/>
        <v>0</v>
      </c>
      <c r="I31" s="87">
        <f t="shared" si="2"/>
        <v>8.82536137750905E-2</v>
      </c>
      <c r="J31" s="87">
        <f t="shared" si="3"/>
        <v>1.7335871457015897E-2</v>
      </c>
      <c r="K31" s="120">
        <f t="shared" si="6"/>
        <v>1.1557247638010597E-2</v>
      </c>
      <c r="O31" s="116">
        <f>Amnt_Deposited!B26</f>
        <v>2012</v>
      </c>
      <c r="P31" s="119">
        <f>Amnt_Deposited!C26</f>
        <v>0.59105200266000013</v>
      </c>
      <c r="Q31" s="319">
        <f>MCF!R30</f>
        <v>0.8</v>
      </c>
      <c r="R31" s="87">
        <f t="shared" si="4"/>
        <v>3.5463120159600008E-2</v>
      </c>
      <c r="S31" s="87">
        <f t="shared" si="7"/>
        <v>3.5463120159600008E-2</v>
      </c>
      <c r="T31" s="87">
        <f t="shared" si="8"/>
        <v>0</v>
      </c>
      <c r="U31" s="87">
        <f t="shared" si="9"/>
        <v>5.9045682721960646E-2</v>
      </c>
      <c r="V31" s="87">
        <f t="shared" si="10"/>
        <v>1.1598486701839359E-2</v>
      </c>
      <c r="W31" s="120">
        <f t="shared" si="11"/>
        <v>7.7323244678929055E-3</v>
      </c>
    </row>
    <row r="32" spans="2:23">
      <c r="B32" s="116">
        <f>Amnt_Deposited!B27</f>
        <v>2013</v>
      </c>
      <c r="C32" s="119">
        <f>Amnt_Deposited!C27</f>
        <v>0.59466473333999992</v>
      </c>
      <c r="D32" s="453">
        <f>Dry_Matter_Content!C19</f>
        <v>0.59</v>
      </c>
      <c r="E32" s="319">
        <f>MCF!R31</f>
        <v>0.8</v>
      </c>
      <c r="F32" s="87">
        <f t="shared" si="5"/>
        <v>5.3329533285931187E-2</v>
      </c>
      <c r="G32" s="87">
        <f t="shared" si="0"/>
        <v>5.3329533285931187E-2</v>
      </c>
      <c r="H32" s="87">
        <f t="shared" si="1"/>
        <v>0</v>
      </c>
      <c r="I32" s="87">
        <f t="shared" si="2"/>
        <v>0.11248769973446138</v>
      </c>
      <c r="J32" s="87">
        <f t="shared" si="3"/>
        <v>2.9095447326560303E-2</v>
      </c>
      <c r="K32" s="120">
        <f t="shared" si="6"/>
        <v>1.9396964884373535E-2</v>
      </c>
      <c r="O32" s="116">
        <f>Amnt_Deposited!B27</f>
        <v>2013</v>
      </c>
      <c r="P32" s="119">
        <f>Amnt_Deposited!C27</f>
        <v>0.59466473333999992</v>
      </c>
      <c r="Q32" s="319">
        <f>MCF!R31</f>
        <v>0.8</v>
      </c>
      <c r="R32" s="87">
        <f t="shared" si="4"/>
        <v>3.5679884000399995E-2</v>
      </c>
      <c r="S32" s="87">
        <f t="shared" si="7"/>
        <v>3.5679884000399995E-2</v>
      </c>
      <c r="T32" s="87">
        <f t="shared" si="8"/>
        <v>0</v>
      </c>
      <c r="U32" s="87">
        <f t="shared" si="9"/>
        <v>7.5259388760790413E-2</v>
      </c>
      <c r="V32" s="87">
        <f t="shared" si="10"/>
        <v>1.9466177961570231E-2</v>
      </c>
      <c r="W32" s="120">
        <f t="shared" si="11"/>
        <v>1.2977451974380154E-2</v>
      </c>
    </row>
    <row r="33" spans="2:23">
      <c r="B33" s="116">
        <f>Amnt_Deposited!B28</f>
        <v>2014</v>
      </c>
      <c r="C33" s="119">
        <f>Amnt_Deposited!C28</f>
        <v>0.59966697581999995</v>
      </c>
      <c r="D33" s="453">
        <f>Dry_Matter_Content!C20</f>
        <v>0.59</v>
      </c>
      <c r="E33" s="319">
        <f>MCF!R32</f>
        <v>0.8</v>
      </c>
      <c r="F33" s="87">
        <f t="shared" si="5"/>
        <v>5.3778134391537606E-2</v>
      </c>
      <c r="G33" s="87">
        <f t="shared" si="0"/>
        <v>5.3778134391537606E-2</v>
      </c>
      <c r="H33" s="87">
        <f t="shared" si="1"/>
        <v>0</v>
      </c>
      <c r="I33" s="87">
        <f t="shared" si="2"/>
        <v>0.12918089445598493</v>
      </c>
      <c r="J33" s="87">
        <f t="shared" si="3"/>
        <v>3.7084939670014055E-2</v>
      </c>
      <c r="K33" s="120">
        <f t="shared" si="6"/>
        <v>2.4723293113342704E-2</v>
      </c>
      <c r="O33" s="116">
        <f>Amnt_Deposited!B28</f>
        <v>2014</v>
      </c>
      <c r="P33" s="119">
        <f>Amnt_Deposited!C28</f>
        <v>0.59966697581999995</v>
      </c>
      <c r="Q33" s="319">
        <f>MCF!R32</f>
        <v>0.8</v>
      </c>
      <c r="R33" s="87">
        <f t="shared" si="4"/>
        <v>3.5980018549199994E-2</v>
      </c>
      <c r="S33" s="87">
        <f t="shared" si="7"/>
        <v>3.5980018549199994E-2</v>
      </c>
      <c r="T33" s="87">
        <f t="shared" si="8"/>
        <v>0</v>
      </c>
      <c r="U33" s="87">
        <f t="shared" si="9"/>
        <v>8.6427895487947104E-2</v>
      </c>
      <c r="V33" s="87">
        <f t="shared" si="10"/>
        <v>2.4811511822043306E-2</v>
      </c>
      <c r="W33" s="120">
        <f t="shared" si="11"/>
        <v>1.6541007881362202E-2</v>
      </c>
    </row>
    <row r="34" spans="2:23">
      <c r="B34" s="116">
        <f>Amnt_Deposited!B29</f>
        <v>2015</v>
      </c>
      <c r="C34" s="119">
        <f>Amnt_Deposited!C29</f>
        <v>0.60142702410000004</v>
      </c>
      <c r="D34" s="453">
        <f>Dry_Matter_Content!C21</f>
        <v>0.59</v>
      </c>
      <c r="E34" s="319">
        <f>MCF!R33</f>
        <v>0.8</v>
      </c>
      <c r="F34" s="87">
        <f t="shared" si="5"/>
        <v>5.393597552128801E-2</v>
      </c>
      <c r="G34" s="87">
        <f t="shared" si="0"/>
        <v>5.393597552128801E-2</v>
      </c>
      <c r="H34" s="87">
        <f t="shared" si="1"/>
        <v>0</v>
      </c>
      <c r="I34" s="87">
        <f t="shared" si="2"/>
        <v>0.14052851863994889</v>
      </c>
      <c r="J34" s="87">
        <f t="shared" si="3"/>
        <v>4.2588351337324047E-2</v>
      </c>
      <c r="K34" s="120">
        <f t="shared" si="6"/>
        <v>2.8392234224882698E-2</v>
      </c>
      <c r="O34" s="116">
        <f>Amnt_Deposited!B29</f>
        <v>2015</v>
      </c>
      <c r="P34" s="119">
        <f>Amnt_Deposited!C29</f>
        <v>0.60142702410000004</v>
      </c>
      <c r="Q34" s="319">
        <f>MCF!R33</f>
        <v>0.8</v>
      </c>
      <c r="R34" s="87">
        <f t="shared" si="4"/>
        <v>3.6085621445999999E-2</v>
      </c>
      <c r="S34" s="87">
        <f t="shared" si="7"/>
        <v>3.6085621445999999E-2</v>
      </c>
      <c r="T34" s="87">
        <f t="shared" si="8"/>
        <v>0</v>
      </c>
      <c r="U34" s="87">
        <f t="shared" si="9"/>
        <v>9.4019972328244134E-2</v>
      </c>
      <c r="V34" s="87">
        <f t="shared" si="10"/>
        <v>2.8493544605702976E-2</v>
      </c>
      <c r="W34" s="120">
        <f t="shared" si="11"/>
        <v>1.8995696403801984E-2</v>
      </c>
    </row>
    <row r="35" spans="2:23">
      <c r="B35" s="116">
        <f>Amnt_Deposited!B30</f>
        <v>2016</v>
      </c>
      <c r="C35" s="119">
        <f>Amnt_Deposited!C30</f>
        <v>0.60418288916999996</v>
      </c>
      <c r="D35" s="453">
        <f>Dry_Matter_Content!C22</f>
        <v>0.59</v>
      </c>
      <c r="E35" s="319">
        <f>MCF!R34</f>
        <v>0.8</v>
      </c>
      <c r="F35" s="87">
        <f t="shared" si="5"/>
        <v>5.4183121500765596E-2</v>
      </c>
      <c r="G35" s="87">
        <f t="shared" si="0"/>
        <v>5.4183121500765596E-2</v>
      </c>
      <c r="H35" s="87">
        <f t="shared" si="1"/>
        <v>0</v>
      </c>
      <c r="I35" s="87">
        <f t="shared" si="2"/>
        <v>0.14838220458481632</v>
      </c>
      <c r="J35" s="87">
        <f t="shared" si="3"/>
        <v>4.6329435555898149E-2</v>
      </c>
      <c r="K35" s="120">
        <f t="shared" si="6"/>
        <v>3.0886290370598764E-2</v>
      </c>
      <c r="O35" s="116">
        <f>Amnt_Deposited!B30</f>
        <v>2016</v>
      </c>
      <c r="P35" s="119">
        <f>Amnt_Deposited!C30</f>
        <v>0.60418288916999996</v>
      </c>
      <c r="Q35" s="319">
        <f>MCF!R34</f>
        <v>0.8</v>
      </c>
      <c r="R35" s="87">
        <f t="shared" si="4"/>
        <v>3.6250973350199993E-2</v>
      </c>
      <c r="S35" s="87">
        <f t="shared" si="7"/>
        <v>3.6250973350199993E-2</v>
      </c>
      <c r="T35" s="87">
        <f t="shared" si="8"/>
        <v>0</v>
      </c>
      <c r="U35" s="87">
        <f t="shared" si="9"/>
        <v>9.9274445529538125E-2</v>
      </c>
      <c r="V35" s="87">
        <f t="shared" si="10"/>
        <v>3.0996500148905991E-2</v>
      </c>
      <c r="W35" s="120">
        <f t="shared" si="11"/>
        <v>2.0664333432603994E-2</v>
      </c>
    </row>
    <row r="36" spans="2:23">
      <c r="B36" s="116">
        <f>Amnt_Deposited!B31</f>
        <v>2017</v>
      </c>
      <c r="C36" s="119">
        <f>Amnt_Deposited!C31</f>
        <v>0.60874488799470006</v>
      </c>
      <c r="D36" s="453">
        <f>Dry_Matter_Content!C23</f>
        <v>0.59</v>
      </c>
      <c r="E36" s="319">
        <f>MCF!R35</f>
        <v>0.8</v>
      </c>
      <c r="F36" s="87">
        <f t="shared" si="5"/>
        <v>5.4592241555364698E-2</v>
      </c>
      <c r="G36" s="87">
        <f t="shared" si="0"/>
        <v>5.4592241555364698E-2</v>
      </c>
      <c r="H36" s="87">
        <f t="shared" si="1"/>
        <v>0</v>
      </c>
      <c r="I36" s="87">
        <f t="shared" si="2"/>
        <v>0.15405580776352842</v>
      </c>
      <c r="J36" s="87">
        <f t="shared" si="3"/>
        <v>4.8918638376652591E-2</v>
      </c>
      <c r="K36" s="120">
        <f t="shared" si="6"/>
        <v>3.2612425584435056E-2</v>
      </c>
      <c r="O36" s="116">
        <f>Amnt_Deposited!B31</f>
        <v>2017</v>
      </c>
      <c r="P36" s="119">
        <f>Amnt_Deposited!C31</f>
        <v>0.60874488799470006</v>
      </c>
      <c r="Q36" s="319">
        <f>MCF!R35</f>
        <v>0.8</v>
      </c>
      <c r="R36" s="87">
        <f t="shared" si="4"/>
        <v>3.6524693279682004E-2</v>
      </c>
      <c r="S36" s="87">
        <f t="shared" si="7"/>
        <v>3.6524693279682004E-2</v>
      </c>
      <c r="T36" s="87">
        <f t="shared" si="8"/>
        <v>0</v>
      </c>
      <c r="U36" s="87">
        <f t="shared" si="9"/>
        <v>0.10307034417720456</v>
      </c>
      <c r="V36" s="87">
        <f t="shared" si="10"/>
        <v>3.2728794632015563E-2</v>
      </c>
      <c r="W36" s="120">
        <f t="shared" si="11"/>
        <v>2.1819196421343709E-2</v>
      </c>
    </row>
    <row r="37" spans="2:23">
      <c r="B37" s="116">
        <f>Amnt_Deposited!B32</f>
        <v>2018</v>
      </c>
      <c r="C37" s="119">
        <f>Amnt_Deposited!C32</f>
        <v>0.6123245019768</v>
      </c>
      <c r="D37" s="453">
        <f>Dry_Matter_Content!C24</f>
        <v>0.59</v>
      </c>
      <c r="E37" s="319">
        <f>MCF!R36</f>
        <v>0.8</v>
      </c>
      <c r="F37" s="87">
        <f t="shared" si="5"/>
        <v>5.4913261337279418E-2</v>
      </c>
      <c r="G37" s="87">
        <f t="shared" si="0"/>
        <v>5.4913261337279418E-2</v>
      </c>
      <c r="H37" s="87">
        <f t="shared" si="1"/>
        <v>0</v>
      </c>
      <c r="I37" s="87">
        <f t="shared" si="2"/>
        <v>0.1581799574893854</v>
      </c>
      <c r="J37" s="87">
        <f t="shared" si="3"/>
        <v>5.0789111611422445E-2</v>
      </c>
      <c r="K37" s="120">
        <f t="shared" si="6"/>
        <v>3.3859407740948297E-2</v>
      </c>
      <c r="O37" s="116">
        <f>Amnt_Deposited!B32</f>
        <v>2018</v>
      </c>
      <c r="P37" s="119">
        <f>Amnt_Deposited!C32</f>
        <v>0.6123245019768</v>
      </c>
      <c r="Q37" s="319">
        <f>MCF!R36</f>
        <v>0.8</v>
      </c>
      <c r="R37" s="87">
        <f t="shared" si="4"/>
        <v>3.6739470118608002E-2</v>
      </c>
      <c r="S37" s="87">
        <f t="shared" si="7"/>
        <v>3.6739470118608002E-2</v>
      </c>
      <c r="T37" s="87">
        <f t="shared" si="8"/>
        <v>0</v>
      </c>
      <c r="U37" s="87">
        <f t="shared" si="9"/>
        <v>0.10582958797238096</v>
      </c>
      <c r="V37" s="87">
        <f t="shared" si="10"/>
        <v>3.398022632343161E-2</v>
      </c>
      <c r="W37" s="120">
        <f t="shared" si="11"/>
        <v>2.2653484215621071E-2</v>
      </c>
    </row>
    <row r="38" spans="2:23">
      <c r="B38" s="116">
        <f>Amnt_Deposited!B33</f>
        <v>2019</v>
      </c>
      <c r="C38" s="119">
        <f>Amnt_Deposited!C33</f>
        <v>0.61590411595890004</v>
      </c>
      <c r="D38" s="453">
        <f>Dry_Matter_Content!C25</f>
        <v>0.59</v>
      </c>
      <c r="E38" s="319">
        <f>MCF!R37</f>
        <v>0.8</v>
      </c>
      <c r="F38" s="87">
        <f t="shared" si="5"/>
        <v>5.5234281119194151E-2</v>
      </c>
      <c r="G38" s="87">
        <f t="shared" si="0"/>
        <v>5.5234281119194151E-2</v>
      </c>
      <c r="H38" s="87">
        <f t="shared" si="1"/>
        <v>0</v>
      </c>
      <c r="I38" s="87">
        <f t="shared" si="2"/>
        <v>0.16126547750539444</v>
      </c>
      <c r="J38" s="87">
        <f t="shared" si="3"/>
        <v>5.2148761103185108E-2</v>
      </c>
      <c r="K38" s="120">
        <f t="shared" si="6"/>
        <v>3.4765840735456736E-2</v>
      </c>
      <c r="O38" s="116">
        <f>Amnt_Deposited!B33</f>
        <v>2019</v>
      </c>
      <c r="P38" s="119">
        <f>Amnt_Deposited!C33</f>
        <v>0.61590411595890004</v>
      </c>
      <c r="Q38" s="319">
        <f>MCF!R37</f>
        <v>0.8</v>
      </c>
      <c r="R38" s="87">
        <f t="shared" si="4"/>
        <v>3.6954246957534007E-2</v>
      </c>
      <c r="S38" s="87">
        <f t="shared" si="7"/>
        <v>3.6954246957534007E-2</v>
      </c>
      <c r="T38" s="87">
        <f t="shared" si="8"/>
        <v>0</v>
      </c>
      <c r="U38" s="87">
        <f t="shared" si="9"/>
        <v>0.10789394123911315</v>
      </c>
      <c r="V38" s="87">
        <f t="shared" si="10"/>
        <v>3.488989369080181E-2</v>
      </c>
      <c r="W38" s="120">
        <f t="shared" si="11"/>
        <v>2.3259929127201207E-2</v>
      </c>
    </row>
    <row r="39" spans="2:23">
      <c r="B39" s="116">
        <f>Amnt_Deposited!B34</f>
        <v>2020</v>
      </c>
      <c r="C39" s="119">
        <f>Amnt_Deposited!C34</f>
        <v>0.61948372994100009</v>
      </c>
      <c r="D39" s="453">
        <f>Dry_Matter_Content!C26</f>
        <v>0.59</v>
      </c>
      <c r="E39" s="319">
        <f>MCF!R38</f>
        <v>0.8</v>
      </c>
      <c r="F39" s="87">
        <f t="shared" si="5"/>
        <v>5.5555300901108884E-2</v>
      </c>
      <c r="G39" s="87">
        <f t="shared" si="0"/>
        <v>5.5555300901108884E-2</v>
      </c>
      <c r="H39" s="87">
        <f t="shared" si="1"/>
        <v>0</v>
      </c>
      <c r="I39" s="87">
        <f t="shared" si="2"/>
        <v>0.16365478320648424</v>
      </c>
      <c r="J39" s="87">
        <f t="shared" si="3"/>
        <v>5.3165995200019078E-2</v>
      </c>
      <c r="K39" s="120">
        <f t="shared" si="6"/>
        <v>3.5443996800012714E-2</v>
      </c>
      <c r="O39" s="116">
        <f>Amnt_Deposited!B34</f>
        <v>2020</v>
      </c>
      <c r="P39" s="119">
        <f>Amnt_Deposited!C34</f>
        <v>0.61948372994100009</v>
      </c>
      <c r="Q39" s="319">
        <f>MCF!R38</f>
        <v>0.8</v>
      </c>
      <c r="R39" s="87">
        <f t="shared" si="4"/>
        <v>3.7169023796460005E-2</v>
      </c>
      <c r="S39" s="87">
        <f t="shared" si="7"/>
        <v>3.7169023796460005E-2</v>
      </c>
      <c r="T39" s="87">
        <f t="shared" si="8"/>
        <v>0</v>
      </c>
      <c r="U39" s="87">
        <f t="shared" si="9"/>
        <v>0.10949249545482889</v>
      </c>
      <c r="V39" s="87">
        <f t="shared" si="10"/>
        <v>3.5570469580744259E-2</v>
      </c>
      <c r="W39" s="120">
        <f t="shared" si="11"/>
        <v>2.3713646387162838E-2</v>
      </c>
    </row>
    <row r="40" spans="2:23">
      <c r="B40" s="116">
        <f>Amnt_Deposited!B35</f>
        <v>2021</v>
      </c>
      <c r="C40" s="119">
        <f>Amnt_Deposited!C35</f>
        <v>0.62306334392310003</v>
      </c>
      <c r="D40" s="453">
        <f>Dry_Matter_Content!C27</f>
        <v>0.59</v>
      </c>
      <c r="E40" s="319">
        <f>MCF!R39</f>
        <v>0.8</v>
      </c>
      <c r="F40" s="87">
        <f t="shared" si="5"/>
        <v>5.5876320683023617E-2</v>
      </c>
      <c r="G40" s="87">
        <f t="shared" si="0"/>
        <v>5.5876320683023617E-2</v>
      </c>
      <c r="H40" s="87">
        <f t="shared" si="1"/>
        <v>0</v>
      </c>
      <c r="I40" s="87">
        <f t="shared" si="2"/>
        <v>0.16557740249594671</v>
      </c>
      <c r="J40" s="87">
        <f t="shared" si="3"/>
        <v>5.3953701393561149E-2</v>
      </c>
      <c r="K40" s="120">
        <f t="shared" si="6"/>
        <v>3.5969134262374095E-2</v>
      </c>
      <c r="O40" s="116">
        <f>Amnt_Deposited!B35</f>
        <v>2021</v>
      </c>
      <c r="P40" s="119">
        <f>Amnt_Deposited!C35</f>
        <v>0.62306334392310003</v>
      </c>
      <c r="Q40" s="319">
        <f>MCF!R39</f>
        <v>0.8</v>
      </c>
      <c r="R40" s="87">
        <f t="shared" si="4"/>
        <v>3.7383800635386003E-2</v>
      </c>
      <c r="S40" s="87">
        <f t="shared" si="7"/>
        <v>3.7383800635386003E-2</v>
      </c>
      <c r="T40" s="87">
        <f t="shared" si="8"/>
        <v>0</v>
      </c>
      <c r="U40" s="87">
        <f t="shared" si="9"/>
        <v>0.11077881522922393</v>
      </c>
      <c r="V40" s="87">
        <f t="shared" si="10"/>
        <v>3.609748086099096E-2</v>
      </c>
      <c r="W40" s="120">
        <f t="shared" si="11"/>
        <v>2.406498724066064E-2</v>
      </c>
    </row>
    <row r="41" spans="2:23">
      <c r="B41" s="116">
        <f>Amnt_Deposited!B36</f>
        <v>2022</v>
      </c>
      <c r="C41" s="119">
        <f>Amnt_Deposited!C36</f>
        <v>0.62664295790519997</v>
      </c>
      <c r="D41" s="453">
        <f>Dry_Matter_Content!C28</f>
        <v>0.59</v>
      </c>
      <c r="E41" s="319">
        <f>MCF!R40</f>
        <v>0.8</v>
      </c>
      <c r="F41" s="87">
        <f t="shared" si="5"/>
        <v>5.6197340464938329E-2</v>
      </c>
      <c r="G41" s="87">
        <f t="shared" si="0"/>
        <v>5.6197340464938329E-2</v>
      </c>
      <c r="H41" s="87">
        <f t="shared" si="1"/>
        <v>0</v>
      </c>
      <c r="I41" s="87">
        <f t="shared" si="2"/>
        <v>0.16718719252848291</v>
      </c>
      <c r="J41" s="87">
        <f t="shared" si="3"/>
        <v>5.4587550432402134E-2</v>
      </c>
      <c r="K41" s="120">
        <f t="shared" si="6"/>
        <v>3.6391700288268089E-2</v>
      </c>
      <c r="O41" s="116">
        <f>Amnt_Deposited!B36</f>
        <v>2022</v>
      </c>
      <c r="P41" s="119">
        <f>Amnt_Deposited!C36</f>
        <v>0.62664295790519997</v>
      </c>
      <c r="Q41" s="319">
        <f>MCF!R40</f>
        <v>0.8</v>
      </c>
      <c r="R41" s="87">
        <f t="shared" si="4"/>
        <v>3.7598577474312E-2</v>
      </c>
      <c r="S41" s="87">
        <f t="shared" si="7"/>
        <v>3.7598577474312E-2</v>
      </c>
      <c r="T41" s="87">
        <f t="shared" si="8"/>
        <v>0</v>
      </c>
      <c r="U41" s="87">
        <f t="shared" si="9"/>
        <v>0.11185583799853897</v>
      </c>
      <c r="V41" s="87">
        <f t="shared" si="10"/>
        <v>3.6521554704996961E-2</v>
      </c>
      <c r="W41" s="120">
        <f t="shared" si="11"/>
        <v>2.434770313666464E-2</v>
      </c>
    </row>
    <row r="42" spans="2:23">
      <c r="B42" s="116">
        <f>Amnt_Deposited!B37</f>
        <v>2023</v>
      </c>
      <c r="C42" s="119">
        <f>Amnt_Deposited!C37</f>
        <v>0.63022257188730002</v>
      </c>
      <c r="D42" s="453">
        <f>Dry_Matter_Content!C29</f>
        <v>0.59</v>
      </c>
      <c r="E42" s="319">
        <f>MCF!R41</f>
        <v>0.8</v>
      </c>
      <c r="F42" s="87">
        <f t="shared" si="5"/>
        <v>5.6518360246853062E-2</v>
      </c>
      <c r="G42" s="87">
        <f t="shared" si="0"/>
        <v>5.6518360246853062E-2</v>
      </c>
      <c r="H42" s="87">
        <f t="shared" si="1"/>
        <v>0</v>
      </c>
      <c r="I42" s="87">
        <f t="shared" si="2"/>
        <v>0.16858728683911503</v>
      </c>
      <c r="J42" s="87">
        <f t="shared" si="3"/>
        <v>5.5118265936220948E-2</v>
      </c>
      <c r="K42" s="120">
        <f t="shared" si="6"/>
        <v>3.6745510624147298E-2</v>
      </c>
      <c r="O42" s="116">
        <f>Amnt_Deposited!B37</f>
        <v>2023</v>
      </c>
      <c r="P42" s="119">
        <f>Amnt_Deposited!C37</f>
        <v>0.63022257188730002</v>
      </c>
      <c r="Q42" s="319">
        <f>MCF!R41</f>
        <v>0.8</v>
      </c>
      <c r="R42" s="87">
        <f t="shared" si="4"/>
        <v>3.7813354313238005E-2</v>
      </c>
      <c r="S42" s="87">
        <f t="shared" si="7"/>
        <v>3.7813354313238005E-2</v>
      </c>
      <c r="T42" s="87">
        <f t="shared" si="8"/>
        <v>0</v>
      </c>
      <c r="U42" s="87">
        <f t="shared" si="9"/>
        <v>0.11279256478977367</v>
      </c>
      <c r="V42" s="87">
        <f t="shared" si="10"/>
        <v>3.6876627522003311E-2</v>
      </c>
      <c r="W42" s="120">
        <f t="shared" si="11"/>
        <v>2.4584418348002207E-2</v>
      </c>
    </row>
    <row r="43" spans="2:23">
      <c r="B43" s="116">
        <f>Amnt_Deposited!B38</f>
        <v>2024</v>
      </c>
      <c r="C43" s="119">
        <f>Amnt_Deposited!C38</f>
        <v>0.63380218586939996</v>
      </c>
      <c r="D43" s="453">
        <f>Dry_Matter_Content!C30</f>
        <v>0.59</v>
      </c>
      <c r="E43" s="319">
        <f>MCF!R42</f>
        <v>0.8</v>
      </c>
      <c r="F43" s="87">
        <f t="shared" si="5"/>
        <v>5.6839380028767789E-2</v>
      </c>
      <c r="G43" s="87">
        <f t="shared" si="0"/>
        <v>5.6839380028767789E-2</v>
      </c>
      <c r="H43" s="87">
        <f t="shared" si="1"/>
        <v>0</v>
      </c>
      <c r="I43" s="87">
        <f t="shared" si="2"/>
        <v>0.16984681790378692</v>
      </c>
      <c r="J43" s="87">
        <f t="shared" si="3"/>
        <v>5.5579848964095908E-2</v>
      </c>
      <c r="K43" s="120">
        <f t="shared" si="6"/>
        <v>3.7053232642730603E-2</v>
      </c>
      <c r="O43" s="116">
        <f>Amnt_Deposited!B38</f>
        <v>2024</v>
      </c>
      <c r="P43" s="119">
        <f>Amnt_Deposited!C38</f>
        <v>0.63380218586939996</v>
      </c>
      <c r="Q43" s="319">
        <f>MCF!R42</f>
        <v>0.8</v>
      </c>
      <c r="R43" s="87">
        <f t="shared" si="4"/>
        <v>3.8028131152163996E-2</v>
      </c>
      <c r="S43" s="87">
        <f t="shared" si="7"/>
        <v>3.8028131152163996E-2</v>
      </c>
      <c r="T43" s="87">
        <f t="shared" si="8"/>
        <v>0</v>
      </c>
      <c r="U43" s="87">
        <f t="shared" si="9"/>
        <v>0.11363524837452292</v>
      </c>
      <c r="V43" s="87">
        <f t="shared" si="10"/>
        <v>3.7185447567414751E-2</v>
      </c>
      <c r="W43" s="120">
        <f t="shared" si="11"/>
        <v>2.4790298378276499E-2</v>
      </c>
    </row>
    <row r="44" spans="2:23">
      <c r="B44" s="116">
        <f>Amnt_Deposited!B39</f>
        <v>2025</v>
      </c>
      <c r="C44" s="119">
        <f>Amnt_Deposited!C39</f>
        <v>0.6373817998514999</v>
      </c>
      <c r="D44" s="453">
        <f>Dry_Matter_Content!C31</f>
        <v>0.59</v>
      </c>
      <c r="E44" s="319">
        <f>MCF!R43</f>
        <v>0.8</v>
      </c>
      <c r="F44" s="87">
        <f t="shared" si="5"/>
        <v>5.7160399810682508E-2</v>
      </c>
      <c r="G44" s="87">
        <f t="shared" si="0"/>
        <v>5.7160399810682508E-2</v>
      </c>
      <c r="H44" s="87">
        <f t="shared" si="1"/>
        <v>0</v>
      </c>
      <c r="I44" s="87">
        <f t="shared" si="2"/>
        <v>0.17101212660695581</v>
      </c>
      <c r="J44" s="87">
        <f t="shared" si="3"/>
        <v>5.599509110751362E-2</v>
      </c>
      <c r="K44" s="120">
        <f t="shared" si="6"/>
        <v>3.7330060738342413E-2</v>
      </c>
      <c r="O44" s="116">
        <f>Amnt_Deposited!B39</f>
        <v>2025</v>
      </c>
      <c r="P44" s="119">
        <f>Amnt_Deposited!C39</f>
        <v>0.6373817998514999</v>
      </c>
      <c r="Q44" s="319">
        <f>MCF!R43</f>
        <v>0.8</v>
      </c>
      <c r="R44" s="87">
        <f t="shared" si="4"/>
        <v>3.8242907991089994E-2</v>
      </c>
      <c r="S44" s="87">
        <f t="shared" si="7"/>
        <v>3.8242907991089994E-2</v>
      </c>
      <c r="T44" s="87">
        <f t="shared" si="8"/>
        <v>0</v>
      </c>
      <c r="U44" s="87">
        <f t="shared" si="9"/>
        <v>0.1144148929127715</v>
      </c>
      <c r="V44" s="87">
        <f t="shared" si="10"/>
        <v>3.7463263452841407E-2</v>
      </c>
      <c r="W44" s="120">
        <f t="shared" si="11"/>
        <v>2.4975508968560937E-2</v>
      </c>
    </row>
    <row r="45" spans="2:23">
      <c r="B45" s="116">
        <f>Amnt_Deposited!B40</f>
        <v>2026</v>
      </c>
      <c r="C45" s="119">
        <f>Amnt_Deposited!C40</f>
        <v>0.64096141383360006</v>
      </c>
      <c r="D45" s="453">
        <f>Dry_Matter_Content!C32</f>
        <v>0.59</v>
      </c>
      <c r="E45" s="319">
        <f>MCF!R44</f>
        <v>0.8</v>
      </c>
      <c r="F45" s="87">
        <f t="shared" si="5"/>
        <v>5.7481419592597255E-2</v>
      </c>
      <c r="G45" s="87">
        <f t="shared" si="0"/>
        <v>5.7481419592597255E-2</v>
      </c>
      <c r="H45" s="87">
        <f t="shared" si="1"/>
        <v>0</v>
      </c>
      <c r="I45" s="87">
        <f t="shared" si="2"/>
        <v>0.17211427617242445</v>
      </c>
      <c r="J45" s="87">
        <f t="shared" si="3"/>
        <v>5.6379270027128607E-2</v>
      </c>
      <c r="K45" s="120">
        <f t="shared" si="6"/>
        <v>3.7586180018085738E-2</v>
      </c>
      <c r="O45" s="116">
        <f>Amnt_Deposited!B40</f>
        <v>2026</v>
      </c>
      <c r="P45" s="119">
        <f>Amnt_Deposited!C40</f>
        <v>0.64096141383360006</v>
      </c>
      <c r="Q45" s="319">
        <f>MCF!R44</f>
        <v>0.8</v>
      </c>
      <c r="R45" s="87">
        <f t="shared" si="4"/>
        <v>3.8457684830016006E-2</v>
      </c>
      <c r="S45" s="87">
        <f t="shared" si="7"/>
        <v>3.8457684830016006E-2</v>
      </c>
      <c r="T45" s="87">
        <f t="shared" si="8"/>
        <v>0</v>
      </c>
      <c r="U45" s="87">
        <f t="shared" si="9"/>
        <v>0.11515228111446774</v>
      </c>
      <c r="V45" s="87">
        <f t="shared" si="10"/>
        <v>3.7720296628319765E-2</v>
      </c>
      <c r="W45" s="120">
        <f t="shared" si="11"/>
        <v>2.5146864418879842E-2</v>
      </c>
    </row>
    <row r="46" spans="2:23">
      <c r="B46" s="116">
        <f>Amnt_Deposited!B41</f>
        <v>2027</v>
      </c>
      <c r="C46" s="119">
        <f>Amnt_Deposited!C41</f>
        <v>0.6445410278157</v>
      </c>
      <c r="D46" s="453">
        <f>Dry_Matter_Content!C33</f>
        <v>0.59</v>
      </c>
      <c r="E46" s="319">
        <f>MCF!R45</f>
        <v>0.8</v>
      </c>
      <c r="F46" s="87">
        <f t="shared" si="5"/>
        <v>5.7802439374511988E-2</v>
      </c>
      <c r="G46" s="87">
        <f t="shared" si="0"/>
        <v>5.7802439374511988E-2</v>
      </c>
      <c r="H46" s="87">
        <f t="shared" si="1"/>
        <v>0</v>
      </c>
      <c r="I46" s="87">
        <f t="shared" si="2"/>
        <v>0.1731740889018023</v>
      </c>
      <c r="J46" s="87">
        <f t="shared" si="3"/>
        <v>5.6742626645134152E-2</v>
      </c>
      <c r="K46" s="120">
        <f t="shared" si="6"/>
        <v>3.7828417763422766E-2</v>
      </c>
      <c r="O46" s="116">
        <f>Amnt_Deposited!B41</f>
        <v>2027</v>
      </c>
      <c r="P46" s="119">
        <f>Amnt_Deposited!C41</f>
        <v>0.6445410278157</v>
      </c>
      <c r="Q46" s="319">
        <f>MCF!R45</f>
        <v>0.8</v>
      </c>
      <c r="R46" s="87">
        <f t="shared" si="4"/>
        <v>3.8672461668942004E-2</v>
      </c>
      <c r="S46" s="87">
        <f t="shared" si="7"/>
        <v>3.8672461668942004E-2</v>
      </c>
      <c r="T46" s="87">
        <f t="shared" si="8"/>
        <v>0</v>
      </c>
      <c r="U46" s="87">
        <f t="shared" si="9"/>
        <v>0.1158613440467009</v>
      </c>
      <c r="V46" s="87">
        <f t="shared" si="10"/>
        <v>3.7963398736708842E-2</v>
      </c>
      <c r="W46" s="120">
        <f t="shared" si="11"/>
        <v>2.5308932491139226E-2</v>
      </c>
    </row>
    <row r="47" spans="2:23">
      <c r="B47" s="116">
        <f>Amnt_Deposited!B42</f>
        <v>2028</v>
      </c>
      <c r="C47" s="119">
        <f>Amnt_Deposited!C42</f>
        <v>0.64812064179780005</v>
      </c>
      <c r="D47" s="453">
        <f>Dry_Matter_Content!C34</f>
        <v>0.59</v>
      </c>
      <c r="E47" s="319">
        <f>MCF!R46</f>
        <v>0.8</v>
      </c>
      <c r="F47" s="87">
        <f t="shared" si="5"/>
        <v>5.8123459156426707E-2</v>
      </c>
      <c r="G47" s="87">
        <f t="shared" si="0"/>
        <v>5.8123459156426707E-2</v>
      </c>
      <c r="H47" s="87">
        <f t="shared" si="1"/>
        <v>0</v>
      </c>
      <c r="I47" s="87">
        <f t="shared" si="2"/>
        <v>0.17420552240126272</v>
      </c>
      <c r="J47" s="87">
        <f t="shared" si="3"/>
        <v>5.7092025656966285E-2</v>
      </c>
      <c r="K47" s="120">
        <f t="shared" si="6"/>
        <v>3.8061350437977523E-2</v>
      </c>
      <c r="O47" s="116">
        <f>Amnt_Deposited!B42</f>
        <v>2028</v>
      </c>
      <c r="P47" s="119">
        <f>Amnt_Deposited!C42</f>
        <v>0.64812064179780005</v>
      </c>
      <c r="Q47" s="319">
        <f>MCF!R46</f>
        <v>0.8</v>
      </c>
      <c r="R47" s="87">
        <f t="shared" si="4"/>
        <v>3.8887238507868002E-2</v>
      </c>
      <c r="S47" s="87">
        <f t="shared" si="7"/>
        <v>3.8887238507868002E-2</v>
      </c>
      <c r="T47" s="87">
        <f t="shared" si="8"/>
        <v>0</v>
      </c>
      <c r="U47" s="87">
        <f t="shared" si="9"/>
        <v>0.1165514199830036</v>
      </c>
      <c r="V47" s="87">
        <f t="shared" si="10"/>
        <v>3.8197162571565309E-2</v>
      </c>
      <c r="W47" s="120">
        <f t="shared" si="11"/>
        <v>2.5464775047710206E-2</v>
      </c>
    </row>
    <row r="48" spans="2:23">
      <c r="B48" s="116">
        <f>Amnt_Deposited!B43</f>
        <v>2029</v>
      </c>
      <c r="C48" s="119">
        <f>Amnt_Deposited!C43</f>
        <v>0.6517002557799001</v>
      </c>
      <c r="D48" s="453">
        <f>Dry_Matter_Content!C35</f>
        <v>0.59</v>
      </c>
      <c r="E48" s="319">
        <f>MCF!R47</f>
        <v>0.8</v>
      </c>
      <c r="F48" s="87">
        <f t="shared" si="5"/>
        <v>5.844447893834144E-2</v>
      </c>
      <c r="G48" s="87">
        <f t="shared" si="0"/>
        <v>5.844447893834144E-2</v>
      </c>
      <c r="H48" s="87">
        <f t="shared" si="1"/>
        <v>0</v>
      </c>
      <c r="I48" s="87">
        <f t="shared" si="2"/>
        <v>0.17521793273401848</v>
      </c>
      <c r="J48" s="87">
        <f t="shared" si="3"/>
        <v>5.7432068605585695E-2</v>
      </c>
      <c r="K48" s="120">
        <f t="shared" si="6"/>
        <v>3.828804573705713E-2</v>
      </c>
      <c r="O48" s="116">
        <f>Amnt_Deposited!B43</f>
        <v>2029</v>
      </c>
      <c r="P48" s="119">
        <f>Amnt_Deposited!C43</f>
        <v>0.6517002557799001</v>
      </c>
      <c r="Q48" s="319">
        <f>MCF!R47</f>
        <v>0.8</v>
      </c>
      <c r="R48" s="87">
        <f t="shared" si="4"/>
        <v>3.9102015346794007E-2</v>
      </c>
      <c r="S48" s="87">
        <f t="shared" si="7"/>
        <v>3.9102015346794007E-2</v>
      </c>
      <c r="T48" s="87">
        <f t="shared" si="8"/>
        <v>0</v>
      </c>
      <c r="U48" s="87">
        <f t="shared" si="9"/>
        <v>0.11722876855532011</v>
      </c>
      <c r="V48" s="87">
        <f t="shared" si="10"/>
        <v>3.8424666774477492E-2</v>
      </c>
      <c r="W48" s="120">
        <f t="shared" si="11"/>
        <v>2.5616444516318327E-2</v>
      </c>
    </row>
    <row r="49" spans="2:23">
      <c r="B49" s="116">
        <f>Amnt_Deposited!B44</f>
        <v>2030</v>
      </c>
      <c r="C49" s="119">
        <f>Amnt_Deposited!C44</f>
        <v>0.65527986976200003</v>
      </c>
      <c r="D49" s="453">
        <f>Dry_Matter_Content!C36</f>
        <v>0.59</v>
      </c>
      <c r="E49" s="319">
        <f>MCF!R48</f>
        <v>0.8</v>
      </c>
      <c r="F49" s="87">
        <f t="shared" si="5"/>
        <v>5.876549872025616E-2</v>
      </c>
      <c r="G49" s="87">
        <f t="shared" si="0"/>
        <v>5.876549872025616E-2</v>
      </c>
      <c r="H49" s="87">
        <f t="shared" si="1"/>
        <v>0</v>
      </c>
      <c r="I49" s="87">
        <f t="shared" si="2"/>
        <v>0.176217591456793</v>
      </c>
      <c r="J49" s="87">
        <f t="shared" si="3"/>
        <v>5.7765839997481659E-2</v>
      </c>
      <c r="K49" s="120">
        <f t="shared" si="6"/>
        <v>3.8510559998321106E-2</v>
      </c>
      <c r="O49" s="116">
        <f>Amnt_Deposited!B44</f>
        <v>2030</v>
      </c>
      <c r="P49" s="119">
        <f>Amnt_Deposited!C44</f>
        <v>0.65527986976200003</v>
      </c>
      <c r="Q49" s="319">
        <f>MCF!R48</f>
        <v>0.8</v>
      </c>
      <c r="R49" s="87">
        <f t="shared" si="4"/>
        <v>3.9316792185720005E-2</v>
      </c>
      <c r="S49" s="87">
        <f t="shared" si="7"/>
        <v>3.9316792185720005E-2</v>
      </c>
      <c r="T49" s="87">
        <f t="shared" si="8"/>
        <v>0</v>
      </c>
      <c r="U49" s="87">
        <f t="shared" si="9"/>
        <v>0.1178975857204235</v>
      </c>
      <c r="V49" s="87">
        <f t="shared" si="10"/>
        <v>3.8647975020616628E-2</v>
      </c>
      <c r="W49" s="120">
        <f t="shared" si="11"/>
        <v>2.5765316680411085E-2</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0.11812218401760696</v>
      </c>
      <c r="J50" s="87">
        <f t="shared" si="3"/>
        <v>5.809540743918603E-2</v>
      </c>
      <c r="K50" s="120">
        <f t="shared" si="6"/>
        <v>3.8730271626124017E-2</v>
      </c>
      <c r="O50" s="116">
        <f>Amnt_Deposited!B45</f>
        <v>2031</v>
      </c>
      <c r="P50" s="119">
        <f>Amnt_Deposited!C45</f>
        <v>0</v>
      </c>
      <c r="Q50" s="319">
        <f>MCF!R49</f>
        <v>0.8</v>
      </c>
      <c r="R50" s="87">
        <f t="shared" si="4"/>
        <v>0</v>
      </c>
      <c r="S50" s="87">
        <f t="shared" si="7"/>
        <v>0</v>
      </c>
      <c r="T50" s="87">
        <f t="shared" si="8"/>
        <v>0</v>
      </c>
      <c r="U50" s="87">
        <f t="shared" si="9"/>
        <v>7.9029115087605017E-2</v>
      </c>
      <c r="V50" s="87">
        <f t="shared" si="10"/>
        <v>3.8868470632818487E-2</v>
      </c>
      <c r="W50" s="120">
        <f t="shared" si="11"/>
        <v>2.5912313755212323E-2</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7.9179667828512559E-2</v>
      </c>
      <c r="J51" s="87">
        <f t="shared" ref="J51:J82" si="16">I50*(1-$K$10)+H51</f>
        <v>3.8942516189094403E-2</v>
      </c>
      <c r="K51" s="120">
        <f t="shared" si="6"/>
        <v>2.5961677459396267E-2</v>
      </c>
      <c r="O51" s="116">
        <f>Amnt_Deposited!B46</f>
        <v>2032</v>
      </c>
      <c r="P51" s="119">
        <f>Amnt_Deposited!C46</f>
        <v>0</v>
      </c>
      <c r="Q51" s="319">
        <f>MCF!R50</f>
        <v>0.8</v>
      </c>
      <c r="R51" s="87">
        <f t="shared" ref="R51:R82" si="17">P51*$W$6*DOCF*Q51</f>
        <v>0</v>
      </c>
      <c r="S51" s="87">
        <f t="shared" si="7"/>
        <v>0</v>
      </c>
      <c r="T51" s="87">
        <f t="shared" si="8"/>
        <v>0</v>
      </c>
      <c r="U51" s="87">
        <f t="shared" si="9"/>
        <v>5.2974800063679231E-2</v>
      </c>
      <c r="V51" s="87">
        <f t="shared" si="10"/>
        <v>2.6054315023925783E-2</v>
      </c>
      <c r="W51" s="120">
        <f t="shared" si="11"/>
        <v>1.7369543349283853E-2</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5.3075718583895169E-2</v>
      </c>
      <c r="J52" s="87">
        <f t="shared" si="16"/>
        <v>2.610394924461739E-2</v>
      </c>
      <c r="K52" s="120">
        <f t="shared" si="6"/>
        <v>1.7402632829744927E-2</v>
      </c>
      <c r="O52" s="116">
        <f>Amnt_Deposited!B47</f>
        <v>2033</v>
      </c>
      <c r="P52" s="119">
        <f>Amnt_Deposited!C47</f>
        <v>0</v>
      </c>
      <c r="Q52" s="319">
        <f>MCF!R51</f>
        <v>0.8</v>
      </c>
      <c r="R52" s="87">
        <f t="shared" si="17"/>
        <v>0</v>
      </c>
      <c r="S52" s="87">
        <f t="shared" si="7"/>
        <v>0</v>
      </c>
      <c r="T52" s="87">
        <f t="shared" si="8"/>
        <v>0</v>
      </c>
      <c r="U52" s="87">
        <f t="shared" si="9"/>
        <v>3.5510070417414254E-2</v>
      </c>
      <c r="V52" s="87">
        <f t="shared" si="10"/>
        <v>1.7464729646264981E-2</v>
      </c>
      <c r="W52" s="120">
        <f t="shared" si="11"/>
        <v>1.1643153097509986E-2</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3.5577718124531248E-2</v>
      </c>
      <c r="J53" s="87">
        <f t="shared" si="16"/>
        <v>1.7498000459363922E-2</v>
      </c>
      <c r="K53" s="120">
        <f t="shared" si="6"/>
        <v>1.1665333639575948E-2</v>
      </c>
      <c r="O53" s="116">
        <f>Amnt_Deposited!B48</f>
        <v>2034</v>
      </c>
      <c r="P53" s="119">
        <f>Amnt_Deposited!C48</f>
        <v>0</v>
      </c>
      <c r="Q53" s="319">
        <f>MCF!R52</f>
        <v>0.8</v>
      </c>
      <c r="R53" s="87">
        <f t="shared" si="17"/>
        <v>0</v>
      </c>
      <c r="S53" s="87">
        <f t="shared" si="7"/>
        <v>0</v>
      </c>
      <c r="T53" s="87">
        <f t="shared" si="8"/>
        <v>0</v>
      </c>
      <c r="U53" s="87">
        <f t="shared" si="9"/>
        <v>2.3803112036929915E-2</v>
      </c>
      <c r="V53" s="87">
        <f t="shared" si="10"/>
        <v>1.1706958380484337E-2</v>
      </c>
      <c r="W53" s="120">
        <f t="shared" si="11"/>
        <v>7.8046389203228908E-3</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2.3848457651078785E-2</v>
      </c>
      <c r="J54" s="87">
        <f t="shared" si="16"/>
        <v>1.1729260473452461E-2</v>
      </c>
      <c r="K54" s="120">
        <f t="shared" si="6"/>
        <v>7.8195069823016397E-3</v>
      </c>
      <c r="O54" s="116">
        <f>Amnt_Deposited!B49</f>
        <v>2035</v>
      </c>
      <c r="P54" s="119">
        <f>Amnt_Deposited!C49</f>
        <v>0</v>
      </c>
      <c r="Q54" s="319">
        <f>MCF!R53</f>
        <v>0.8</v>
      </c>
      <c r="R54" s="87">
        <f t="shared" si="17"/>
        <v>0</v>
      </c>
      <c r="S54" s="87">
        <f t="shared" si="7"/>
        <v>0</v>
      </c>
      <c r="T54" s="87">
        <f t="shared" si="8"/>
        <v>0</v>
      </c>
      <c r="U54" s="87">
        <f t="shared" si="9"/>
        <v>1.5955703156386343E-2</v>
      </c>
      <c r="V54" s="87">
        <f t="shared" si="10"/>
        <v>7.847408880543574E-3</v>
      </c>
      <c r="W54" s="120">
        <f t="shared" si="11"/>
        <v>5.2316059203623821E-3</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1.5986099230550124E-2</v>
      </c>
      <c r="J55" s="87">
        <f t="shared" si="16"/>
        <v>7.8623584205286586E-3</v>
      </c>
      <c r="K55" s="120">
        <f t="shared" si="6"/>
        <v>5.2415722803524391E-3</v>
      </c>
      <c r="O55" s="116">
        <f>Amnt_Deposited!B50</f>
        <v>2036</v>
      </c>
      <c r="P55" s="119">
        <f>Amnt_Deposited!C50</f>
        <v>0</v>
      </c>
      <c r="Q55" s="319">
        <f>MCF!R54</f>
        <v>0.8</v>
      </c>
      <c r="R55" s="87">
        <f t="shared" si="17"/>
        <v>0</v>
      </c>
      <c r="S55" s="87">
        <f t="shared" si="7"/>
        <v>0</v>
      </c>
      <c r="T55" s="87">
        <f t="shared" si="8"/>
        <v>0</v>
      </c>
      <c r="U55" s="87">
        <f t="shared" si="9"/>
        <v>1.0695427674319889E-2</v>
      </c>
      <c r="V55" s="87">
        <f t="shared" si="10"/>
        <v>5.2602754820664536E-3</v>
      </c>
      <c r="W55" s="120">
        <f t="shared" si="11"/>
        <v>3.5068503213776356E-3</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1.0715802772152658E-2</v>
      </c>
      <c r="J56" s="87">
        <f t="shared" si="16"/>
        <v>5.2702964583974665E-3</v>
      </c>
      <c r="K56" s="120">
        <f t="shared" si="6"/>
        <v>3.5135309722649777E-3</v>
      </c>
      <c r="O56" s="116">
        <f>Amnt_Deposited!B51</f>
        <v>2037</v>
      </c>
      <c r="P56" s="119">
        <f>Amnt_Deposited!C51</f>
        <v>0</v>
      </c>
      <c r="Q56" s="319">
        <f>MCF!R55</f>
        <v>0.8</v>
      </c>
      <c r="R56" s="87">
        <f t="shared" si="17"/>
        <v>0</v>
      </c>
      <c r="S56" s="87">
        <f t="shared" si="7"/>
        <v>0</v>
      </c>
      <c r="T56" s="87">
        <f t="shared" si="8"/>
        <v>0</v>
      </c>
      <c r="U56" s="87">
        <f t="shared" si="9"/>
        <v>7.169359571020959E-3</v>
      </c>
      <c r="V56" s="87">
        <f t="shared" si="10"/>
        <v>3.52606810329893E-3</v>
      </c>
      <c r="W56" s="120">
        <f t="shared" si="11"/>
        <v>2.3507120688659533E-3</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7.183017407538201E-3</v>
      </c>
      <c r="J57" s="87">
        <f t="shared" si="16"/>
        <v>3.5327853646144568E-3</v>
      </c>
      <c r="K57" s="120">
        <f t="shared" si="6"/>
        <v>2.3551902430763044E-3</v>
      </c>
      <c r="O57" s="116">
        <f>Amnt_Deposited!B52</f>
        <v>2038</v>
      </c>
      <c r="P57" s="119">
        <f>Amnt_Deposited!C52</f>
        <v>0</v>
      </c>
      <c r="Q57" s="319">
        <f>MCF!R56</f>
        <v>0.8</v>
      </c>
      <c r="R57" s="87">
        <f t="shared" si="17"/>
        <v>0</v>
      </c>
      <c r="S57" s="87">
        <f t="shared" si="7"/>
        <v>0</v>
      </c>
      <c r="T57" s="87">
        <f t="shared" si="8"/>
        <v>0</v>
      </c>
      <c r="U57" s="87">
        <f t="shared" si="9"/>
        <v>4.8057654376928204E-3</v>
      </c>
      <c r="V57" s="87">
        <f t="shared" si="10"/>
        <v>2.3635941333281381E-3</v>
      </c>
      <c r="W57" s="120">
        <f t="shared" si="11"/>
        <v>1.5757294222187588E-3</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4.8149205592958053E-3</v>
      </c>
      <c r="J58" s="87">
        <f t="shared" si="16"/>
        <v>2.3680968482423953E-3</v>
      </c>
      <c r="K58" s="120">
        <f t="shared" si="6"/>
        <v>1.5787312321615967E-3</v>
      </c>
      <c r="O58" s="116">
        <f>Amnt_Deposited!B53</f>
        <v>2039</v>
      </c>
      <c r="P58" s="119">
        <f>Amnt_Deposited!C53</f>
        <v>0</v>
      </c>
      <c r="Q58" s="319">
        <f>MCF!R57</f>
        <v>0.8</v>
      </c>
      <c r="R58" s="87">
        <f t="shared" si="17"/>
        <v>0</v>
      </c>
      <c r="S58" s="87">
        <f t="shared" si="7"/>
        <v>0</v>
      </c>
      <c r="T58" s="87">
        <f t="shared" si="8"/>
        <v>0</v>
      </c>
      <c r="U58" s="87">
        <f t="shared" si="9"/>
        <v>3.2214009094307357E-3</v>
      </c>
      <c r="V58" s="87">
        <f t="shared" si="10"/>
        <v>1.5843645282620847E-3</v>
      </c>
      <c r="W58" s="120">
        <f t="shared" si="11"/>
        <v>1.0562430188413897E-3</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3.2275377709651103E-3</v>
      </c>
      <c r="J59" s="87">
        <f t="shared" si="16"/>
        <v>1.5873827883306948E-3</v>
      </c>
      <c r="K59" s="120">
        <f t="shared" si="6"/>
        <v>1.0582551922204632E-3</v>
      </c>
      <c r="O59" s="116">
        <f>Amnt_Deposited!B54</f>
        <v>2040</v>
      </c>
      <c r="P59" s="119">
        <f>Amnt_Deposited!C54</f>
        <v>0</v>
      </c>
      <c r="Q59" s="319">
        <f>MCF!R58</f>
        <v>0.8</v>
      </c>
      <c r="R59" s="87">
        <f t="shared" si="17"/>
        <v>0</v>
      </c>
      <c r="S59" s="87">
        <f t="shared" si="7"/>
        <v>0</v>
      </c>
      <c r="T59" s="87">
        <f t="shared" si="8"/>
        <v>0</v>
      </c>
      <c r="U59" s="87">
        <f t="shared" si="9"/>
        <v>2.1593696059088612E-3</v>
      </c>
      <c r="V59" s="87">
        <f t="shared" si="10"/>
        <v>1.0620313035218745E-3</v>
      </c>
      <c r="W59" s="120">
        <f t="shared" si="11"/>
        <v>7.0802086901458291E-4</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2.1634832672150976E-3</v>
      </c>
      <c r="J60" s="87">
        <f t="shared" si="16"/>
        <v>1.0640545037500129E-3</v>
      </c>
      <c r="K60" s="120">
        <f t="shared" si="6"/>
        <v>7.0936966916667525E-4</v>
      </c>
      <c r="O60" s="116">
        <f>Amnt_Deposited!B55</f>
        <v>2041</v>
      </c>
      <c r="P60" s="119">
        <f>Amnt_Deposited!C55</f>
        <v>0</v>
      </c>
      <c r="Q60" s="319">
        <f>MCF!R59</f>
        <v>0.8</v>
      </c>
      <c r="R60" s="87">
        <f t="shared" si="17"/>
        <v>0</v>
      </c>
      <c r="S60" s="87">
        <f t="shared" si="7"/>
        <v>0</v>
      </c>
      <c r="T60" s="87">
        <f t="shared" si="8"/>
        <v>0</v>
      </c>
      <c r="U60" s="87">
        <f t="shared" si="9"/>
        <v>1.4474687336407882E-3</v>
      </c>
      <c r="V60" s="87">
        <f t="shared" si="10"/>
        <v>7.1190087226807299E-4</v>
      </c>
      <c r="W60" s="120">
        <f t="shared" si="11"/>
        <v>4.7460058151204863E-4</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1.4502262032769597E-3</v>
      </c>
      <c r="J61" s="87">
        <f t="shared" si="16"/>
        <v>7.1325706393813801E-4</v>
      </c>
      <c r="K61" s="120">
        <f t="shared" si="6"/>
        <v>4.7550470929209199E-4</v>
      </c>
      <c r="O61" s="116">
        <f>Amnt_Deposited!B56</f>
        <v>2042</v>
      </c>
      <c r="P61" s="119">
        <f>Amnt_Deposited!C56</f>
        <v>0</v>
      </c>
      <c r="Q61" s="319">
        <f>MCF!R60</f>
        <v>0.8</v>
      </c>
      <c r="R61" s="87">
        <f t="shared" si="17"/>
        <v>0</v>
      </c>
      <c r="S61" s="87">
        <f t="shared" si="7"/>
        <v>0</v>
      </c>
      <c r="T61" s="87">
        <f t="shared" si="8"/>
        <v>0</v>
      </c>
      <c r="U61" s="87">
        <f t="shared" si="9"/>
        <v>9.7026730816924178E-4</v>
      </c>
      <c r="V61" s="87">
        <f t="shared" si="10"/>
        <v>4.7720142547154652E-4</v>
      </c>
      <c r="W61" s="120">
        <f t="shared" si="11"/>
        <v>3.1813428364769764E-4</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9.721156953427021E-4</v>
      </c>
      <c r="J62" s="87">
        <f t="shared" si="16"/>
        <v>4.7811050793425766E-4</v>
      </c>
      <c r="K62" s="120">
        <f t="shared" si="6"/>
        <v>3.187403386228384E-4</v>
      </c>
      <c r="O62" s="116">
        <f>Amnt_Deposited!B57</f>
        <v>2043</v>
      </c>
      <c r="P62" s="119">
        <f>Amnt_Deposited!C57</f>
        <v>0</v>
      </c>
      <c r="Q62" s="319">
        <f>MCF!R61</f>
        <v>0.8</v>
      </c>
      <c r="R62" s="87">
        <f t="shared" si="17"/>
        <v>0</v>
      </c>
      <c r="S62" s="87">
        <f t="shared" si="7"/>
        <v>0</v>
      </c>
      <c r="T62" s="87">
        <f t="shared" si="8"/>
        <v>0</v>
      </c>
      <c r="U62" s="87">
        <f t="shared" si="9"/>
        <v>6.5038962667888199E-4</v>
      </c>
      <c r="V62" s="87">
        <f t="shared" si="10"/>
        <v>3.1987768149035979E-4</v>
      </c>
      <c r="W62" s="120">
        <f t="shared" si="11"/>
        <v>2.1325178766023984E-4</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6.5162863765408764E-4</v>
      </c>
      <c r="J63" s="87">
        <f t="shared" si="16"/>
        <v>3.2048705768861452E-4</v>
      </c>
      <c r="K63" s="120">
        <f t="shared" si="6"/>
        <v>2.1365803845907634E-4</v>
      </c>
      <c r="O63" s="116">
        <f>Amnt_Deposited!B58</f>
        <v>2044</v>
      </c>
      <c r="P63" s="119">
        <f>Amnt_Deposited!C58</f>
        <v>0</v>
      </c>
      <c r="Q63" s="319">
        <f>MCF!R62</f>
        <v>0.8</v>
      </c>
      <c r="R63" s="87">
        <f t="shared" si="17"/>
        <v>0</v>
      </c>
      <c r="S63" s="87">
        <f t="shared" si="7"/>
        <v>0</v>
      </c>
      <c r="T63" s="87">
        <f t="shared" si="8"/>
        <v>0</v>
      </c>
      <c r="U63" s="87">
        <f t="shared" si="9"/>
        <v>4.3596920449649046E-4</v>
      </c>
      <c r="V63" s="87">
        <f t="shared" si="10"/>
        <v>2.1442042218239153E-4</v>
      </c>
      <c r="W63" s="120">
        <f t="shared" si="11"/>
        <v>1.4294694812159433E-4</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4.3679973839042896E-4</v>
      </c>
      <c r="J64" s="87">
        <f t="shared" si="16"/>
        <v>2.1482889926365868E-4</v>
      </c>
      <c r="K64" s="120">
        <f t="shared" si="6"/>
        <v>1.4321926617577243E-4</v>
      </c>
      <c r="O64" s="116">
        <f>Amnt_Deposited!B59</f>
        <v>2045</v>
      </c>
      <c r="P64" s="119">
        <f>Amnt_Deposited!C59</f>
        <v>0</v>
      </c>
      <c r="Q64" s="319">
        <f>MCF!R63</f>
        <v>0.8</v>
      </c>
      <c r="R64" s="87">
        <f t="shared" si="17"/>
        <v>0</v>
      </c>
      <c r="S64" s="87">
        <f t="shared" si="7"/>
        <v>0</v>
      </c>
      <c r="T64" s="87">
        <f t="shared" si="8"/>
        <v>0</v>
      </c>
      <c r="U64" s="87">
        <f t="shared" si="9"/>
        <v>2.9223889722820856E-4</v>
      </c>
      <c r="V64" s="87">
        <f t="shared" si="10"/>
        <v>1.4373030726828193E-4</v>
      </c>
      <c r="W64" s="120">
        <f t="shared" si="11"/>
        <v>9.5820204845521284E-5</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2.9279562074622758E-4</v>
      </c>
      <c r="J65" s="87">
        <f t="shared" si="16"/>
        <v>1.4400411764420141E-4</v>
      </c>
      <c r="K65" s="120">
        <f t="shared" si="6"/>
        <v>9.6002745096134267E-5</v>
      </c>
      <c r="O65" s="116">
        <f>Amnt_Deposited!B60</f>
        <v>2046</v>
      </c>
      <c r="P65" s="119">
        <f>Amnt_Deposited!C60</f>
        <v>0</v>
      </c>
      <c r="Q65" s="319">
        <f>MCF!R64</f>
        <v>0.8</v>
      </c>
      <c r="R65" s="87">
        <f t="shared" si="17"/>
        <v>0</v>
      </c>
      <c r="S65" s="87">
        <f t="shared" si="7"/>
        <v>0</v>
      </c>
      <c r="T65" s="87">
        <f t="shared" si="8"/>
        <v>0</v>
      </c>
      <c r="U65" s="87">
        <f t="shared" si="9"/>
        <v>1.9589359104341724E-4</v>
      </c>
      <c r="V65" s="87">
        <f t="shared" si="10"/>
        <v>9.6345306184791334E-5</v>
      </c>
      <c r="W65" s="120">
        <f t="shared" si="11"/>
        <v>6.4230204123194218E-5</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1.9626677397764487E-4</v>
      </c>
      <c r="J66" s="87">
        <f t="shared" si="16"/>
        <v>9.652884676858271E-5</v>
      </c>
      <c r="K66" s="120">
        <f t="shared" si="6"/>
        <v>6.4352564512388464E-5</v>
      </c>
      <c r="O66" s="116">
        <f>Amnt_Deposited!B61</f>
        <v>2047</v>
      </c>
      <c r="P66" s="119">
        <f>Amnt_Deposited!C61</f>
        <v>0</v>
      </c>
      <c r="Q66" s="319">
        <f>MCF!R65</f>
        <v>0.8</v>
      </c>
      <c r="R66" s="87">
        <f t="shared" si="17"/>
        <v>0</v>
      </c>
      <c r="S66" s="87">
        <f t="shared" si="7"/>
        <v>0</v>
      </c>
      <c r="T66" s="87">
        <f t="shared" si="8"/>
        <v>0</v>
      </c>
      <c r="U66" s="87">
        <f t="shared" si="9"/>
        <v>1.3131140096631015E-4</v>
      </c>
      <c r="V66" s="87">
        <f t="shared" si="10"/>
        <v>6.4582190077107089E-5</v>
      </c>
      <c r="W66" s="120">
        <f t="shared" si="11"/>
        <v>4.3054793384738059E-5</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1.3156155296796133E-4</v>
      </c>
      <c r="J67" s="87">
        <f t="shared" si="16"/>
        <v>6.4705221009683548E-5</v>
      </c>
      <c r="K67" s="120">
        <f t="shared" si="6"/>
        <v>4.3136814006455694E-5</v>
      </c>
      <c r="O67" s="116">
        <f>Amnt_Deposited!B62</f>
        <v>2048</v>
      </c>
      <c r="P67" s="119">
        <f>Amnt_Deposited!C62</f>
        <v>0</v>
      </c>
      <c r="Q67" s="319">
        <f>MCF!R66</f>
        <v>0.8</v>
      </c>
      <c r="R67" s="87">
        <f t="shared" si="17"/>
        <v>0</v>
      </c>
      <c r="S67" s="87">
        <f t="shared" si="7"/>
        <v>0</v>
      </c>
      <c r="T67" s="87">
        <f t="shared" si="8"/>
        <v>0</v>
      </c>
      <c r="U67" s="87">
        <f t="shared" si="9"/>
        <v>8.8020664340741314E-5</v>
      </c>
      <c r="V67" s="87">
        <f t="shared" si="10"/>
        <v>4.3290736625568838E-5</v>
      </c>
      <c r="W67" s="120">
        <f t="shared" si="11"/>
        <v>2.8860491083712559E-5</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8.8188346242004038E-5</v>
      </c>
      <c r="J68" s="87">
        <f t="shared" si="16"/>
        <v>4.3373206725957288E-5</v>
      </c>
      <c r="K68" s="120">
        <f t="shared" si="6"/>
        <v>2.8915471150638191E-5</v>
      </c>
      <c r="O68" s="116">
        <f>Amnt_Deposited!B63</f>
        <v>2049</v>
      </c>
      <c r="P68" s="119">
        <f>Amnt_Deposited!C63</f>
        <v>0</v>
      </c>
      <c r="Q68" s="319">
        <f>MCF!R67</f>
        <v>0.8</v>
      </c>
      <c r="R68" s="87">
        <f t="shared" si="17"/>
        <v>0</v>
      </c>
      <c r="S68" s="87">
        <f t="shared" si="7"/>
        <v>0</v>
      </c>
      <c r="T68" s="87">
        <f t="shared" si="8"/>
        <v>0</v>
      </c>
      <c r="U68" s="87">
        <f t="shared" si="9"/>
        <v>5.9002015772973275E-5</v>
      </c>
      <c r="V68" s="87">
        <f t="shared" si="10"/>
        <v>2.9018648567768039E-5</v>
      </c>
      <c r="W68" s="120">
        <f t="shared" si="11"/>
        <v>1.9345765711845359E-5</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5.9114416312747049E-5</v>
      </c>
      <c r="J69" s="87">
        <f t="shared" si="16"/>
        <v>2.9073929929256992E-5</v>
      </c>
      <c r="K69" s="120">
        <f t="shared" si="6"/>
        <v>1.9382619952837993E-5</v>
      </c>
      <c r="O69" s="116">
        <f>Amnt_Deposited!B64</f>
        <v>2050</v>
      </c>
      <c r="P69" s="119">
        <f>Amnt_Deposited!C64</f>
        <v>0</v>
      </c>
      <c r="Q69" s="319">
        <f>MCF!R68</f>
        <v>0.8</v>
      </c>
      <c r="R69" s="87">
        <f t="shared" si="17"/>
        <v>0</v>
      </c>
      <c r="S69" s="87">
        <f t="shared" si="7"/>
        <v>0</v>
      </c>
      <c r="T69" s="87">
        <f t="shared" si="8"/>
        <v>0</v>
      </c>
      <c r="U69" s="87">
        <f t="shared" si="9"/>
        <v>3.9550233929134966E-5</v>
      </c>
      <c r="V69" s="87">
        <f t="shared" si="10"/>
        <v>1.9451781843838312E-5</v>
      </c>
      <c r="W69" s="120">
        <f t="shared" si="11"/>
        <v>1.2967854562558874E-5</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3.962557826413055E-5</v>
      </c>
      <c r="J70" s="87">
        <f t="shared" si="16"/>
        <v>1.9488838048616499E-5</v>
      </c>
      <c r="K70" s="120">
        <f t="shared" si="6"/>
        <v>1.2992558699077665E-5</v>
      </c>
      <c r="O70" s="116">
        <f>Amnt_Deposited!B65</f>
        <v>2051</v>
      </c>
      <c r="P70" s="119">
        <f>Amnt_Deposited!C65</f>
        <v>0</v>
      </c>
      <c r="Q70" s="319">
        <f>MCF!R69</f>
        <v>0.8</v>
      </c>
      <c r="R70" s="87">
        <f t="shared" si="17"/>
        <v>0</v>
      </c>
      <c r="S70" s="87">
        <f t="shared" si="7"/>
        <v>0</v>
      </c>
      <c r="T70" s="87">
        <f t="shared" si="8"/>
        <v>0</v>
      </c>
      <c r="U70" s="87">
        <f t="shared" si="9"/>
        <v>2.6511314628098054E-5</v>
      </c>
      <c r="V70" s="87">
        <f t="shared" si="10"/>
        <v>1.3038919301036911E-5</v>
      </c>
      <c r="W70" s="120">
        <f t="shared" si="11"/>
        <v>8.6926128673579398E-6</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2.6561819446200818E-5</v>
      </c>
      <c r="J71" s="87">
        <f t="shared" si="16"/>
        <v>1.3063758817929731E-5</v>
      </c>
      <c r="K71" s="120">
        <f t="shared" si="6"/>
        <v>8.7091725452864871E-6</v>
      </c>
      <c r="O71" s="116">
        <f>Amnt_Deposited!B66</f>
        <v>2052</v>
      </c>
      <c r="P71" s="119">
        <f>Amnt_Deposited!C66</f>
        <v>0</v>
      </c>
      <c r="Q71" s="319">
        <f>MCF!R70</f>
        <v>0.8</v>
      </c>
      <c r="R71" s="87">
        <f t="shared" si="17"/>
        <v>0</v>
      </c>
      <c r="S71" s="87">
        <f t="shared" si="7"/>
        <v>0</v>
      </c>
      <c r="T71" s="87">
        <f t="shared" si="8"/>
        <v>0</v>
      </c>
      <c r="U71" s="87">
        <f t="shared" si="9"/>
        <v>1.7771065641972004E-5</v>
      </c>
      <c r="V71" s="87">
        <f t="shared" si="10"/>
        <v>8.740248986126048E-6</v>
      </c>
      <c r="W71" s="120">
        <f t="shared" si="11"/>
        <v>5.8268326574173654E-6</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1.7804920033967672E-5</v>
      </c>
      <c r="J72" s="87">
        <f t="shared" si="16"/>
        <v>8.7568994122331458E-6</v>
      </c>
      <c r="K72" s="120">
        <f t="shared" si="6"/>
        <v>5.8379329414887638E-6</v>
      </c>
      <c r="O72" s="116">
        <f>Amnt_Deposited!B67</f>
        <v>2053</v>
      </c>
      <c r="P72" s="119">
        <f>Amnt_Deposited!C67</f>
        <v>0</v>
      </c>
      <c r="Q72" s="319">
        <f>MCF!R71</f>
        <v>0.8</v>
      </c>
      <c r="R72" s="87">
        <f t="shared" si="17"/>
        <v>0</v>
      </c>
      <c r="S72" s="87">
        <f t="shared" si="7"/>
        <v>0</v>
      </c>
      <c r="T72" s="87">
        <f t="shared" si="8"/>
        <v>0</v>
      </c>
      <c r="U72" s="87">
        <f t="shared" si="9"/>
        <v>1.1912301539229042E-5</v>
      </c>
      <c r="V72" s="87">
        <f t="shared" si="10"/>
        <v>5.8587641027429624E-6</v>
      </c>
      <c r="W72" s="120">
        <f t="shared" si="11"/>
        <v>3.9058427351619744E-6</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1.1934994816830087E-5</v>
      </c>
      <c r="J73" s="87">
        <f t="shared" si="16"/>
        <v>5.8699252171375851E-6</v>
      </c>
      <c r="K73" s="120">
        <f t="shared" si="6"/>
        <v>3.9132834780917234E-6</v>
      </c>
      <c r="O73" s="116">
        <f>Amnt_Deposited!B68</f>
        <v>2054</v>
      </c>
      <c r="P73" s="119">
        <f>Amnt_Deposited!C68</f>
        <v>0</v>
      </c>
      <c r="Q73" s="319">
        <f>MCF!R72</f>
        <v>0.8</v>
      </c>
      <c r="R73" s="87">
        <f t="shared" si="17"/>
        <v>0</v>
      </c>
      <c r="S73" s="87">
        <f t="shared" si="7"/>
        <v>0</v>
      </c>
      <c r="T73" s="87">
        <f t="shared" si="8"/>
        <v>0</v>
      </c>
      <c r="U73" s="87">
        <f t="shared" si="9"/>
        <v>7.9850545161664282E-6</v>
      </c>
      <c r="V73" s="87">
        <f t="shared" si="10"/>
        <v>3.927247023062613E-6</v>
      </c>
      <c r="W73" s="120">
        <f t="shared" si="11"/>
        <v>2.618164682041742E-6</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8.0002662750526609E-6</v>
      </c>
      <c r="J74" s="87">
        <f t="shared" si="16"/>
        <v>3.9347285417774262E-6</v>
      </c>
      <c r="K74" s="120">
        <f t="shared" si="6"/>
        <v>2.6231523611849505E-6</v>
      </c>
      <c r="O74" s="116">
        <f>Amnt_Deposited!B69</f>
        <v>2055</v>
      </c>
      <c r="P74" s="119">
        <f>Amnt_Deposited!C69</f>
        <v>0</v>
      </c>
      <c r="Q74" s="319">
        <f>MCF!R73</f>
        <v>0.8</v>
      </c>
      <c r="R74" s="87">
        <f t="shared" si="17"/>
        <v>0</v>
      </c>
      <c r="S74" s="87">
        <f t="shared" si="7"/>
        <v>0</v>
      </c>
      <c r="T74" s="87">
        <f t="shared" si="8"/>
        <v>0</v>
      </c>
      <c r="U74" s="87">
        <f t="shared" si="9"/>
        <v>5.35254211087377E-6</v>
      </c>
      <c r="V74" s="87">
        <f t="shared" si="10"/>
        <v>2.6325124052926581E-6</v>
      </c>
      <c r="W74" s="120">
        <f t="shared" si="11"/>
        <v>1.7550082701951054E-6</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5.3627388577906724E-6</v>
      </c>
      <c r="J75" s="87">
        <f t="shared" si="16"/>
        <v>2.6375274172619885E-6</v>
      </c>
      <c r="K75" s="120">
        <f t="shared" si="6"/>
        <v>1.7583516115079922E-6</v>
      </c>
      <c r="O75" s="116">
        <f>Amnt_Deposited!B70</f>
        <v>2056</v>
      </c>
      <c r="P75" s="119">
        <f>Amnt_Deposited!C70</f>
        <v>0</v>
      </c>
      <c r="Q75" s="319">
        <f>MCF!R74</f>
        <v>0.8</v>
      </c>
      <c r="R75" s="87">
        <f t="shared" si="17"/>
        <v>0</v>
      </c>
      <c r="S75" s="87">
        <f t="shared" si="7"/>
        <v>0</v>
      </c>
      <c r="T75" s="87">
        <f t="shared" si="8"/>
        <v>0</v>
      </c>
      <c r="U75" s="87">
        <f t="shared" si="9"/>
        <v>3.5879162741686035E-6</v>
      </c>
      <c r="V75" s="87">
        <f t="shared" si="10"/>
        <v>1.7646258367051665E-6</v>
      </c>
      <c r="W75" s="120">
        <f t="shared" si="11"/>
        <v>1.176417224470111E-6</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3.5947513580313553E-6</v>
      </c>
      <c r="J76" s="87">
        <f t="shared" si="16"/>
        <v>1.7679874997593171E-6</v>
      </c>
      <c r="K76" s="120">
        <f t="shared" si="6"/>
        <v>1.1786583331728779E-6</v>
      </c>
      <c r="O76" s="116">
        <f>Amnt_Deposited!B71</f>
        <v>2057</v>
      </c>
      <c r="P76" s="119">
        <f>Amnt_Deposited!C71</f>
        <v>0</v>
      </c>
      <c r="Q76" s="319">
        <f>MCF!R75</f>
        <v>0.8</v>
      </c>
      <c r="R76" s="87">
        <f t="shared" si="17"/>
        <v>0</v>
      </c>
      <c r="S76" s="87">
        <f t="shared" si="7"/>
        <v>0</v>
      </c>
      <c r="T76" s="87">
        <f t="shared" si="8"/>
        <v>0</v>
      </c>
      <c r="U76" s="87">
        <f t="shared" si="9"/>
        <v>2.4050522020727179E-6</v>
      </c>
      <c r="V76" s="87">
        <f t="shared" si="10"/>
        <v>1.1828640720958857E-6</v>
      </c>
      <c r="W76" s="120">
        <f t="shared" si="11"/>
        <v>7.8857604806392377E-7</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2.409633895802255E-6</v>
      </c>
      <c r="J77" s="87">
        <f t="shared" si="16"/>
        <v>1.1851174622291003E-6</v>
      </c>
      <c r="K77" s="120">
        <f t="shared" si="6"/>
        <v>7.9007830815273353E-7</v>
      </c>
      <c r="O77" s="116">
        <f>Amnt_Deposited!B72</f>
        <v>2058</v>
      </c>
      <c r="P77" s="119">
        <f>Amnt_Deposited!C72</f>
        <v>0</v>
      </c>
      <c r="Q77" s="319">
        <f>MCF!R76</f>
        <v>0.8</v>
      </c>
      <c r="R77" s="87">
        <f t="shared" si="17"/>
        <v>0</v>
      </c>
      <c r="S77" s="87">
        <f t="shared" si="7"/>
        <v>0</v>
      </c>
      <c r="T77" s="87">
        <f t="shared" si="8"/>
        <v>0</v>
      </c>
      <c r="U77" s="87">
        <f t="shared" si="9"/>
        <v>1.6121547028114999E-6</v>
      </c>
      <c r="V77" s="87">
        <f t="shared" si="10"/>
        <v>7.9289749926121786E-7</v>
      </c>
      <c r="W77" s="120">
        <f t="shared" si="11"/>
        <v>5.2859833284081191E-7</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1.6152259039632044E-6</v>
      </c>
      <c r="J78" s="87">
        <f t="shared" si="16"/>
        <v>7.9440799183905045E-7</v>
      </c>
      <c r="K78" s="120">
        <f t="shared" si="6"/>
        <v>5.2960532789270023E-7</v>
      </c>
      <c r="O78" s="116">
        <f>Amnt_Deposited!B73</f>
        <v>2059</v>
      </c>
      <c r="P78" s="119">
        <f>Amnt_Deposited!C73</f>
        <v>0</v>
      </c>
      <c r="Q78" s="319">
        <f>MCF!R77</f>
        <v>0.8</v>
      </c>
      <c r="R78" s="87">
        <f t="shared" si="17"/>
        <v>0</v>
      </c>
      <c r="S78" s="87">
        <f t="shared" si="7"/>
        <v>0</v>
      </c>
      <c r="T78" s="87">
        <f t="shared" si="8"/>
        <v>0</v>
      </c>
      <c r="U78" s="87">
        <f t="shared" si="9"/>
        <v>1.080659614605177E-6</v>
      </c>
      <c r="V78" s="87">
        <f t="shared" si="10"/>
        <v>5.3149508820632281E-7</v>
      </c>
      <c r="W78" s="120">
        <f t="shared" si="11"/>
        <v>3.5433005880421519E-7</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1.0827183023025724E-6</v>
      </c>
      <c r="J79" s="87">
        <f t="shared" si="16"/>
        <v>5.3250760166063205E-7</v>
      </c>
      <c r="K79" s="120">
        <f t="shared" si="6"/>
        <v>3.550050677737547E-7</v>
      </c>
      <c r="O79" s="116">
        <f>Amnt_Deposited!B74</f>
        <v>2060</v>
      </c>
      <c r="P79" s="119">
        <f>Amnt_Deposited!C74</f>
        <v>0</v>
      </c>
      <c r="Q79" s="319">
        <f>MCF!R78</f>
        <v>0.8</v>
      </c>
      <c r="R79" s="87">
        <f t="shared" si="17"/>
        <v>0</v>
      </c>
      <c r="S79" s="87">
        <f t="shared" si="7"/>
        <v>0</v>
      </c>
      <c r="T79" s="87">
        <f t="shared" si="8"/>
        <v>0</v>
      </c>
      <c r="U79" s="87">
        <f t="shared" si="9"/>
        <v>7.2438780261099855E-7</v>
      </c>
      <c r="V79" s="87">
        <f t="shared" si="10"/>
        <v>3.5627181199417851E-7</v>
      </c>
      <c r="W79" s="120">
        <f t="shared" si="11"/>
        <v>2.3751454132945232E-7</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7.2576778224308958E-7</v>
      </c>
      <c r="J80" s="87">
        <f t="shared" si="16"/>
        <v>3.5695052005948279E-7</v>
      </c>
      <c r="K80" s="120">
        <f t="shared" si="6"/>
        <v>2.3796701337298852E-7</v>
      </c>
      <c r="O80" s="116">
        <f>Amnt_Deposited!B75</f>
        <v>2061</v>
      </c>
      <c r="P80" s="119">
        <f>Amnt_Deposited!C75</f>
        <v>0</v>
      </c>
      <c r="Q80" s="319">
        <f>MCF!R79</f>
        <v>0.8</v>
      </c>
      <c r="R80" s="87">
        <f t="shared" si="17"/>
        <v>0</v>
      </c>
      <c r="S80" s="87">
        <f t="shared" si="7"/>
        <v>0</v>
      </c>
      <c r="T80" s="87">
        <f t="shared" si="8"/>
        <v>0</v>
      </c>
      <c r="U80" s="87">
        <f t="shared" si="9"/>
        <v>4.855716651938602E-7</v>
      </c>
      <c r="V80" s="87">
        <f t="shared" si="10"/>
        <v>2.388161374171384E-7</v>
      </c>
      <c r="W80" s="120">
        <f t="shared" si="11"/>
        <v>1.5921075827809225E-7</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4.8649669320437168E-7</v>
      </c>
      <c r="J81" s="87">
        <f t="shared" si="16"/>
        <v>2.3927108903871791E-7</v>
      </c>
      <c r="K81" s="120">
        <f t="shared" si="6"/>
        <v>1.5951405935914526E-7</v>
      </c>
      <c r="O81" s="116">
        <f>Amnt_Deposited!B76</f>
        <v>2062</v>
      </c>
      <c r="P81" s="119">
        <f>Amnt_Deposited!C76</f>
        <v>0</v>
      </c>
      <c r="Q81" s="319">
        <f>MCF!R80</f>
        <v>0.8</v>
      </c>
      <c r="R81" s="87">
        <f t="shared" si="17"/>
        <v>0</v>
      </c>
      <c r="S81" s="87">
        <f t="shared" si="7"/>
        <v>0</v>
      </c>
      <c r="T81" s="87">
        <f t="shared" si="8"/>
        <v>0</v>
      </c>
      <c r="U81" s="87">
        <f t="shared" si="9"/>
        <v>3.2548842096635043E-7</v>
      </c>
      <c r="V81" s="87">
        <f t="shared" si="10"/>
        <v>1.6008324422750977E-7</v>
      </c>
      <c r="W81" s="120">
        <f t="shared" si="11"/>
        <v>1.0672216281833984E-7</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3.2610848578494073E-7</v>
      </c>
      <c r="J82" s="87">
        <f t="shared" si="16"/>
        <v>1.6038820741943095E-7</v>
      </c>
      <c r="K82" s="120">
        <f t="shared" si="6"/>
        <v>1.0692547161295396E-7</v>
      </c>
      <c r="O82" s="116">
        <f>Amnt_Deposited!B77</f>
        <v>2063</v>
      </c>
      <c r="P82" s="119">
        <f>Amnt_Deposited!C77</f>
        <v>0</v>
      </c>
      <c r="Q82" s="319">
        <f>MCF!R81</f>
        <v>0.8</v>
      </c>
      <c r="R82" s="87">
        <f t="shared" si="17"/>
        <v>0</v>
      </c>
      <c r="S82" s="87">
        <f t="shared" si="7"/>
        <v>0</v>
      </c>
      <c r="T82" s="87">
        <f t="shared" si="8"/>
        <v>0</v>
      </c>
      <c r="U82" s="87">
        <f t="shared" si="9"/>
        <v>2.1818141332623157E-7</v>
      </c>
      <c r="V82" s="87">
        <f t="shared" si="10"/>
        <v>1.0730700764011886E-7</v>
      </c>
      <c r="W82" s="120">
        <f t="shared" si="11"/>
        <v>7.1538005093412574E-8</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2.1859705520397411E-7</v>
      </c>
      <c r="J83" s="87">
        <f t="shared" ref="J83:J99" si="22">I82*(1-$K$10)+H83</f>
        <v>1.0751143058096662E-7</v>
      </c>
      <c r="K83" s="120">
        <f t="shared" si="6"/>
        <v>7.167428705397775E-8</v>
      </c>
      <c r="O83" s="116">
        <f>Amnt_Deposited!B78</f>
        <v>2064</v>
      </c>
      <c r="P83" s="119">
        <f>Amnt_Deposited!C78</f>
        <v>0</v>
      </c>
      <c r="Q83" s="319">
        <f>MCF!R82</f>
        <v>0.8</v>
      </c>
      <c r="R83" s="87">
        <f t="shared" ref="R83:R99" si="23">P83*$W$6*DOCF*Q83</f>
        <v>0</v>
      </c>
      <c r="S83" s="87">
        <f t="shared" si="7"/>
        <v>0</v>
      </c>
      <c r="T83" s="87">
        <f t="shared" si="8"/>
        <v>0</v>
      </c>
      <c r="U83" s="87">
        <f t="shared" si="9"/>
        <v>1.4625137502496041E-7</v>
      </c>
      <c r="V83" s="87">
        <f t="shared" si="10"/>
        <v>7.1930038301271172E-8</v>
      </c>
      <c r="W83" s="120">
        <f t="shared" si="11"/>
        <v>4.7953358867514112E-8</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1.4652998810758312E-7</v>
      </c>
      <c r="J84" s="87">
        <f t="shared" si="22"/>
        <v>7.2067067096390997E-8</v>
      </c>
      <c r="K84" s="120">
        <f t="shared" si="6"/>
        <v>4.8044711397593998E-8</v>
      </c>
      <c r="O84" s="116">
        <f>Amnt_Deposited!B79</f>
        <v>2065</v>
      </c>
      <c r="P84" s="119">
        <f>Amnt_Deposited!C79</f>
        <v>0</v>
      </c>
      <c r="Q84" s="319">
        <f>MCF!R83</f>
        <v>0.8</v>
      </c>
      <c r="R84" s="87">
        <f t="shared" si="23"/>
        <v>0</v>
      </c>
      <c r="S84" s="87">
        <f t="shared" si="7"/>
        <v>0</v>
      </c>
      <c r="T84" s="87">
        <f t="shared" si="8"/>
        <v>0</v>
      </c>
      <c r="U84" s="87">
        <f t="shared" si="9"/>
        <v>9.803522843950701E-8</v>
      </c>
      <c r="V84" s="87">
        <f t="shared" si="10"/>
        <v>4.8216146585453397E-8</v>
      </c>
      <c r="W84" s="120">
        <f t="shared" si="11"/>
        <v>3.2144097723635594E-8</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9.8221988373876796E-8</v>
      </c>
      <c r="J85" s="87">
        <f t="shared" si="22"/>
        <v>4.8307999733706319E-8</v>
      </c>
      <c r="K85" s="120">
        <f t="shared" ref="K85:K99" si="24">J85*CH4_fraction*conv</f>
        <v>3.2205333155804213E-8</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6.5714978840684756E-8</v>
      </c>
      <c r="V85" s="87">
        <f t="shared" ref="V85:V98" si="28">U84*(1-$W$10)+T85</f>
        <v>3.2320249598822255E-8</v>
      </c>
      <c r="W85" s="120">
        <f t="shared" ref="W85:W99" si="29">V85*CH4_fraction*conv</f>
        <v>2.1546833065881502E-8</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6.5840167768489127E-8</v>
      </c>
      <c r="J86" s="87">
        <f t="shared" si="22"/>
        <v>3.238182060538767E-8</v>
      </c>
      <c r="K86" s="120">
        <f t="shared" si="24"/>
        <v>2.158788040359178E-8</v>
      </c>
      <c r="O86" s="116">
        <f>Amnt_Deposited!B81</f>
        <v>2067</v>
      </c>
      <c r="P86" s="119">
        <f>Amnt_Deposited!C81</f>
        <v>0</v>
      </c>
      <c r="Q86" s="319">
        <f>MCF!R85</f>
        <v>0.8</v>
      </c>
      <c r="R86" s="87">
        <f t="shared" si="23"/>
        <v>0</v>
      </c>
      <c r="S86" s="87">
        <f t="shared" si="25"/>
        <v>0</v>
      </c>
      <c r="T86" s="87">
        <f t="shared" si="26"/>
        <v>0</v>
      </c>
      <c r="U86" s="87">
        <f t="shared" si="27"/>
        <v>4.405006764171887E-8</v>
      </c>
      <c r="V86" s="87">
        <f t="shared" si="28"/>
        <v>2.1664911198965886E-8</v>
      </c>
      <c r="W86" s="120">
        <f t="shared" si="29"/>
        <v>1.4443274132643924E-8</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4.4133984289567846E-8</v>
      </c>
      <c r="J87" s="87">
        <f t="shared" si="22"/>
        <v>2.1706183478921277E-8</v>
      </c>
      <c r="K87" s="120">
        <f t="shared" si="24"/>
        <v>1.4470788985947518E-8</v>
      </c>
      <c r="O87" s="116">
        <f>Amnt_Deposited!B82</f>
        <v>2068</v>
      </c>
      <c r="P87" s="119">
        <f>Amnt_Deposited!C82</f>
        <v>0</v>
      </c>
      <c r="Q87" s="319">
        <f>MCF!R86</f>
        <v>0.8</v>
      </c>
      <c r="R87" s="87">
        <f t="shared" si="23"/>
        <v>0</v>
      </c>
      <c r="S87" s="87">
        <f t="shared" si="25"/>
        <v>0</v>
      </c>
      <c r="T87" s="87">
        <f t="shared" si="26"/>
        <v>0</v>
      </c>
      <c r="U87" s="87">
        <f t="shared" si="27"/>
        <v>2.9527643369470018E-8</v>
      </c>
      <c r="V87" s="87">
        <f t="shared" si="28"/>
        <v>1.452242427224885E-8</v>
      </c>
      <c r="W87" s="120">
        <f t="shared" si="29"/>
        <v>9.6816161814992324E-9</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2.9583894380719302E-8</v>
      </c>
      <c r="J88" s="87">
        <f t="shared" si="22"/>
        <v>1.4550089908848545E-8</v>
      </c>
      <c r="K88" s="120">
        <f t="shared" si="24"/>
        <v>9.7000599392323626E-9</v>
      </c>
      <c r="O88" s="116">
        <f>Amnt_Deposited!B83</f>
        <v>2069</v>
      </c>
      <c r="P88" s="119">
        <f>Amnt_Deposited!C83</f>
        <v>0</v>
      </c>
      <c r="Q88" s="319">
        <f>MCF!R87</f>
        <v>0.8</v>
      </c>
      <c r="R88" s="87">
        <f t="shared" si="23"/>
        <v>0</v>
      </c>
      <c r="S88" s="87">
        <f t="shared" si="25"/>
        <v>0</v>
      </c>
      <c r="T88" s="87">
        <f t="shared" si="26"/>
        <v>0</v>
      </c>
      <c r="U88" s="87">
        <f t="shared" si="27"/>
        <v>1.9792971262747084E-8</v>
      </c>
      <c r="V88" s="87">
        <f t="shared" si="28"/>
        <v>9.7346721067229358E-9</v>
      </c>
      <c r="W88" s="120">
        <f t="shared" si="29"/>
        <v>6.4897814044819569E-9</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1.9830677443197255E-8</v>
      </c>
      <c r="J89" s="87">
        <f t="shared" si="22"/>
        <v>9.7532169375220485E-9</v>
      </c>
      <c r="K89" s="120">
        <f t="shared" si="24"/>
        <v>6.5021446250146985E-9</v>
      </c>
      <c r="O89" s="116">
        <f>Amnt_Deposited!B84</f>
        <v>2070</v>
      </c>
      <c r="P89" s="119">
        <f>Amnt_Deposited!C84</f>
        <v>0</v>
      </c>
      <c r="Q89" s="319">
        <f>MCF!R88</f>
        <v>0.8</v>
      </c>
      <c r="R89" s="87">
        <f t="shared" si="23"/>
        <v>0</v>
      </c>
      <c r="S89" s="87">
        <f t="shared" si="25"/>
        <v>0</v>
      </c>
      <c r="T89" s="87">
        <f t="shared" si="26"/>
        <v>0</v>
      </c>
      <c r="U89" s="87">
        <f t="shared" si="27"/>
        <v>1.3267625408026711E-8</v>
      </c>
      <c r="V89" s="87">
        <f t="shared" si="28"/>
        <v>6.5253458547203723E-9</v>
      </c>
      <c r="W89" s="120">
        <f t="shared" si="29"/>
        <v>4.3502305698135812E-9</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1.3292900616641898E-8</v>
      </c>
      <c r="J90" s="87">
        <f t="shared" si="22"/>
        <v>6.5377768265553568E-9</v>
      </c>
      <c r="K90" s="120">
        <f t="shared" si="24"/>
        <v>4.3585178843702376E-9</v>
      </c>
      <c r="O90" s="116">
        <f>Amnt_Deposited!B85</f>
        <v>2071</v>
      </c>
      <c r="P90" s="119">
        <f>Amnt_Deposited!C85</f>
        <v>0</v>
      </c>
      <c r="Q90" s="319">
        <f>MCF!R89</f>
        <v>0.8</v>
      </c>
      <c r="R90" s="87">
        <f t="shared" si="23"/>
        <v>0</v>
      </c>
      <c r="S90" s="87">
        <f t="shared" si="25"/>
        <v>0</v>
      </c>
      <c r="T90" s="87">
        <f t="shared" si="26"/>
        <v>0</v>
      </c>
      <c r="U90" s="87">
        <f t="shared" si="27"/>
        <v>8.8935552742920825E-9</v>
      </c>
      <c r="V90" s="87">
        <f t="shared" si="28"/>
        <v>4.3740701337346282E-9</v>
      </c>
      <c r="W90" s="120">
        <f t="shared" si="29"/>
        <v>2.9160467558230854E-9</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8.9104977532945751E-9</v>
      </c>
      <c r="J91" s="87">
        <f t="shared" si="22"/>
        <v>4.3824028633473228E-9</v>
      </c>
      <c r="K91" s="120">
        <f t="shared" si="24"/>
        <v>2.9216019088982152E-9</v>
      </c>
      <c r="O91" s="116">
        <f>Amnt_Deposited!B86</f>
        <v>2072</v>
      </c>
      <c r="P91" s="119">
        <f>Amnt_Deposited!C86</f>
        <v>0</v>
      </c>
      <c r="Q91" s="319">
        <f>MCF!R90</f>
        <v>0.8</v>
      </c>
      <c r="R91" s="87">
        <f t="shared" si="23"/>
        <v>0</v>
      </c>
      <c r="S91" s="87">
        <f t="shared" si="25"/>
        <v>0</v>
      </c>
      <c r="T91" s="87">
        <f t="shared" si="26"/>
        <v>0</v>
      </c>
      <c r="U91" s="87">
        <f t="shared" si="27"/>
        <v>5.9615283808839719E-9</v>
      </c>
      <c r="V91" s="87">
        <f t="shared" si="28"/>
        <v>2.9320268934081109E-9</v>
      </c>
      <c r="W91" s="120">
        <f t="shared" si="29"/>
        <v>1.9546845956054073E-9</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5.9728852641888803E-9</v>
      </c>
      <c r="J92" s="87">
        <f t="shared" si="22"/>
        <v>2.9376124891056948E-9</v>
      </c>
      <c r="K92" s="120">
        <f t="shared" si="24"/>
        <v>1.9584083260704631E-9</v>
      </c>
      <c r="O92" s="116">
        <f>Amnt_Deposited!B87</f>
        <v>2073</v>
      </c>
      <c r="P92" s="119">
        <f>Amnt_Deposited!C87</f>
        <v>0</v>
      </c>
      <c r="Q92" s="319">
        <f>MCF!R91</f>
        <v>0.8</v>
      </c>
      <c r="R92" s="87">
        <f t="shared" si="23"/>
        <v>0</v>
      </c>
      <c r="S92" s="87">
        <f t="shared" si="25"/>
        <v>0</v>
      </c>
      <c r="T92" s="87">
        <f t="shared" si="26"/>
        <v>0</v>
      </c>
      <c r="U92" s="87">
        <f t="shared" si="27"/>
        <v>3.9961319787169147E-9</v>
      </c>
      <c r="V92" s="87">
        <f t="shared" si="28"/>
        <v>1.9653964021670576E-9</v>
      </c>
      <c r="W92" s="120">
        <f t="shared" si="29"/>
        <v>1.3102642681113717E-9</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4.0037447252566823E-9</v>
      </c>
      <c r="J93" s="87">
        <f t="shared" si="22"/>
        <v>1.9691405389321983E-9</v>
      </c>
      <c r="K93" s="120">
        <f t="shared" si="24"/>
        <v>1.3127603592881322E-9</v>
      </c>
      <c r="O93" s="116">
        <f>Amnt_Deposited!B88</f>
        <v>2074</v>
      </c>
      <c r="P93" s="119">
        <f>Amnt_Deposited!C88</f>
        <v>0</v>
      </c>
      <c r="Q93" s="319">
        <f>MCF!R92</f>
        <v>0.8</v>
      </c>
      <c r="R93" s="87">
        <f t="shared" si="23"/>
        <v>0</v>
      </c>
      <c r="S93" s="87">
        <f t="shared" si="25"/>
        <v>0</v>
      </c>
      <c r="T93" s="87">
        <f t="shared" si="26"/>
        <v>0</v>
      </c>
      <c r="U93" s="87">
        <f t="shared" si="27"/>
        <v>2.6786873719380127E-9</v>
      </c>
      <c r="V93" s="87">
        <f t="shared" si="28"/>
        <v>1.317444606778902E-9</v>
      </c>
      <c r="W93" s="120">
        <f t="shared" si="29"/>
        <v>8.7829640451926803E-10</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2.6837903485490073E-9</v>
      </c>
      <c r="J94" s="87">
        <f t="shared" si="22"/>
        <v>1.3199543767076748E-9</v>
      </c>
      <c r="K94" s="120">
        <f t="shared" si="24"/>
        <v>8.7996958447178317E-10</v>
      </c>
      <c r="O94" s="116">
        <f>Amnt_Deposited!B89</f>
        <v>2075</v>
      </c>
      <c r="P94" s="119">
        <f>Amnt_Deposited!C89</f>
        <v>0</v>
      </c>
      <c r="Q94" s="319">
        <f>MCF!R93</f>
        <v>0.8</v>
      </c>
      <c r="R94" s="87">
        <f t="shared" si="23"/>
        <v>0</v>
      </c>
      <c r="S94" s="87">
        <f t="shared" si="25"/>
        <v>0</v>
      </c>
      <c r="T94" s="87">
        <f t="shared" si="26"/>
        <v>0</v>
      </c>
      <c r="U94" s="87">
        <f t="shared" si="27"/>
        <v>1.7955778424725744E-9</v>
      </c>
      <c r="V94" s="87">
        <f t="shared" si="28"/>
        <v>8.8310952946543829E-10</v>
      </c>
      <c r="W94" s="120">
        <f t="shared" si="29"/>
        <v>5.8873968631029216E-10</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1.7989984699893752E-9</v>
      </c>
      <c r="J95" s="87">
        <f t="shared" si="22"/>
        <v>8.8479187855963226E-10</v>
      </c>
      <c r="K95" s="120">
        <f t="shared" si="24"/>
        <v>5.8986125237308817E-10</v>
      </c>
      <c r="O95" s="116">
        <f>Amnt_Deposited!B90</f>
        <v>2076</v>
      </c>
      <c r="P95" s="119">
        <f>Amnt_Deposited!C90</f>
        <v>0</v>
      </c>
      <c r="Q95" s="319">
        <f>MCF!R94</f>
        <v>0.8</v>
      </c>
      <c r="R95" s="87">
        <f t="shared" si="23"/>
        <v>0</v>
      </c>
      <c r="S95" s="87">
        <f t="shared" si="25"/>
        <v>0</v>
      </c>
      <c r="T95" s="87">
        <f t="shared" si="26"/>
        <v>0</v>
      </c>
      <c r="U95" s="87">
        <f t="shared" si="27"/>
        <v>1.20361182202679E-9</v>
      </c>
      <c r="V95" s="87">
        <f t="shared" si="28"/>
        <v>5.9196602044578441E-10</v>
      </c>
      <c r="W95" s="120">
        <f t="shared" si="29"/>
        <v>3.9464401363052292E-10</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1.2059047372213226E-9</v>
      </c>
      <c r="J96" s="87">
        <f t="shared" si="22"/>
        <v>5.9309373276805253E-10</v>
      </c>
      <c r="K96" s="120">
        <f t="shared" si="24"/>
        <v>3.9539582184536833E-10</v>
      </c>
      <c r="O96" s="116">
        <f>Amnt_Deposited!B91</f>
        <v>2077</v>
      </c>
      <c r="P96" s="119">
        <f>Amnt_Deposited!C91</f>
        <v>0</v>
      </c>
      <c r="Q96" s="319">
        <f>MCF!R95</f>
        <v>0.8</v>
      </c>
      <c r="R96" s="87">
        <f t="shared" si="23"/>
        <v>0</v>
      </c>
      <c r="S96" s="87">
        <f t="shared" si="25"/>
        <v>0</v>
      </c>
      <c r="T96" s="87">
        <f t="shared" si="26"/>
        <v>0</v>
      </c>
      <c r="U96" s="87">
        <f t="shared" si="27"/>
        <v>8.068051319500376E-10</v>
      </c>
      <c r="V96" s="87">
        <f t="shared" si="28"/>
        <v>3.9680669007675237E-10</v>
      </c>
      <c r="W96" s="120">
        <f t="shared" si="29"/>
        <v>2.6453779338450158E-10</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8.0834211896879256E-10</v>
      </c>
      <c r="J97" s="87">
        <f t="shared" si="22"/>
        <v>3.9756261825253009E-10</v>
      </c>
      <c r="K97" s="120">
        <f t="shared" si="24"/>
        <v>2.6504174550168671E-10</v>
      </c>
      <c r="O97" s="116">
        <f>Amnt_Deposited!B92</f>
        <v>2078</v>
      </c>
      <c r="P97" s="119">
        <f>Amnt_Deposited!C92</f>
        <v>0</v>
      </c>
      <c r="Q97" s="319">
        <f>MCF!R96</f>
        <v>0.8</v>
      </c>
      <c r="R97" s="87">
        <f t="shared" si="23"/>
        <v>0</v>
      </c>
      <c r="S97" s="87">
        <f t="shared" si="25"/>
        <v>0</v>
      </c>
      <c r="T97" s="87">
        <f t="shared" si="26"/>
        <v>0</v>
      </c>
      <c r="U97" s="87">
        <f t="shared" si="27"/>
        <v>5.408176531905393E-10</v>
      </c>
      <c r="V97" s="87">
        <f t="shared" si="28"/>
        <v>2.6598747875949835E-10</v>
      </c>
      <c r="W97" s="120">
        <f t="shared" si="29"/>
        <v>1.7732498583966555E-10</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5.4184792639970727E-10</v>
      </c>
      <c r="J98" s="87">
        <f t="shared" si="22"/>
        <v>2.6649419256908529E-10</v>
      </c>
      <c r="K98" s="120">
        <f t="shared" si="24"/>
        <v>1.7766279504605685E-10</v>
      </c>
      <c r="O98" s="116">
        <f>Amnt_Deposited!B93</f>
        <v>2079</v>
      </c>
      <c r="P98" s="119">
        <f>Amnt_Deposited!C93</f>
        <v>0</v>
      </c>
      <c r="Q98" s="319">
        <f>MCF!R97</f>
        <v>0.8</v>
      </c>
      <c r="R98" s="87">
        <f t="shared" si="23"/>
        <v>0</v>
      </c>
      <c r="S98" s="87">
        <f t="shared" si="25"/>
        <v>0</v>
      </c>
      <c r="T98" s="87">
        <f t="shared" si="26"/>
        <v>0</v>
      </c>
      <c r="U98" s="87">
        <f t="shared" si="27"/>
        <v>3.6252091418356875E-10</v>
      </c>
      <c r="V98" s="87">
        <f t="shared" si="28"/>
        <v>1.7829673900697058E-10</v>
      </c>
      <c r="W98" s="120">
        <f t="shared" si="29"/>
        <v>1.188644926713137E-10</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3.6321152696856749E-10</v>
      </c>
      <c r="J99" s="88">
        <f t="shared" si="22"/>
        <v>1.7863639943113978E-10</v>
      </c>
      <c r="K99" s="122">
        <f t="shared" si="24"/>
        <v>1.1909093295409317E-10</v>
      </c>
      <c r="O99" s="117">
        <f>Amnt_Deposited!B94</f>
        <v>2080</v>
      </c>
      <c r="P99" s="121">
        <f>Amnt_Deposited!C94</f>
        <v>0</v>
      </c>
      <c r="Q99" s="320">
        <f>MCF!R98</f>
        <v>0.8</v>
      </c>
      <c r="R99" s="88">
        <f t="shared" si="23"/>
        <v>0</v>
      </c>
      <c r="S99" s="88">
        <f>R99*$W$12</f>
        <v>0</v>
      </c>
      <c r="T99" s="88">
        <f>R99*(1-$W$12)</f>
        <v>0</v>
      </c>
      <c r="U99" s="88">
        <f>S99+U98*$W$10</f>
        <v>2.4300503588441188E-10</v>
      </c>
      <c r="V99" s="88">
        <f>U98*(1-$W$10)+T99</f>
        <v>1.195158782991569E-10</v>
      </c>
      <c r="W99" s="122">
        <f t="shared" si="29"/>
        <v>7.9677252199437931E-11</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Dry_Matter_Content!D6</f>
        <v>0.44</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Amnt_Deposited!D14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Dry_Matter_Content!D7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Amnt_Deposited!D15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v>
      </c>
      <c r="D21" s="453">
        <f>Dry_Matter_Content!D8</f>
        <v>0.44</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Amnt_Deposited!D16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v>
      </c>
      <c r="D22" s="453">
        <f>Dry_Matter_Content!D9</f>
        <v>0.44</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Amnt_Deposited!D17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v>
      </c>
      <c r="D23" s="453">
        <f>Dry_Matter_Content!D10</f>
        <v>0.44</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Amnt_Deposited!D18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v>
      </c>
      <c r="D24" s="453">
        <f>Dry_Matter_Content!D11</f>
        <v>0.44</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Amnt_Deposited!D19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v>
      </c>
      <c r="D25" s="453">
        <f>Dry_Matter_Content!D12</f>
        <v>0.44</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Amnt_Deposited!D20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v>
      </c>
      <c r="D26" s="453">
        <f>Dry_Matter_Content!D13</f>
        <v>0.44</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Amnt_Deposited!D21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0</v>
      </c>
      <c r="D27" s="453">
        <f>Dry_Matter_Content!D14</f>
        <v>0.44</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Amnt_Deposited!D22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0</v>
      </c>
      <c r="D28" s="453">
        <f>Dry_Matter_Content!D15</f>
        <v>0.44</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Amnt_Deposited!D23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0</v>
      </c>
      <c r="D29" s="453">
        <f>Dry_Matter_Content!D16</f>
        <v>0.44</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Amnt_Deposited!D24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0.17388334693799998</v>
      </c>
      <c r="D30" s="453">
        <f>Dry_Matter_Content!D17</f>
        <v>0.44</v>
      </c>
      <c r="E30" s="319">
        <f>MCF!R29</f>
        <v>0.8</v>
      </c>
      <c r="F30" s="87">
        <f t="shared" si="0"/>
        <v>1.3465526386878719E-2</v>
      </c>
      <c r="G30" s="87">
        <f t="shared" si="1"/>
        <v>1.3465526386878719E-2</v>
      </c>
      <c r="H30" s="87">
        <f t="shared" si="2"/>
        <v>0</v>
      </c>
      <c r="I30" s="87">
        <f t="shared" si="3"/>
        <v>1.3465526386878719E-2</v>
      </c>
      <c r="J30" s="87">
        <f t="shared" si="4"/>
        <v>0</v>
      </c>
      <c r="K30" s="120">
        <f t="shared" si="6"/>
        <v>0</v>
      </c>
      <c r="O30" s="116">
        <f>Amnt_Deposited!B25</f>
        <v>2011</v>
      </c>
      <c r="P30" s="119">
        <f>Amnt_Deposited!D25</f>
        <v>0.17388334693799998</v>
      </c>
      <c r="Q30" s="319">
        <f>MCF!R29</f>
        <v>0.8</v>
      </c>
      <c r="R30" s="87">
        <f t="shared" si="5"/>
        <v>2.7821335510079998E-2</v>
      </c>
      <c r="S30" s="87">
        <f t="shared" si="7"/>
        <v>2.7821335510079998E-2</v>
      </c>
      <c r="T30" s="87">
        <f t="shared" si="8"/>
        <v>0</v>
      </c>
      <c r="U30" s="87">
        <f t="shared" si="9"/>
        <v>2.7821335510079998E-2</v>
      </c>
      <c r="V30" s="87">
        <f t="shared" si="10"/>
        <v>0</v>
      </c>
      <c r="W30" s="120">
        <f t="shared" si="11"/>
        <v>0</v>
      </c>
    </row>
    <row r="31" spans="2:23">
      <c r="B31" s="116">
        <f>Amnt_Deposited!B26</f>
        <v>2012</v>
      </c>
      <c r="C31" s="119">
        <f>Amnt_Deposited!D26</f>
        <v>0.17527749044400004</v>
      </c>
      <c r="D31" s="453">
        <f>Dry_Matter_Content!D18</f>
        <v>0.44</v>
      </c>
      <c r="E31" s="319">
        <f>MCF!R30</f>
        <v>0.8</v>
      </c>
      <c r="F31" s="87">
        <f t="shared" si="0"/>
        <v>1.3573488859983364E-2</v>
      </c>
      <c r="G31" s="87">
        <f t="shared" si="1"/>
        <v>1.3573488859983364E-2</v>
      </c>
      <c r="H31" s="87">
        <f t="shared" si="2"/>
        <v>0</v>
      </c>
      <c r="I31" s="87">
        <f t="shared" si="3"/>
        <v>2.6128662444889553E-2</v>
      </c>
      <c r="J31" s="87">
        <f t="shared" si="4"/>
        <v>9.1035280197252833E-4</v>
      </c>
      <c r="K31" s="120">
        <f t="shared" si="6"/>
        <v>6.0690186798168552E-4</v>
      </c>
      <c r="O31" s="116">
        <f>Amnt_Deposited!B26</f>
        <v>2012</v>
      </c>
      <c r="P31" s="119">
        <f>Amnt_Deposited!D26</f>
        <v>0.17527749044400004</v>
      </c>
      <c r="Q31" s="319">
        <f>MCF!R30</f>
        <v>0.8</v>
      </c>
      <c r="R31" s="87">
        <f t="shared" si="5"/>
        <v>2.8044398471040007E-2</v>
      </c>
      <c r="S31" s="87">
        <f t="shared" si="7"/>
        <v>2.8044398471040007E-2</v>
      </c>
      <c r="T31" s="87">
        <f t="shared" si="8"/>
        <v>0</v>
      </c>
      <c r="U31" s="87">
        <f t="shared" si="9"/>
        <v>5.3984839762168502E-2</v>
      </c>
      <c r="V31" s="87">
        <f t="shared" si="10"/>
        <v>1.8808942189515049E-3</v>
      </c>
      <c r="W31" s="120">
        <f t="shared" si="11"/>
        <v>1.2539294793010032E-3</v>
      </c>
    </row>
    <row r="32" spans="2:23">
      <c r="B32" s="116">
        <f>Amnt_Deposited!B27</f>
        <v>2013</v>
      </c>
      <c r="C32" s="119">
        <f>Amnt_Deposited!D27</f>
        <v>0.17634885195599997</v>
      </c>
      <c r="D32" s="453">
        <f>Dry_Matter_Content!D19</f>
        <v>0.44</v>
      </c>
      <c r="E32" s="319">
        <f>MCF!R31</f>
        <v>0.8</v>
      </c>
      <c r="F32" s="87">
        <f t="shared" si="0"/>
        <v>1.365645509547264E-2</v>
      </c>
      <c r="G32" s="87">
        <f t="shared" si="1"/>
        <v>1.365645509547264E-2</v>
      </c>
      <c r="H32" s="87">
        <f t="shared" si="2"/>
        <v>0</v>
      </c>
      <c r="I32" s="87">
        <f t="shared" si="3"/>
        <v>3.8018658481496305E-2</v>
      </c>
      <c r="J32" s="87">
        <f t="shared" si="4"/>
        <v>1.7664590588658889E-3</v>
      </c>
      <c r="K32" s="120">
        <f t="shared" si="6"/>
        <v>1.1776393725772593E-3</v>
      </c>
      <c r="O32" s="116">
        <f>Amnt_Deposited!B27</f>
        <v>2013</v>
      </c>
      <c r="P32" s="119">
        <f>Amnt_Deposited!D27</f>
        <v>0.17634885195599997</v>
      </c>
      <c r="Q32" s="319">
        <f>MCF!R31</f>
        <v>0.8</v>
      </c>
      <c r="R32" s="87">
        <f t="shared" si="5"/>
        <v>2.8215816312959996E-2</v>
      </c>
      <c r="S32" s="87">
        <f t="shared" si="7"/>
        <v>2.8215816312959996E-2</v>
      </c>
      <c r="T32" s="87">
        <f t="shared" si="8"/>
        <v>0</v>
      </c>
      <c r="U32" s="87">
        <f t="shared" si="9"/>
        <v>7.8550947275818808E-2</v>
      </c>
      <c r="V32" s="87">
        <f t="shared" si="10"/>
        <v>3.6497087993096881E-3</v>
      </c>
      <c r="W32" s="120">
        <f t="shared" si="11"/>
        <v>2.4331391995397918E-3</v>
      </c>
    </row>
    <row r="33" spans="2:23">
      <c r="B33" s="116">
        <f>Amnt_Deposited!B28</f>
        <v>2014</v>
      </c>
      <c r="C33" s="119">
        <f>Amnt_Deposited!D28</f>
        <v>0.17783227558799999</v>
      </c>
      <c r="D33" s="453">
        <f>Dry_Matter_Content!D20</f>
        <v>0.44</v>
      </c>
      <c r="E33" s="319">
        <f>MCF!R32</f>
        <v>0.8</v>
      </c>
      <c r="F33" s="87">
        <f t="shared" si="0"/>
        <v>1.377133142153472E-2</v>
      </c>
      <c r="G33" s="87">
        <f t="shared" si="1"/>
        <v>1.377133142153472E-2</v>
      </c>
      <c r="H33" s="87">
        <f t="shared" si="2"/>
        <v>0</v>
      </c>
      <c r="I33" s="87">
        <f t="shared" si="3"/>
        <v>4.9219693630796743E-2</v>
      </c>
      <c r="J33" s="87">
        <f t="shared" si="4"/>
        <v>2.5702962722342865E-3</v>
      </c>
      <c r="K33" s="120">
        <f t="shared" si="6"/>
        <v>1.7135308481561909E-3</v>
      </c>
      <c r="O33" s="116">
        <f>Amnt_Deposited!B28</f>
        <v>2014</v>
      </c>
      <c r="P33" s="119">
        <f>Amnt_Deposited!D28</f>
        <v>0.17783227558799999</v>
      </c>
      <c r="Q33" s="319">
        <f>MCF!R32</f>
        <v>0.8</v>
      </c>
      <c r="R33" s="87">
        <f t="shared" si="5"/>
        <v>2.8453164094080004E-2</v>
      </c>
      <c r="S33" s="87">
        <f t="shared" si="7"/>
        <v>2.8453164094080004E-2</v>
      </c>
      <c r="T33" s="87">
        <f t="shared" si="8"/>
        <v>0</v>
      </c>
      <c r="U33" s="87">
        <f t="shared" si="9"/>
        <v>0.10169358188181143</v>
      </c>
      <c r="V33" s="87">
        <f t="shared" si="10"/>
        <v>5.3105294880873679E-3</v>
      </c>
      <c r="W33" s="120">
        <f t="shared" si="11"/>
        <v>3.5403529920582451E-3</v>
      </c>
    </row>
    <row r="34" spans="2:23">
      <c r="B34" s="116">
        <f>Amnt_Deposited!B29</f>
        <v>2015</v>
      </c>
      <c r="C34" s="119">
        <f>Amnt_Deposited!D29</f>
        <v>0.17835422094000003</v>
      </c>
      <c r="D34" s="453">
        <f>Dry_Matter_Content!D21</f>
        <v>0.44</v>
      </c>
      <c r="E34" s="319">
        <f>MCF!R33</f>
        <v>0.8</v>
      </c>
      <c r="F34" s="87">
        <f t="shared" si="0"/>
        <v>1.3811750869593601E-2</v>
      </c>
      <c r="G34" s="87">
        <f t="shared" si="1"/>
        <v>1.3811750869593601E-2</v>
      </c>
      <c r="H34" s="87">
        <f t="shared" si="2"/>
        <v>0</v>
      </c>
      <c r="I34" s="87">
        <f t="shared" si="3"/>
        <v>5.970388902861265E-2</v>
      </c>
      <c r="J34" s="87">
        <f t="shared" si="4"/>
        <v>3.3275554717776953E-3</v>
      </c>
      <c r="K34" s="120">
        <f t="shared" si="6"/>
        <v>2.2183703145184632E-3</v>
      </c>
      <c r="O34" s="116">
        <f>Amnt_Deposited!B29</f>
        <v>2015</v>
      </c>
      <c r="P34" s="119">
        <f>Amnt_Deposited!D29</f>
        <v>0.17835422094000003</v>
      </c>
      <c r="Q34" s="319">
        <f>MCF!R33</f>
        <v>0.8</v>
      </c>
      <c r="R34" s="87">
        <f t="shared" si="5"/>
        <v>2.8536675350400005E-2</v>
      </c>
      <c r="S34" s="87">
        <f t="shared" si="7"/>
        <v>2.8536675350400005E-2</v>
      </c>
      <c r="T34" s="87">
        <f t="shared" si="8"/>
        <v>0</v>
      </c>
      <c r="U34" s="87">
        <f t="shared" si="9"/>
        <v>0.12335514262110051</v>
      </c>
      <c r="V34" s="87">
        <f t="shared" si="10"/>
        <v>6.8751146111109395E-3</v>
      </c>
      <c r="W34" s="120">
        <f t="shared" si="11"/>
        <v>4.583409740740626E-3</v>
      </c>
    </row>
    <row r="35" spans="2:23">
      <c r="B35" s="116">
        <f>Amnt_Deposited!B30</f>
        <v>2016</v>
      </c>
      <c r="C35" s="119">
        <f>Amnt_Deposited!D30</f>
        <v>0.179171477478</v>
      </c>
      <c r="D35" s="453">
        <f>Dry_Matter_Content!D22</f>
        <v>0.44</v>
      </c>
      <c r="E35" s="319">
        <f>MCF!R34</f>
        <v>0.8</v>
      </c>
      <c r="F35" s="87">
        <f t="shared" si="0"/>
        <v>1.387503921589632E-2</v>
      </c>
      <c r="G35" s="87">
        <f t="shared" si="1"/>
        <v>1.387503921589632E-2</v>
      </c>
      <c r="H35" s="87">
        <f t="shared" si="2"/>
        <v>0</v>
      </c>
      <c r="I35" s="87">
        <f t="shared" si="3"/>
        <v>6.95425763705253E-2</v>
      </c>
      <c r="J35" s="87">
        <f t="shared" si="4"/>
        <v>4.0363518739836655E-3</v>
      </c>
      <c r="K35" s="120">
        <f t="shared" si="6"/>
        <v>2.6909012493224437E-3</v>
      </c>
      <c r="O35" s="116">
        <f>Amnt_Deposited!B30</f>
        <v>2016</v>
      </c>
      <c r="P35" s="119">
        <f>Amnt_Deposited!D30</f>
        <v>0.179171477478</v>
      </c>
      <c r="Q35" s="319">
        <f>MCF!R34</f>
        <v>0.8</v>
      </c>
      <c r="R35" s="87">
        <f t="shared" si="5"/>
        <v>2.8667436396480003E-2</v>
      </c>
      <c r="S35" s="87">
        <f t="shared" si="7"/>
        <v>2.8667436396480003E-2</v>
      </c>
      <c r="T35" s="87">
        <f t="shared" si="8"/>
        <v>0</v>
      </c>
      <c r="U35" s="87">
        <f t="shared" si="9"/>
        <v>0.14368300903001094</v>
      </c>
      <c r="V35" s="87">
        <f t="shared" si="10"/>
        <v>8.3395699875695572E-3</v>
      </c>
      <c r="W35" s="120">
        <f t="shared" si="11"/>
        <v>5.5597133250463709E-3</v>
      </c>
    </row>
    <row r="36" spans="2:23">
      <c r="B36" s="116">
        <f>Amnt_Deposited!B31</f>
        <v>2017</v>
      </c>
      <c r="C36" s="119">
        <f>Amnt_Deposited!D31</f>
        <v>0.18052434609498003</v>
      </c>
      <c r="D36" s="453">
        <f>Dry_Matter_Content!D23</f>
        <v>0.44</v>
      </c>
      <c r="E36" s="319">
        <f>MCF!R35</f>
        <v>0.8</v>
      </c>
      <c r="F36" s="87">
        <f t="shared" si="0"/>
        <v>1.3979805361595255E-2</v>
      </c>
      <c r="G36" s="87">
        <f t="shared" si="1"/>
        <v>1.3979805361595255E-2</v>
      </c>
      <c r="H36" s="87">
        <f t="shared" si="2"/>
        <v>0</v>
      </c>
      <c r="I36" s="87">
        <f t="shared" si="3"/>
        <v>7.8820873789810467E-2</v>
      </c>
      <c r="J36" s="87">
        <f t="shared" si="4"/>
        <v>4.7015079423100795E-3</v>
      </c>
      <c r="K36" s="120">
        <f t="shared" si="6"/>
        <v>3.1343386282067197E-3</v>
      </c>
      <c r="O36" s="116">
        <f>Amnt_Deposited!B31</f>
        <v>2017</v>
      </c>
      <c r="P36" s="119">
        <f>Amnt_Deposited!D31</f>
        <v>0.18052434609498003</v>
      </c>
      <c r="Q36" s="319">
        <f>MCF!R35</f>
        <v>0.8</v>
      </c>
      <c r="R36" s="87">
        <f t="shared" si="5"/>
        <v>2.8883895375196807E-2</v>
      </c>
      <c r="S36" s="87">
        <f t="shared" si="7"/>
        <v>2.8883895375196807E-2</v>
      </c>
      <c r="T36" s="87">
        <f t="shared" si="8"/>
        <v>0</v>
      </c>
      <c r="U36" s="87">
        <f t="shared" si="9"/>
        <v>0.16285304502026957</v>
      </c>
      <c r="V36" s="87">
        <f t="shared" si="10"/>
        <v>9.7138593849381803E-3</v>
      </c>
      <c r="W36" s="120">
        <f t="shared" si="11"/>
        <v>6.4759062566254535E-3</v>
      </c>
    </row>
    <row r="37" spans="2:23">
      <c r="B37" s="116">
        <f>Amnt_Deposited!B32</f>
        <v>2018</v>
      </c>
      <c r="C37" s="119">
        <f>Amnt_Deposited!D32</f>
        <v>0.18158588679312002</v>
      </c>
      <c r="D37" s="453">
        <f>Dry_Matter_Content!D24</f>
        <v>0.44</v>
      </c>
      <c r="E37" s="319">
        <f>MCF!R36</f>
        <v>0.8</v>
      </c>
      <c r="F37" s="87">
        <f t="shared" si="0"/>
        <v>1.4062011073259216E-2</v>
      </c>
      <c r="G37" s="87">
        <f t="shared" si="1"/>
        <v>1.4062011073259216E-2</v>
      </c>
      <c r="H37" s="87">
        <f t="shared" si="2"/>
        <v>0</v>
      </c>
      <c r="I37" s="87">
        <f t="shared" si="3"/>
        <v>8.755410667446524E-2</v>
      </c>
      <c r="J37" s="87">
        <f t="shared" si="4"/>
        <v>5.3287781886044482E-3</v>
      </c>
      <c r="K37" s="120">
        <f t="shared" si="6"/>
        <v>3.5525187924029655E-3</v>
      </c>
      <c r="O37" s="116">
        <f>Amnt_Deposited!B32</f>
        <v>2018</v>
      </c>
      <c r="P37" s="119">
        <f>Amnt_Deposited!D32</f>
        <v>0.18158588679312002</v>
      </c>
      <c r="Q37" s="319">
        <f>MCF!R36</f>
        <v>0.8</v>
      </c>
      <c r="R37" s="87">
        <f t="shared" si="5"/>
        <v>2.9053741886899204E-2</v>
      </c>
      <c r="S37" s="87">
        <f t="shared" si="7"/>
        <v>2.9053741886899204E-2</v>
      </c>
      <c r="T37" s="87">
        <f t="shared" si="8"/>
        <v>0</v>
      </c>
      <c r="U37" s="87">
        <f t="shared" si="9"/>
        <v>0.18089691461666371</v>
      </c>
      <c r="V37" s="87">
        <f t="shared" si="10"/>
        <v>1.1009872290505058E-2</v>
      </c>
      <c r="W37" s="120">
        <f t="shared" si="11"/>
        <v>7.339914860336705E-3</v>
      </c>
    </row>
    <row r="38" spans="2:23">
      <c r="B38" s="116">
        <f>Amnt_Deposited!B33</f>
        <v>2019</v>
      </c>
      <c r="C38" s="119">
        <f>Amnt_Deposited!D33</f>
        <v>0.18264742749126001</v>
      </c>
      <c r="D38" s="453">
        <f>Dry_Matter_Content!D25</f>
        <v>0.44</v>
      </c>
      <c r="E38" s="319">
        <f>MCF!R37</f>
        <v>0.8</v>
      </c>
      <c r="F38" s="87">
        <f t="shared" si="0"/>
        <v>1.4144216784923178E-2</v>
      </c>
      <c r="G38" s="87">
        <f t="shared" si="1"/>
        <v>1.4144216784923178E-2</v>
      </c>
      <c r="H38" s="87">
        <f t="shared" si="2"/>
        <v>0</v>
      </c>
      <c r="I38" s="87">
        <f t="shared" si="3"/>
        <v>9.5779124755580716E-2</v>
      </c>
      <c r="J38" s="87">
        <f t="shared" si="4"/>
        <v>5.9191987038077131E-3</v>
      </c>
      <c r="K38" s="120">
        <f t="shared" si="6"/>
        <v>3.9461324692051415E-3</v>
      </c>
      <c r="O38" s="116">
        <f>Amnt_Deposited!B33</f>
        <v>2019</v>
      </c>
      <c r="P38" s="119">
        <f>Amnt_Deposited!D33</f>
        <v>0.18264742749126001</v>
      </c>
      <c r="Q38" s="319">
        <f>MCF!R37</f>
        <v>0.8</v>
      </c>
      <c r="R38" s="87">
        <f t="shared" si="5"/>
        <v>2.9223588398601605E-2</v>
      </c>
      <c r="S38" s="87">
        <f t="shared" si="7"/>
        <v>2.9223588398601605E-2</v>
      </c>
      <c r="T38" s="87">
        <f t="shared" si="8"/>
        <v>0</v>
      </c>
      <c r="U38" s="87">
        <f t="shared" si="9"/>
        <v>0.19789075362723285</v>
      </c>
      <c r="V38" s="87">
        <f t="shared" si="10"/>
        <v>1.2229749388032465E-2</v>
      </c>
      <c r="W38" s="120">
        <f t="shared" si="11"/>
        <v>8.1531662586883102E-3</v>
      </c>
    </row>
    <row r="39" spans="2:23">
      <c r="B39" s="116">
        <f>Amnt_Deposited!B34</f>
        <v>2020</v>
      </c>
      <c r="C39" s="119">
        <f>Amnt_Deposited!D34</f>
        <v>0.18370896818940002</v>
      </c>
      <c r="D39" s="453">
        <f>Dry_Matter_Content!D26</f>
        <v>0.44</v>
      </c>
      <c r="E39" s="319">
        <f>MCF!R38</f>
        <v>0.8</v>
      </c>
      <c r="F39" s="87">
        <f t="shared" si="0"/>
        <v>1.4226422496587138E-2</v>
      </c>
      <c r="G39" s="87">
        <f t="shared" si="1"/>
        <v>1.4226422496587138E-2</v>
      </c>
      <c r="H39" s="87">
        <f t="shared" si="2"/>
        <v>0</v>
      </c>
      <c r="I39" s="87">
        <f t="shared" si="3"/>
        <v>0.10353028649469141</v>
      </c>
      <c r="J39" s="87">
        <f t="shared" si="4"/>
        <v>6.4752607574764384E-3</v>
      </c>
      <c r="K39" s="120">
        <f t="shared" si="6"/>
        <v>4.316840504984292E-3</v>
      </c>
      <c r="O39" s="116">
        <f>Amnt_Deposited!B34</f>
        <v>2020</v>
      </c>
      <c r="P39" s="119">
        <f>Amnt_Deposited!D34</f>
        <v>0.18370896818940002</v>
      </c>
      <c r="Q39" s="319">
        <f>MCF!R38</f>
        <v>0.8</v>
      </c>
      <c r="R39" s="87">
        <f t="shared" si="5"/>
        <v>2.9393434910304009E-2</v>
      </c>
      <c r="S39" s="87">
        <f t="shared" si="7"/>
        <v>2.9393434910304009E-2</v>
      </c>
      <c r="T39" s="87">
        <f t="shared" si="8"/>
        <v>0</v>
      </c>
      <c r="U39" s="87">
        <f t="shared" si="9"/>
        <v>0.21390555060886651</v>
      </c>
      <c r="V39" s="87">
        <f t="shared" si="10"/>
        <v>1.3378637928670323E-2</v>
      </c>
      <c r="W39" s="120">
        <f t="shared" si="11"/>
        <v>8.9190919524468823E-3</v>
      </c>
    </row>
    <row r="40" spans="2:23">
      <c r="B40" s="116">
        <f>Amnt_Deposited!B35</f>
        <v>2021</v>
      </c>
      <c r="C40" s="119">
        <f>Amnt_Deposited!D35</f>
        <v>0.18477050888754004</v>
      </c>
      <c r="D40" s="453">
        <f>Dry_Matter_Content!D27</f>
        <v>0.44</v>
      </c>
      <c r="E40" s="319">
        <f>MCF!R39</f>
        <v>0.8</v>
      </c>
      <c r="F40" s="87">
        <f t="shared" si="0"/>
        <v>1.4308628208251101E-2</v>
      </c>
      <c r="G40" s="87">
        <f t="shared" si="1"/>
        <v>1.4308628208251101E-2</v>
      </c>
      <c r="H40" s="87">
        <f t="shared" si="2"/>
        <v>0</v>
      </c>
      <c r="I40" s="87">
        <f t="shared" si="3"/>
        <v>0.11083962750899364</v>
      </c>
      <c r="J40" s="87">
        <f t="shared" si="4"/>
        <v>6.9992871939488785E-3</v>
      </c>
      <c r="K40" s="120">
        <f t="shared" si="6"/>
        <v>4.6661914626325851E-3</v>
      </c>
      <c r="O40" s="116">
        <f>Amnt_Deposited!B35</f>
        <v>2021</v>
      </c>
      <c r="P40" s="119">
        <f>Amnt_Deposited!D35</f>
        <v>0.18477050888754004</v>
      </c>
      <c r="Q40" s="319">
        <f>MCF!R39</f>
        <v>0.8</v>
      </c>
      <c r="R40" s="87">
        <f t="shared" si="5"/>
        <v>2.9563281422006413E-2</v>
      </c>
      <c r="S40" s="87">
        <f t="shared" si="7"/>
        <v>2.9563281422006413E-2</v>
      </c>
      <c r="T40" s="87">
        <f t="shared" si="8"/>
        <v>0</v>
      </c>
      <c r="U40" s="87">
        <f t="shared" si="9"/>
        <v>0.22900749485329258</v>
      </c>
      <c r="V40" s="87">
        <f t="shared" si="10"/>
        <v>1.4461337177580325E-2</v>
      </c>
      <c r="W40" s="120">
        <f t="shared" si="11"/>
        <v>9.6408914517202154E-3</v>
      </c>
    </row>
    <row r="41" spans="2:23">
      <c r="B41" s="116">
        <f>Amnt_Deposited!B36</f>
        <v>2022</v>
      </c>
      <c r="C41" s="119">
        <f>Amnt_Deposited!D36</f>
        <v>0.18583204958568</v>
      </c>
      <c r="D41" s="453">
        <f>Dry_Matter_Content!D28</f>
        <v>0.44</v>
      </c>
      <c r="E41" s="319">
        <f>MCF!R40</f>
        <v>0.8</v>
      </c>
      <c r="F41" s="87">
        <f t="shared" si="0"/>
        <v>1.4390833919915061E-2</v>
      </c>
      <c r="G41" s="87">
        <f t="shared" si="1"/>
        <v>1.4390833919915061E-2</v>
      </c>
      <c r="H41" s="87">
        <f t="shared" si="2"/>
        <v>0</v>
      </c>
      <c r="I41" s="87">
        <f t="shared" si="3"/>
        <v>0.11773701760997807</v>
      </c>
      <c r="J41" s="87">
        <f t="shared" si="4"/>
        <v>7.493443818930634E-3</v>
      </c>
      <c r="K41" s="120">
        <f t="shared" si="6"/>
        <v>4.9956292126204227E-3</v>
      </c>
      <c r="O41" s="116">
        <f>Amnt_Deposited!B36</f>
        <v>2022</v>
      </c>
      <c r="P41" s="119">
        <f>Amnt_Deposited!D36</f>
        <v>0.18583204958568</v>
      </c>
      <c r="Q41" s="319">
        <f>MCF!R40</f>
        <v>0.8</v>
      </c>
      <c r="R41" s="87">
        <f t="shared" si="5"/>
        <v>2.9733127933708803E-2</v>
      </c>
      <c r="S41" s="87">
        <f t="shared" si="7"/>
        <v>2.9733127933708803E-2</v>
      </c>
      <c r="T41" s="87">
        <f t="shared" si="8"/>
        <v>0</v>
      </c>
      <c r="U41" s="87">
        <f t="shared" si="9"/>
        <v>0.24325830084706207</v>
      </c>
      <c r="V41" s="87">
        <f t="shared" si="10"/>
        <v>1.5482321939939323E-2</v>
      </c>
      <c r="W41" s="120">
        <f t="shared" si="11"/>
        <v>1.0321547959959548E-2</v>
      </c>
    </row>
    <row r="42" spans="2:23">
      <c r="B42" s="116">
        <f>Amnt_Deposited!B37</f>
        <v>2023</v>
      </c>
      <c r="C42" s="119">
        <f>Amnt_Deposited!D37</f>
        <v>0.18689359028382002</v>
      </c>
      <c r="D42" s="453">
        <f>Dry_Matter_Content!D29</f>
        <v>0.44</v>
      </c>
      <c r="E42" s="319">
        <f>MCF!R41</f>
        <v>0.8</v>
      </c>
      <c r="F42" s="87">
        <f t="shared" si="0"/>
        <v>1.4473039631579025E-2</v>
      </c>
      <c r="G42" s="87">
        <f t="shared" si="1"/>
        <v>1.4473039631579025E-2</v>
      </c>
      <c r="H42" s="87">
        <f t="shared" si="2"/>
        <v>0</v>
      </c>
      <c r="I42" s="87">
        <f t="shared" si="3"/>
        <v>0.12425030722528038</v>
      </c>
      <c r="J42" s="87">
        <f t="shared" si="4"/>
        <v>7.9597500162767176E-3</v>
      </c>
      <c r="K42" s="120">
        <f t="shared" si="6"/>
        <v>5.3065000108511451E-3</v>
      </c>
      <c r="O42" s="116">
        <f>Amnt_Deposited!B37</f>
        <v>2023</v>
      </c>
      <c r="P42" s="119">
        <f>Amnt_Deposited!D37</f>
        <v>0.18689359028382002</v>
      </c>
      <c r="Q42" s="319">
        <f>MCF!R41</f>
        <v>0.8</v>
      </c>
      <c r="R42" s="87">
        <f t="shared" si="5"/>
        <v>2.9902974445411207E-2</v>
      </c>
      <c r="S42" s="87">
        <f t="shared" si="7"/>
        <v>2.9902974445411207E-2</v>
      </c>
      <c r="T42" s="87">
        <f t="shared" si="8"/>
        <v>0</v>
      </c>
      <c r="U42" s="87">
        <f t="shared" si="9"/>
        <v>0.25671551079603377</v>
      </c>
      <c r="V42" s="87">
        <f t="shared" si="10"/>
        <v>1.6445764496439495E-2</v>
      </c>
      <c r="W42" s="120">
        <f t="shared" si="11"/>
        <v>1.096384299762633E-2</v>
      </c>
    </row>
    <row r="43" spans="2:23">
      <c r="B43" s="116">
        <f>Amnt_Deposited!B38</f>
        <v>2024</v>
      </c>
      <c r="C43" s="119">
        <f>Amnt_Deposited!D38</f>
        <v>0.18795513098196001</v>
      </c>
      <c r="D43" s="453">
        <f>Dry_Matter_Content!D30</f>
        <v>0.44</v>
      </c>
      <c r="E43" s="319">
        <f>MCF!R42</f>
        <v>0.8</v>
      </c>
      <c r="F43" s="87">
        <f t="shared" si="0"/>
        <v>1.4555245343242984E-2</v>
      </c>
      <c r="G43" s="87">
        <f t="shared" si="1"/>
        <v>1.4555245343242984E-2</v>
      </c>
      <c r="H43" s="87">
        <f t="shared" si="2"/>
        <v>0</v>
      </c>
      <c r="I43" s="87">
        <f t="shared" si="3"/>
        <v>0.13040546392150981</v>
      </c>
      <c r="J43" s="87">
        <f t="shared" si="4"/>
        <v>8.4000886470135625E-3</v>
      </c>
      <c r="K43" s="120">
        <f t="shared" si="6"/>
        <v>5.6000590980090411E-3</v>
      </c>
      <c r="O43" s="116">
        <f>Amnt_Deposited!B38</f>
        <v>2024</v>
      </c>
      <c r="P43" s="119">
        <f>Amnt_Deposited!D38</f>
        <v>0.18795513098196001</v>
      </c>
      <c r="Q43" s="319">
        <f>MCF!R42</f>
        <v>0.8</v>
      </c>
      <c r="R43" s="87">
        <f t="shared" si="5"/>
        <v>3.0072820957113607E-2</v>
      </c>
      <c r="S43" s="87">
        <f t="shared" si="7"/>
        <v>3.0072820957113607E-2</v>
      </c>
      <c r="T43" s="87">
        <f t="shared" si="8"/>
        <v>0</v>
      </c>
      <c r="U43" s="87">
        <f t="shared" si="9"/>
        <v>0.26943277669733423</v>
      </c>
      <c r="V43" s="87">
        <f t="shared" si="10"/>
        <v>1.7355555055813141E-2</v>
      </c>
      <c r="W43" s="120">
        <f t="shared" si="11"/>
        <v>1.157037003720876E-2</v>
      </c>
    </row>
    <row r="44" spans="2:23">
      <c r="B44" s="116">
        <f>Amnt_Deposited!B39</f>
        <v>2025</v>
      </c>
      <c r="C44" s="119">
        <f>Amnt_Deposited!D39</f>
        <v>0.18901667168009997</v>
      </c>
      <c r="D44" s="453">
        <f>Dry_Matter_Content!D31</f>
        <v>0.44</v>
      </c>
      <c r="E44" s="319">
        <f>MCF!R43</f>
        <v>0.8</v>
      </c>
      <c r="F44" s="87">
        <f t="shared" si="0"/>
        <v>1.4637451054906943E-2</v>
      </c>
      <c r="G44" s="87">
        <f t="shared" si="1"/>
        <v>1.4637451054906943E-2</v>
      </c>
      <c r="H44" s="87">
        <f t="shared" si="2"/>
        <v>0</v>
      </c>
      <c r="I44" s="87">
        <f t="shared" si="3"/>
        <v>0.13622669969729079</v>
      </c>
      <c r="J44" s="87">
        <f t="shared" si="4"/>
        <v>8.8162152791259572E-3</v>
      </c>
      <c r="K44" s="120">
        <f t="shared" si="6"/>
        <v>5.8774768527506379E-3</v>
      </c>
      <c r="O44" s="116">
        <f>Amnt_Deposited!B39</f>
        <v>2025</v>
      </c>
      <c r="P44" s="119">
        <f>Amnt_Deposited!D39</f>
        <v>0.18901667168009997</v>
      </c>
      <c r="Q44" s="319">
        <f>MCF!R43</f>
        <v>0.8</v>
      </c>
      <c r="R44" s="87">
        <f t="shared" si="5"/>
        <v>3.0242667468816001E-2</v>
      </c>
      <c r="S44" s="87">
        <f t="shared" si="7"/>
        <v>3.0242667468816001E-2</v>
      </c>
      <c r="T44" s="87">
        <f t="shared" si="8"/>
        <v>0</v>
      </c>
      <c r="U44" s="87">
        <f t="shared" si="9"/>
        <v>0.28146012334150983</v>
      </c>
      <c r="V44" s="87">
        <f t="shared" si="10"/>
        <v>1.8215320824640401E-2</v>
      </c>
      <c r="W44" s="120">
        <f t="shared" si="11"/>
        <v>1.2143547216426933E-2</v>
      </c>
    </row>
    <row r="45" spans="2:23">
      <c r="B45" s="116">
        <f>Amnt_Deposited!B40</f>
        <v>2026</v>
      </c>
      <c r="C45" s="119">
        <f>Amnt_Deposited!D40</f>
        <v>0.19007821237824002</v>
      </c>
      <c r="D45" s="453">
        <f>Dry_Matter_Content!D32</f>
        <v>0.44</v>
      </c>
      <c r="E45" s="319">
        <f>MCF!R44</f>
        <v>0.8</v>
      </c>
      <c r="F45" s="87">
        <f t="shared" si="0"/>
        <v>1.4719656766570909E-2</v>
      </c>
      <c r="G45" s="87">
        <f t="shared" si="1"/>
        <v>1.4719656766570909E-2</v>
      </c>
      <c r="H45" s="87">
        <f t="shared" si="2"/>
        <v>0</v>
      </c>
      <c r="I45" s="87">
        <f t="shared" si="3"/>
        <v>0.14173658967050837</v>
      </c>
      <c r="J45" s="87">
        <f t="shared" si="4"/>
        <v>9.2097667933533425E-3</v>
      </c>
      <c r="K45" s="120">
        <f t="shared" si="6"/>
        <v>6.1398445289022278E-3</v>
      </c>
      <c r="O45" s="116">
        <f>Amnt_Deposited!B40</f>
        <v>2026</v>
      </c>
      <c r="P45" s="119">
        <f>Amnt_Deposited!D40</f>
        <v>0.19007821237824002</v>
      </c>
      <c r="Q45" s="319">
        <f>MCF!R44</f>
        <v>0.8</v>
      </c>
      <c r="R45" s="87">
        <f t="shared" si="5"/>
        <v>3.0412513980518408E-2</v>
      </c>
      <c r="S45" s="87">
        <f t="shared" si="7"/>
        <v>3.0412513980518408E-2</v>
      </c>
      <c r="T45" s="87">
        <f t="shared" si="8"/>
        <v>0</v>
      </c>
      <c r="U45" s="87">
        <f t="shared" si="9"/>
        <v>0.29284419353410812</v>
      </c>
      <c r="V45" s="87">
        <f t="shared" si="10"/>
        <v>1.9028443787920124E-2</v>
      </c>
      <c r="W45" s="120">
        <f t="shared" si="11"/>
        <v>1.2685629191946749E-2</v>
      </c>
    </row>
    <row r="46" spans="2:23">
      <c r="B46" s="116">
        <f>Amnt_Deposited!B41</f>
        <v>2027</v>
      </c>
      <c r="C46" s="119">
        <f>Amnt_Deposited!D41</f>
        <v>0.19113975307638001</v>
      </c>
      <c r="D46" s="453">
        <f>Dry_Matter_Content!D33</f>
        <v>0.44</v>
      </c>
      <c r="E46" s="319">
        <f>MCF!R45</f>
        <v>0.8</v>
      </c>
      <c r="F46" s="87">
        <f t="shared" si="0"/>
        <v>1.4801862478234867E-2</v>
      </c>
      <c r="G46" s="87">
        <f t="shared" si="1"/>
        <v>1.4801862478234867E-2</v>
      </c>
      <c r="H46" s="87">
        <f t="shared" si="2"/>
        <v>0</v>
      </c>
      <c r="I46" s="87">
        <f t="shared" si="3"/>
        <v>0.14695618274156214</v>
      </c>
      <c r="J46" s="87">
        <f t="shared" si="4"/>
        <v>9.5822694071811005E-3</v>
      </c>
      <c r="K46" s="120">
        <f t="shared" si="6"/>
        <v>6.3881796047873998E-3</v>
      </c>
      <c r="O46" s="116">
        <f>Amnt_Deposited!B41</f>
        <v>2027</v>
      </c>
      <c r="P46" s="119">
        <f>Amnt_Deposited!D41</f>
        <v>0.19113975307638001</v>
      </c>
      <c r="Q46" s="319">
        <f>MCF!R45</f>
        <v>0.8</v>
      </c>
      <c r="R46" s="87">
        <f t="shared" si="5"/>
        <v>3.0582360492220809E-2</v>
      </c>
      <c r="S46" s="87">
        <f t="shared" si="7"/>
        <v>3.0582360492220809E-2</v>
      </c>
      <c r="T46" s="87">
        <f t="shared" si="8"/>
        <v>0</v>
      </c>
      <c r="U46" s="87">
        <f t="shared" si="9"/>
        <v>0.30362847673876464</v>
      </c>
      <c r="V46" s="87">
        <f t="shared" si="10"/>
        <v>1.9798077287564251E-2</v>
      </c>
      <c r="W46" s="120">
        <f t="shared" si="11"/>
        <v>1.3198718191709501E-2</v>
      </c>
    </row>
    <row r="47" spans="2:23">
      <c r="B47" s="116">
        <f>Amnt_Deposited!B42</f>
        <v>2028</v>
      </c>
      <c r="C47" s="119">
        <f>Amnt_Deposited!D42</f>
        <v>0.19220129377452</v>
      </c>
      <c r="D47" s="453">
        <f>Dry_Matter_Content!D34</f>
        <v>0.44</v>
      </c>
      <c r="E47" s="319">
        <f>MCF!R46</f>
        <v>0.8</v>
      </c>
      <c r="F47" s="87">
        <f t="shared" si="0"/>
        <v>1.4884068189898831E-2</v>
      </c>
      <c r="G47" s="87">
        <f t="shared" si="1"/>
        <v>1.4884068189898831E-2</v>
      </c>
      <c r="H47" s="87">
        <f t="shared" si="2"/>
        <v>0</v>
      </c>
      <c r="I47" s="87">
        <f t="shared" si="3"/>
        <v>0.15190510477510052</v>
      </c>
      <c r="J47" s="87">
        <f t="shared" si="4"/>
        <v>9.9351461563604252E-3</v>
      </c>
      <c r="K47" s="120">
        <f t="shared" si="6"/>
        <v>6.6234307709069499E-3</v>
      </c>
      <c r="O47" s="116">
        <f>Amnt_Deposited!B42</f>
        <v>2028</v>
      </c>
      <c r="P47" s="119">
        <f>Amnt_Deposited!D42</f>
        <v>0.19220129377452</v>
      </c>
      <c r="Q47" s="319">
        <f>MCF!R46</f>
        <v>0.8</v>
      </c>
      <c r="R47" s="87">
        <f t="shared" si="5"/>
        <v>3.0752207003923206E-2</v>
      </c>
      <c r="S47" s="87">
        <f t="shared" si="7"/>
        <v>3.0752207003923206E-2</v>
      </c>
      <c r="T47" s="87">
        <f t="shared" si="8"/>
        <v>0</v>
      </c>
      <c r="U47" s="87">
        <f t="shared" si="9"/>
        <v>0.31385352226260432</v>
      </c>
      <c r="V47" s="87">
        <f t="shared" si="10"/>
        <v>2.0527161480083517E-2</v>
      </c>
      <c r="W47" s="120">
        <f t="shared" si="11"/>
        <v>1.3684774320055677E-2</v>
      </c>
    </row>
    <row r="48" spans="2:23">
      <c r="B48" s="116">
        <f>Amnt_Deposited!B43</f>
        <v>2029</v>
      </c>
      <c r="C48" s="119">
        <f>Amnt_Deposited!D43</f>
        <v>0.19326283447266002</v>
      </c>
      <c r="D48" s="453">
        <f>Dry_Matter_Content!D35</f>
        <v>0.44</v>
      </c>
      <c r="E48" s="319">
        <f>MCF!R47</f>
        <v>0.8</v>
      </c>
      <c r="F48" s="87">
        <f t="shared" si="0"/>
        <v>1.4966273901562792E-2</v>
      </c>
      <c r="G48" s="87">
        <f t="shared" si="1"/>
        <v>1.4966273901562792E-2</v>
      </c>
      <c r="H48" s="87">
        <f t="shared" si="2"/>
        <v>0</v>
      </c>
      <c r="I48" s="87">
        <f t="shared" si="3"/>
        <v>0.15660165480603208</v>
      </c>
      <c r="J48" s="87">
        <f t="shared" si="4"/>
        <v>1.0269723870631242E-2</v>
      </c>
      <c r="K48" s="120">
        <f t="shared" si="6"/>
        <v>6.8464825804208278E-3</v>
      </c>
      <c r="O48" s="116">
        <f>Amnt_Deposited!B43</f>
        <v>2029</v>
      </c>
      <c r="P48" s="119">
        <f>Amnt_Deposited!D43</f>
        <v>0.19326283447266002</v>
      </c>
      <c r="Q48" s="319">
        <f>MCF!R47</f>
        <v>0.8</v>
      </c>
      <c r="R48" s="87">
        <f t="shared" si="5"/>
        <v>3.0922053515625603E-2</v>
      </c>
      <c r="S48" s="87">
        <f t="shared" si="7"/>
        <v>3.0922053515625603E-2</v>
      </c>
      <c r="T48" s="87">
        <f t="shared" si="8"/>
        <v>0</v>
      </c>
      <c r="U48" s="87">
        <f t="shared" si="9"/>
        <v>0.32355713802899183</v>
      </c>
      <c r="V48" s="87">
        <f t="shared" si="10"/>
        <v>2.1218437749238102E-2</v>
      </c>
      <c r="W48" s="120">
        <f t="shared" si="11"/>
        <v>1.4145625166158735E-2</v>
      </c>
    </row>
    <row r="49" spans="2:23">
      <c r="B49" s="116">
        <f>Amnt_Deposited!B44</f>
        <v>2030</v>
      </c>
      <c r="C49" s="119">
        <f>Amnt_Deposited!D44</f>
        <v>0.19432437517080003</v>
      </c>
      <c r="D49" s="453">
        <f>Dry_Matter_Content!D36</f>
        <v>0.44</v>
      </c>
      <c r="E49" s="319">
        <f>MCF!R48</f>
        <v>0.8</v>
      </c>
      <c r="F49" s="87">
        <f t="shared" si="0"/>
        <v>1.5048479613226754E-2</v>
      </c>
      <c r="G49" s="87">
        <f t="shared" si="1"/>
        <v>1.5048479613226754E-2</v>
      </c>
      <c r="H49" s="87">
        <f t="shared" si="2"/>
        <v>0</v>
      </c>
      <c r="I49" s="87">
        <f t="shared" si="3"/>
        <v>0.16106289474141572</v>
      </c>
      <c r="J49" s="87">
        <f t="shared" si="4"/>
        <v>1.0587239677843125E-2</v>
      </c>
      <c r="K49" s="120">
        <f t="shared" si="6"/>
        <v>7.0581597852287497E-3</v>
      </c>
      <c r="O49" s="116">
        <f>Amnt_Deposited!B44</f>
        <v>2030</v>
      </c>
      <c r="P49" s="119">
        <f>Amnt_Deposited!D44</f>
        <v>0.19432437517080003</v>
      </c>
      <c r="Q49" s="319">
        <f>MCF!R48</f>
        <v>0.8</v>
      </c>
      <c r="R49" s="87">
        <f t="shared" si="5"/>
        <v>3.1091900027328007E-2</v>
      </c>
      <c r="S49" s="87">
        <f t="shared" si="7"/>
        <v>3.1091900027328007E-2</v>
      </c>
      <c r="T49" s="87">
        <f t="shared" si="8"/>
        <v>0</v>
      </c>
      <c r="U49" s="87">
        <f t="shared" si="9"/>
        <v>0.33277457591201587</v>
      </c>
      <c r="V49" s="87">
        <f t="shared" si="10"/>
        <v>2.1874462144303976E-2</v>
      </c>
      <c r="W49" s="120">
        <f t="shared" si="11"/>
        <v>1.4582974762869317E-2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0.15017404767305828</v>
      </c>
      <c r="J50" s="87">
        <f t="shared" si="4"/>
        <v>1.0888847068357448E-2</v>
      </c>
      <c r="K50" s="120">
        <f t="shared" si="6"/>
        <v>7.2592313789049652E-3</v>
      </c>
      <c r="O50" s="116">
        <f>Amnt_Deposited!B45</f>
        <v>2031</v>
      </c>
      <c r="P50" s="119">
        <f>Amnt_Deposited!D45</f>
        <v>0</v>
      </c>
      <c r="Q50" s="319">
        <f>MCF!R49</f>
        <v>0.8</v>
      </c>
      <c r="R50" s="87">
        <f t="shared" si="5"/>
        <v>0</v>
      </c>
      <c r="S50" s="87">
        <f t="shared" si="7"/>
        <v>0</v>
      </c>
      <c r="T50" s="87">
        <f t="shared" si="8"/>
        <v>0</v>
      </c>
      <c r="U50" s="87">
        <f t="shared" si="9"/>
        <v>0.31027695800218641</v>
      </c>
      <c r="V50" s="87">
        <f t="shared" si="10"/>
        <v>2.2497617909829432E-2</v>
      </c>
      <c r="W50" s="120">
        <f t="shared" si="11"/>
        <v>1.4998411939886287E-2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0.14002135396062079</v>
      </c>
      <c r="J51" s="87">
        <f t="shared" si="4"/>
        <v>1.0152693712437488E-2</v>
      </c>
      <c r="K51" s="120">
        <f t="shared" si="6"/>
        <v>6.7684624749583255E-3</v>
      </c>
      <c r="O51" s="116">
        <f>Amnt_Deposited!B46</f>
        <v>2032</v>
      </c>
      <c r="P51" s="119">
        <f>Amnt_Deposited!D46</f>
        <v>0</v>
      </c>
      <c r="Q51" s="319">
        <f>MCF!R50</f>
        <v>0.8</v>
      </c>
      <c r="R51" s="87">
        <f t="shared" ref="R51:R82" si="13">P51*$W$6*DOCF*Q51</f>
        <v>0</v>
      </c>
      <c r="S51" s="87">
        <f t="shared" si="7"/>
        <v>0</v>
      </c>
      <c r="T51" s="87">
        <f t="shared" si="8"/>
        <v>0</v>
      </c>
      <c r="U51" s="87">
        <f t="shared" si="9"/>
        <v>0.28930031810045609</v>
      </c>
      <c r="V51" s="87">
        <f t="shared" si="10"/>
        <v>2.0976639901730338E-2</v>
      </c>
      <c r="W51" s="120">
        <f t="shared" si="11"/>
        <v>1.3984426601153559E-2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0.1305550450877461</v>
      </c>
      <c r="J52" s="87">
        <f t="shared" si="4"/>
        <v>9.4663088728746923E-3</v>
      </c>
      <c r="K52" s="120">
        <f t="shared" si="6"/>
        <v>6.3108725819164616E-3</v>
      </c>
      <c r="O52" s="116">
        <f>Amnt_Deposited!B47</f>
        <v>2033</v>
      </c>
      <c r="P52" s="119">
        <f>Amnt_Deposited!D47</f>
        <v>0</v>
      </c>
      <c r="Q52" s="319">
        <f>MCF!R51</f>
        <v>0.8</v>
      </c>
      <c r="R52" s="87">
        <f t="shared" si="13"/>
        <v>0</v>
      </c>
      <c r="S52" s="87">
        <f t="shared" si="7"/>
        <v>0</v>
      </c>
      <c r="T52" s="87">
        <f t="shared" si="8"/>
        <v>0</v>
      </c>
      <c r="U52" s="87">
        <f t="shared" si="9"/>
        <v>0.26974182869369018</v>
      </c>
      <c r="V52" s="87">
        <f t="shared" si="10"/>
        <v>1.9558489406765887E-2</v>
      </c>
      <c r="W52" s="120">
        <f t="shared" si="11"/>
        <v>1.3038992937843923E-2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0.12172871719735689</v>
      </c>
      <c r="J53" s="87">
        <f t="shared" si="4"/>
        <v>8.8263278903892052E-3</v>
      </c>
      <c r="K53" s="120">
        <f t="shared" si="6"/>
        <v>5.8842185935928035E-3</v>
      </c>
      <c r="O53" s="116">
        <f>Amnt_Deposited!B48</f>
        <v>2034</v>
      </c>
      <c r="P53" s="119">
        <f>Amnt_Deposited!D48</f>
        <v>0</v>
      </c>
      <c r="Q53" s="319">
        <f>MCF!R52</f>
        <v>0.8</v>
      </c>
      <c r="R53" s="87">
        <f t="shared" si="13"/>
        <v>0</v>
      </c>
      <c r="S53" s="87">
        <f t="shared" si="7"/>
        <v>0</v>
      </c>
      <c r="T53" s="87">
        <f t="shared" si="8"/>
        <v>0</v>
      </c>
      <c r="U53" s="87">
        <f t="shared" si="9"/>
        <v>0.25150561404412569</v>
      </c>
      <c r="V53" s="87">
        <f t="shared" si="10"/>
        <v>1.8236214649564469E-2</v>
      </c>
      <c r="W53" s="120">
        <f t="shared" si="11"/>
        <v>1.2157476433042979E-2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0.11349910361989449</v>
      </c>
      <c r="J54" s="87">
        <f t="shared" si="4"/>
        <v>8.229613577462401E-3</v>
      </c>
      <c r="K54" s="120">
        <f t="shared" si="6"/>
        <v>5.4864090516416001E-3</v>
      </c>
      <c r="O54" s="116">
        <f>Amnt_Deposited!B49</f>
        <v>2035</v>
      </c>
      <c r="P54" s="119">
        <f>Amnt_Deposited!D49</f>
        <v>0</v>
      </c>
      <c r="Q54" s="319">
        <f>MCF!R53</f>
        <v>0.8</v>
      </c>
      <c r="R54" s="87">
        <f t="shared" si="13"/>
        <v>0</v>
      </c>
      <c r="S54" s="87">
        <f t="shared" si="7"/>
        <v>0</v>
      </c>
      <c r="T54" s="87">
        <f t="shared" si="8"/>
        <v>0</v>
      </c>
      <c r="U54" s="87">
        <f t="shared" si="9"/>
        <v>0.23450228020639347</v>
      </c>
      <c r="V54" s="87">
        <f t="shared" si="10"/>
        <v>1.7003333837732226E-2</v>
      </c>
      <c r="W54" s="120">
        <f t="shared" si="11"/>
        <v>1.1335555891821484E-2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0.10582586278005446</v>
      </c>
      <c r="J55" s="87">
        <f t="shared" si="4"/>
        <v>7.6732408398400252E-3</v>
      </c>
      <c r="K55" s="120">
        <f t="shared" si="6"/>
        <v>5.1154938932266832E-3</v>
      </c>
      <c r="O55" s="116">
        <f>Amnt_Deposited!B50</f>
        <v>2036</v>
      </c>
      <c r="P55" s="119">
        <f>Amnt_Deposited!D50</f>
        <v>0</v>
      </c>
      <c r="Q55" s="319">
        <f>MCF!R54</f>
        <v>0.8</v>
      </c>
      <c r="R55" s="87">
        <f t="shared" si="13"/>
        <v>0</v>
      </c>
      <c r="S55" s="87">
        <f t="shared" si="7"/>
        <v>0</v>
      </c>
      <c r="T55" s="87">
        <f t="shared" si="8"/>
        <v>0</v>
      </c>
      <c r="U55" s="87">
        <f t="shared" si="9"/>
        <v>0.21864847681829425</v>
      </c>
      <c r="V55" s="87">
        <f t="shared" si="10"/>
        <v>1.5853803388099219E-2</v>
      </c>
      <c r="W55" s="120">
        <f t="shared" si="11"/>
        <v>1.0569202258732813E-2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9.8671380442337697E-2</v>
      </c>
      <c r="J56" s="87">
        <f t="shared" si="4"/>
        <v>7.1544823377167671E-3</v>
      </c>
      <c r="K56" s="120">
        <f t="shared" si="6"/>
        <v>4.7696548918111778E-3</v>
      </c>
      <c r="O56" s="116">
        <f>Amnt_Deposited!B51</f>
        <v>2037</v>
      </c>
      <c r="P56" s="119">
        <f>Amnt_Deposited!D51</f>
        <v>0</v>
      </c>
      <c r="Q56" s="319">
        <f>MCF!R55</f>
        <v>0.8</v>
      </c>
      <c r="R56" s="87">
        <f t="shared" si="13"/>
        <v>0</v>
      </c>
      <c r="S56" s="87">
        <f t="shared" si="7"/>
        <v>0</v>
      </c>
      <c r="T56" s="87">
        <f t="shared" si="8"/>
        <v>0</v>
      </c>
      <c r="U56" s="87">
        <f t="shared" si="9"/>
        <v>0.20386648851722655</v>
      </c>
      <c r="V56" s="87">
        <f t="shared" si="10"/>
        <v>1.4781988301067694E-2</v>
      </c>
      <c r="W56" s="120">
        <f t="shared" si="11"/>
        <v>9.854658867378463E-3</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9.2000585326024328E-2</v>
      </c>
      <c r="J57" s="87">
        <f t="shared" si="4"/>
        <v>6.6707951163133758E-3</v>
      </c>
      <c r="K57" s="120">
        <f t="shared" si="6"/>
        <v>4.4471967442089172E-3</v>
      </c>
      <c r="O57" s="116">
        <f>Amnt_Deposited!B52</f>
        <v>2038</v>
      </c>
      <c r="P57" s="119">
        <f>Amnt_Deposited!D52</f>
        <v>0</v>
      </c>
      <c r="Q57" s="319">
        <f>MCF!R56</f>
        <v>0.8</v>
      </c>
      <c r="R57" s="87">
        <f t="shared" si="13"/>
        <v>0</v>
      </c>
      <c r="S57" s="87">
        <f t="shared" si="7"/>
        <v>0</v>
      </c>
      <c r="T57" s="87">
        <f t="shared" si="8"/>
        <v>0</v>
      </c>
      <c r="U57" s="87">
        <f t="shared" si="9"/>
        <v>0.19008385397938901</v>
      </c>
      <c r="V57" s="87">
        <f t="shared" si="10"/>
        <v>1.3782634537837547E-2</v>
      </c>
      <c r="W57" s="120">
        <f t="shared" si="11"/>
        <v>9.1884230252250315E-3</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8.578077718571496E-2</v>
      </c>
      <c r="J58" s="87">
        <f t="shared" si="4"/>
        <v>6.2198081403093729E-3</v>
      </c>
      <c r="K58" s="120">
        <f t="shared" si="6"/>
        <v>4.1465387602062486E-3</v>
      </c>
      <c r="O58" s="116">
        <f>Amnt_Deposited!B53</f>
        <v>2039</v>
      </c>
      <c r="P58" s="119">
        <f>Amnt_Deposited!D53</f>
        <v>0</v>
      </c>
      <c r="Q58" s="319">
        <f>MCF!R57</f>
        <v>0.8</v>
      </c>
      <c r="R58" s="87">
        <f t="shared" si="13"/>
        <v>0</v>
      </c>
      <c r="S58" s="87">
        <f t="shared" si="7"/>
        <v>0</v>
      </c>
      <c r="T58" s="87">
        <f t="shared" si="8"/>
        <v>0</v>
      </c>
      <c r="U58" s="87">
        <f t="shared" si="9"/>
        <v>0.17723301071428701</v>
      </c>
      <c r="V58" s="87">
        <f t="shared" si="10"/>
        <v>1.2850843265102005E-2</v>
      </c>
      <c r="W58" s="120">
        <f t="shared" si="11"/>
        <v>8.5672288434013363E-3</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7.9981466514689792E-2</v>
      </c>
      <c r="J59" s="87">
        <f t="shared" si="4"/>
        <v>5.7993106710251688E-3</v>
      </c>
      <c r="K59" s="120">
        <f t="shared" si="6"/>
        <v>3.8662071140167791E-3</v>
      </c>
      <c r="O59" s="116">
        <f>Amnt_Deposited!B54</f>
        <v>2040</v>
      </c>
      <c r="P59" s="119">
        <f>Amnt_Deposited!D54</f>
        <v>0</v>
      </c>
      <c r="Q59" s="319">
        <f>MCF!R58</f>
        <v>0.8</v>
      </c>
      <c r="R59" s="87">
        <f t="shared" si="13"/>
        <v>0</v>
      </c>
      <c r="S59" s="87">
        <f t="shared" si="7"/>
        <v>0</v>
      </c>
      <c r="T59" s="87">
        <f t="shared" si="8"/>
        <v>0</v>
      </c>
      <c r="U59" s="87">
        <f t="shared" si="9"/>
        <v>0.16525096387332594</v>
      </c>
      <c r="V59" s="87">
        <f t="shared" si="10"/>
        <v>1.1982046840961087E-2</v>
      </c>
      <c r="W59" s="120">
        <f t="shared" si="11"/>
        <v>7.9880312273073913E-3</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7.4574225085311308E-2</v>
      </c>
      <c r="J60" s="87">
        <f t="shared" si="4"/>
        <v>5.407241429378486E-3</v>
      </c>
      <c r="K60" s="120">
        <f t="shared" si="6"/>
        <v>3.6048276195856572E-3</v>
      </c>
      <c r="O60" s="116">
        <f>Amnt_Deposited!B55</f>
        <v>2041</v>
      </c>
      <c r="P60" s="119">
        <f>Amnt_Deposited!D55</f>
        <v>0</v>
      </c>
      <c r="Q60" s="319">
        <f>MCF!R59</f>
        <v>0.8</v>
      </c>
      <c r="R60" s="87">
        <f t="shared" si="13"/>
        <v>0</v>
      </c>
      <c r="S60" s="87">
        <f t="shared" si="7"/>
        <v>0</v>
      </c>
      <c r="T60" s="87">
        <f t="shared" si="8"/>
        <v>0</v>
      </c>
      <c r="U60" s="87">
        <f t="shared" si="9"/>
        <v>0.15407897744899024</v>
      </c>
      <c r="V60" s="87">
        <f t="shared" si="10"/>
        <v>1.1171986424335709E-2</v>
      </c>
      <c r="W60" s="120">
        <f t="shared" si="11"/>
        <v>7.4479909495571393E-3</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6.9532546593819397E-2</v>
      </c>
      <c r="J61" s="87">
        <f t="shared" si="4"/>
        <v>5.0416784914919062E-3</v>
      </c>
      <c r="K61" s="120">
        <f t="shared" si="6"/>
        <v>3.3611189943279374E-3</v>
      </c>
      <c r="O61" s="116">
        <f>Amnt_Deposited!B56</f>
        <v>2042</v>
      </c>
      <c r="P61" s="119">
        <f>Amnt_Deposited!D56</f>
        <v>0</v>
      </c>
      <c r="Q61" s="319">
        <f>MCF!R60</f>
        <v>0.8</v>
      </c>
      <c r="R61" s="87">
        <f t="shared" si="13"/>
        <v>0</v>
      </c>
      <c r="S61" s="87">
        <f t="shared" si="7"/>
        <v>0</v>
      </c>
      <c r="T61" s="87">
        <f t="shared" si="8"/>
        <v>0</v>
      </c>
      <c r="U61" s="87">
        <f t="shared" si="9"/>
        <v>0.14366228635086647</v>
      </c>
      <c r="V61" s="87">
        <f t="shared" si="10"/>
        <v>1.0416691098123768E-2</v>
      </c>
      <c r="W61" s="120">
        <f t="shared" si="11"/>
        <v>6.9444607320825122E-3</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6.4831716726399605E-2</v>
      </c>
      <c r="J62" s="87">
        <f t="shared" si="4"/>
        <v>4.7008298674197967E-3</v>
      </c>
      <c r="K62" s="120">
        <f t="shared" si="6"/>
        <v>3.1338865782798643E-3</v>
      </c>
      <c r="O62" s="116">
        <f>Amnt_Deposited!B57</f>
        <v>2043</v>
      </c>
      <c r="P62" s="119">
        <f>Amnt_Deposited!D57</f>
        <v>0</v>
      </c>
      <c r="Q62" s="319">
        <f>MCF!R61</f>
        <v>0.8</v>
      </c>
      <c r="R62" s="87">
        <f t="shared" si="13"/>
        <v>0</v>
      </c>
      <c r="S62" s="87">
        <f t="shared" si="7"/>
        <v>0</v>
      </c>
      <c r="T62" s="87">
        <f t="shared" si="8"/>
        <v>0</v>
      </c>
      <c r="U62" s="87">
        <f t="shared" si="9"/>
        <v>0.13394982794710655</v>
      </c>
      <c r="V62" s="87">
        <f t="shared" si="10"/>
        <v>9.7124584037599077E-3</v>
      </c>
      <c r="W62" s="120">
        <f t="shared" si="11"/>
        <v>6.4749722691732712E-3</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6.0448692009588086E-2</v>
      </c>
      <c r="J63" s="87">
        <f t="shared" si="4"/>
        <v>4.3830247168115174E-3</v>
      </c>
      <c r="K63" s="120">
        <f t="shared" si="6"/>
        <v>2.9220164778743446E-3</v>
      </c>
      <c r="O63" s="116">
        <f>Amnt_Deposited!B58</f>
        <v>2044</v>
      </c>
      <c r="P63" s="119">
        <f>Amnt_Deposited!D58</f>
        <v>0</v>
      </c>
      <c r="Q63" s="319">
        <f>MCF!R62</f>
        <v>0.8</v>
      </c>
      <c r="R63" s="87">
        <f t="shared" si="13"/>
        <v>0</v>
      </c>
      <c r="S63" s="87">
        <f t="shared" si="7"/>
        <v>0</v>
      </c>
      <c r="T63" s="87">
        <f t="shared" si="8"/>
        <v>0</v>
      </c>
      <c r="U63" s="87">
        <f t="shared" si="9"/>
        <v>0.12489399175534723</v>
      </c>
      <c r="V63" s="87">
        <f t="shared" si="10"/>
        <v>9.0558361917593283E-3</v>
      </c>
      <c r="W63" s="120">
        <f t="shared" si="11"/>
        <v>6.0372241278395522E-3</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5.636198685113801E-2</v>
      </c>
      <c r="J64" s="87">
        <f t="shared" si="4"/>
        <v>4.0867051584500781E-3</v>
      </c>
      <c r="K64" s="120">
        <f t="shared" si="6"/>
        <v>2.7244701056333854E-3</v>
      </c>
      <c r="O64" s="116">
        <f>Amnt_Deposited!B59</f>
        <v>2045</v>
      </c>
      <c r="P64" s="119">
        <f>Amnt_Deposited!D59</f>
        <v>0</v>
      </c>
      <c r="Q64" s="319">
        <f>MCF!R63</f>
        <v>0.8</v>
      </c>
      <c r="R64" s="87">
        <f t="shared" si="13"/>
        <v>0</v>
      </c>
      <c r="S64" s="87">
        <f t="shared" si="7"/>
        <v>0</v>
      </c>
      <c r="T64" s="87">
        <f t="shared" si="8"/>
        <v>0</v>
      </c>
      <c r="U64" s="87">
        <f t="shared" si="9"/>
        <v>0.11645038605607021</v>
      </c>
      <c r="V64" s="87">
        <f t="shared" si="10"/>
        <v>8.4436056992770164E-3</v>
      </c>
      <c r="W64" s="120">
        <f t="shared" si="11"/>
        <v>5.6290704661846776E-3</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5.25515682176214E-2</v>
      </c>
      <c r="J65" s="87">
        <f t="shared" si="4"/>
        <v>3.8104186335166119E-3</v>
      </c>
      <c r="K65" s="120">
        <f t="shared" si="6"/>
        <v>2.5402790890110744E-3</v>
      </c>
      <c r="O65" s="116">
        <f>Amnt_Deposited!B60</f>
        <v>2046</v>
      </c>
      <c r="P65" s="119">
        <f>Amnt_Deposited!D60</f>
        <v>0</v>
      </c>
      <c r="Q65" s="319">
        <f>MCF!R64</f>
        <v>0.8</v>
      </c>
      <c r="R65" s="87">
        <f t="shared" si="13"/>
        <v>0</v>
      </c>
      <c r="S65" s="87">
        <f t="shared" si="7"/>
        <v>0</v>
      </c>
      <c r="T65" s="87">
        <f t="shared" si="8"/>
        <v>0</v>
      </c>
      <c r="U65" s="87">
        <f t="shared" si="9"/>
        <v>0.10857762028434167</v>
      </c>
      <c r="V65" s="87">
        <f t="shared" si="10"/>
        <v>7.8727657717285321E-3</v>
      </c>
      <c r="W65" s="120">
        <f t="shared" si="11"/>
        <v>5.2485105144856881E-3</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4.8998757432476045E-2</v>
      </c>
      <c r="J66" s="87">
        <f t="shared" si="4"/>
        <v>3.5528107851453571E-3</v>
      </c>
      <c r="K66" s="120">
        <f t="shared" si="6"/>
        <v>2.3685405234302381E-3</v>
      </c>
      <c r="O66" s="116">
        <f>Amnt_Deposited!B61</f>
        <v>2047</v>
      </c>
      <c r="P66" s="119">
        <f>Amnt_Deposited!D61</f>
        <v>0</v>
      </c>
      <c r="Q66" s="319">
        <f>MCF!R65</f>
        <v>0.8</v>
      </c>
      <c r="R66" s="87">
        <f t="shared" si="13"/>
        <v>0</v>
      </c>
      <c r="S66" s="87">
        <f t="shared" si="7"/>
        <v>0</v>
      </c>
      <c r="T66" s="87">
        <f t="shared" si="8"/>
        <v>0</v>
      </c>
      <c r="U66" s="87">
        <f t="shared" si="9"/>
        <v>0.10123710213321491</v>
      </c>
      <c r="V66" s="87">
        <f t="shared" si="10"/>
        <v>7.3405181511267672E-3</v>
      </c>
      <c r="W66" s="120">
        <f t="shared" si="11"/>
        <v>4.8936787674178448E-3</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4.5686138613111313E-2</v>
      </c>
      <c r="J67" s="87">
        <f t="shared" si="4"/>
        <v>3.3126188193647313E-3</v>
      </c>
      <c r="K67" s="120">
        <f t="shared" si="6"/>
        <v>2.2084125462431539E-3</v>
      </c>
      <c r="O67" s="116">
        <f>Amnt_Deposited!B62</f>
        <v>2048</v>
      </c>
      <c r="P67" s="119">
        <f>Amnt_Deposited!D62</f>
        <v>0</v>
      </c>
      <c r="Q67" s="319">
        <f>MCF!R66</f>
        <v>0.8</v>
      </c>
      <c r="R67" s="87">
        <f t="shared" si="13"/>
        <v>0</v>
      </c>
      <c r="S67" s="87">
        <f t="shared" si="7"/>
        <v>0</v>
      </c>
      <c r="T67" s="87">
        <f t="shared" si="8"/>
        <v>0</v>
      </c>
      <c r="U67" s="87">
        <f t="shared" si="9"/>
        <v>9.4392848374196869E-2</v>
      </c>
      <c r="V67" s="87">
        <f t="shared" si="10"/>
        <v>6.8442537590180349E-3</v>
      </c>
      <c r="W67" s="120">
        <f t="shared" si="11"/>
        <v>4.5628358393453566E-3</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4.2597473298231499E-2</v>
      </c>
      <c r="J68" s="87">
        <f t="shared" si="4"/>
        <v>3.0886653148798141E-3</v>
      </c>
      <c r="K68" s="120">
        <f t="shared" si="6"/>
        <v>2.059110209919876E-3</v>
      </c>
      <c r="O68" s="116">
        <f>Amnt_Deposited!B63</f>
        <v>2049</v>
      </c>
      <c r="P68" s="119">
        <f>Amnt_Deposited!D63</f>
        <v>0</v>
      </c>
      <c r="Q68" s="319">
        <f>MCF!R67</f>
        <v>0.8</v>
      </c>
      <c r="R68" s="87">
        <f t="shared" si="13"/>
        <v>0</v>
      </c>
      <c r="S68" s="87">
        <f t="shared" si="7"/>
        <v>0</v>
      </c>
      <c r="T68" s="87">
        <f t="shared" si="8"/>
        <v>0</v>
      </c>
      <c r="U68" s="87">
        <f t="shared" si="9"/>
        <v>8.8011308467420404E-2</v>
      </c>
      <c r="V68" s="87">
        <f t="shared" si="10"/>
        <v>6.3815399067764711E-3</v>
      </c>
      <c r="W68" s="120">
        <f t="shared" si="11"/>
        <v>4.2543599378509801E-3</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3.97176208468797E-2</v>
      </c>
      <c r="J69" s="87">
        <f t="shared" si="4"/>
        <v>2.8798524513517984E-3</v>
      </c>
      <c r="K69" s="120">
        <f t="shared" si="6"/>
        <v>1.9199016342345322E-3</v>
      </c>
      <c r="O69" s="116">
        <f>Amnt_Deposited!B64</f>
        <v>2050</v>
      </c>
      <c r="P69" s="119">
        <f>Amnt_Deposited!D64</f>
        <v>0</v>
      </c>
      <c r="Q69" s="319">
        <f>MCF!R68</f>
        <v>0.8</v>
      </c>
      <c r="R69" s="87">
        <f t="shared" si="13"/>
        <v>0</v>
      </c>
      <c r="S69" s="87">
        <f t="shared" si="7"/>
        <v>0</v>
      </c>
      <c r="T69" s="87">
        <f t="shared" si="8"/>
        <v>0</v>
      </c>
      <c r="U69" s="87">
        <f t="shared" si="9"/>
        <v>8.2061200096858841E-2</v>
      </c>
      <c r="V69" s="87">
        <f t="shared" si="10"/>
        <v>5.9501083705615632E-3</v>
      </c>
      <c r="W69" s="120">
        <f t="shared" si="11"/>
        <v>3.9667389137077085E-3</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3.7032464218998286E-2</v>
      </c>
      <c r="J70" s="87">
        <f t="shared" si="4"/>
        <v>2.6851566278814124E-3</v>
      </c>
      <c r="K70" s="120">
        <f t="shared" si="6"/>
        <v>1.7901044185876082E-3</v>
      </c>
      <c r="O70" s="116">
        <f>Amnt_Deposited!B65</f>
        <v>2051</v>
      </c>
      <c r="P70" s="119">
        <f>Amnt_Deposited!D65</f>
        <v>0</v>
      </c>
      <c r="Q70" s="319">
        <f>MCF!R69</f>
        <v>0.8</v>
      </c>
      <c r="R70" s="87">
        <f t="shared" si="13"/>
        <v>0</v>
      </c>
      <c r="S70" s="87">
        <f t="shared" si="7"/>
        <v>0</v>
      </c>
      <c r="T70" s="87">
        <f t="shared" si="8"/>
        <v>0</v>
      </c>
      <c r="U70" s="87">
        <f t="shared" si="9"/>
        <v>7.6513355824376586E-2</v>
      </c>
      <c r="V70" s="87">
        <f t="shared" si="10"/>
        <v>5.5478442724822535E-3</v>
      </c>
      <c r="W70" s="120">
        <f t="shared" si="11"/>
        <v>3.6985628483215023E-3</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3.4528840773682158E-2</v>
      </c>
      <c r="J71" s="87">
        <f t="shared" si="4"/>
        <v>2.5036234453161246E-3</v>
      </c>
      <c r="K71" s="120">
        <f t="shared" si="6"/>
        <v>1.6690822968774164E-3</v>
      </c>
      <c r="O71" s="116">
        <f>Amnt_Deposited!B66</f>
        <v>2052</v>
      </c>
      <c r="P71" s="119">
        <f>Amnt_Deposited!D66</f>
        <v>0</v>
      </c>
      <c r="Q71" s="319">
        <f>MCF!R70</f>
        <v>0.8</v>
      </c>
      <c r="R71" s="87">
        <f t="shared" si="13"/>
        <v>0</v>
      </c>
      <c r="S71" s="87">
        <f t="shared" si="7"/>
        <v>0</v>
      </c>
      <c r="T71" s="87">
        <f t="shared" si="8"/>
        <v>0</v>
      </c>
      <c r="U71" s="87">
        <f t="shared" si="9"/>
        <v>7.1340580110913515E-2</v>
      </c>
      <c r="V71" s="87">
        <f t="shared" si="10"/>
        <v>5.1727757134630648E-3</v>
      </c>
      <c r="W71" s="120">
        <f t="shared" si="11"/>
        <v>3.4485171423087099E-3</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3.2194477745897766E-2</v>
      </c>
      <c r="J72" s="87">
        <f t="shared" si="4"/>
        <v>2.3343630277843923E-3</v>
      </c>
      <c r="K72" s="120">
        <f t="shared" si="6"/>
        <v>1.5562420185229282E-3</v>
      </c>
      <c r="O72" s="116">
        <f>Amnt_Deposited!B67</f>
        <v>2053</v>
      </c>
      <c r="P72" s="119">
        <f>Amnt_Deposited!D67</f>
        <v>0</v>
      </c>
      <c r="Q72" s="319">
        <f>MCF!R71</f>
        <v>0.8</v>
      </c>
      <c r="R72" s="87">
        <f t="shared" si="13"/>
        <v>0</v>
      </c>
      <c r="S72" s="87">
        <f t="shared" si="7"/>
        <v>0</v>
      </c>
      <c r="T72" s="87">
        <f t="shared" si="8"/>
        <v>0</v>
      </c>
      <c r="U72" s="87">
        <f t="shared" si="9"/>
        <v>6.6517516003920973E-2</v>
      </c>
      <c r="V72" s="87">
        <f t="shared" si="10"/>
        <v>4.8230641069925435E-3</v>
      </c>
      <c r="W72" s="120">
        <f t="shared" si="11"/>
        <v>3.2153760713283623E-3</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3.0017932085374663E-2</v>
      </c>
      <c r="J73" s="87">
        <f t="shared" si="4"/>
        <v>2.1765456605231047E-3</v>
      </c>
      <c r="K73" s="120">
        <f t="shared" si="6"/>
        <v>1.4510304403487365E-3</v>
      </c>
      <c r="O73" s="116">
        <f>Amnt_Deposited!B68</f>
        <v>2054</v>
      </c>
      <c r="P73" s="119">
        <f>Amnt_Deposited!D68</f>
        <v>0</v>
      </c>
      <c r="Q73" s="319">
        <f>MCF!R72</f>
        <v>0.8</v>
      </c>
      <c r="R73" s="87">
        <f t="shared" si="13"/>
        <v>0</v>
      </c>
      <c r="S73" s="87">
        <f t="shared" si="7"/>
        <v>0</v>
      </c>
      <c r="T73" s="87">
        <f t="shared" si="8"/>
        <v>0</v>
      </c>
      <c r="U73" s="87">
        <f t="shared" si="9"/>
        <v>6.2020520837550927E-2</v>
      </c>
      <c r="V73" s="87">
        <f t="shared" si="10"/>
        <v>4.496995166370049E-3</v>
      </c>
      <c r="W73" s="120">
        <f t="shared" si="11"/>
        <v>2.9979967775800326E-3</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2.7988534362759811E-2</v>
      </c>
      <c r="J74" s="87">
        <f t="shared" si="4"/>
        <v>2.029397722614853E-3</v>
      </c>
      <c r="K74" s="120">
        <f t="shared" si="6"/>
        <v>1.3529318150765687E-3</v>
      </c>
      <c r="O74" s="116">
        <f>Amnt_Deposited!B69</f>
        <v>2055</v>
      </c>
      <c r="P74" s="119">
        <f>Amnt_Deposited!D69</f>
        <v>0</v>
      </c>
      <c r="Q74" s="319">
        <f>MCF!R73</f>
        <v>0.8</v>
      </c>
      <c r="R74" s="87">
        <f t="shared" si="13"/>
        <v>0</v>
      </c>
      <c r="S74" s="87">
        <f t="shared" si="7"/>
        <v>0</v>
      </c>
      <c r="T74" s="87">
        <f t="shared" si="8"/>
        <v>0</v>
      </c>
      <c r="U74" s="87">
        <f t="shared" si="9"/>
        <v>5.7827550336280571E-2</v>
      </c>
      <c r="V74" s="87">
        <f t="shared" si="10"/>
        <v>4.1929705012703558E-3</v>
      </c>
      <c r="W74" s="120">
        <f t="shared" si="11"/>
        <v>2.7953136675135703E-3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2.6096336468062517E-2</v>
      </c>
      <c r="J75" s="87">
        <f t="shared" si="4"/>
        <v>1.892197894697295E-3</v>
      </c>
      <c r="K75" s="120">
        <f t="shared" si="6"/>
        <v>1.2614652631315298E-3</v>
      </c>
      <c r="O75" s="116">
        <f>Amnt_Deposited!B70</f>
        <v>2056</v>
      </c>
      <c r="P75" s="119">
        <f>Amnt_Deposited!D70</f>
        <v>0</v>
      </c>
      <c r="Q75" s="319">
        <f>MCF!R74</f>
        <v>0.8</v>
      </c>
      <c r="R75" s="87">
        <f t="shared" si="13"/>
        <v>0</v>
      </c>
      <c r="S75" s="87">
        <f t="shared" si="7"/>
        <v>0</v>
      </c>
      <c r="T75" s="87">
        <f t="shared" si="8"/>
        <v>0</v>
      </c>
      <c r="U75" s="87">
        <f t="shared" si="9"/>
        <v>5.3918050553848143E-2</v>
      </c>
      <c r="V75" s="87">
        <f t="shared" si="10"/>
        <v>3.9094997824324256E-3</v>
      </c>
      <c r="W75" s="120">
        <f t="shared" si="11"/>
        <v>2.6063331882882836E-3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2.4332062845007711E-2</v>
      </c>
      <c r="J76" s="87">
        <f t="shared" si="4"/>
        <v>1.7642736230548044E-3</v>
      </c>
      <c r="K76" s="120">
        <f t="shared" si="6"/>
        <v>1.1761824153698696E-3</v>
      </c>
      <c r="O76" s="116">
        <f>Amnt_Deposited!B71</f>
        <v>2057</v>
      </c>
      <c r="P76" s="119">
        <f>Amnt_Deposited!D71</f>
        <v>0</v>
      </c>
      <c r="Q76" s="319">
        <f>MCF!R75</f>
        <v>0.8</v>
      </c>
      <c r="R76" s="87">
        <f t="shared" si="13"/>
        <v>0</v>
      </c>
      <c r="S76" s="87">
        <f t="shared" si="7"/>
        <v>0</v>
      </c>
      <c r="T76" s="87">
        <f t="shared" si="8"/>
        <v>0</v>
      </c>
      <c r="U76" s="87">
        <f t="shared" si="9"/>
        <v>5.0272857117784502E-2</v>
      </c>
      <c r="V76" s="87">
        <f t="shared" si="10"/>
        <v>3.6451934360636428E-3</v>
      </c>
      <c r="W76" s="120">
        <f t="shared" si="11"/>
        <v>2.4301289573757617E-3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2.2687065022248334E-2</v>
      </c>
      <c r="J77" s="87">
        <f t="shared" si="4"/>
        <v>1.6449978227593759E-3</v>
      </c>
      <c r="K77" s="120">
        <f t="shared" si="6"/>
        <v>1.0966652151729172E-3</v>
      </c>
      <c r="O77" s="116">
        <f>Amnt_Deposited!B72</f>
        <v>2058</v>
      </c>
      <c r="P77" s="119">
        <f>Amnt_Deposited!D72</f>
        <v>0</v>
      </c>
      <c r="Q77" s="319">
        <f>MCF!R76</f>
        <v>0.8</v>
      </c>
      <c r="R77" s="87">
        <f t="shared" si="13"/>
        <v>0</v>
      </c>
      <c r="S77" s="87">
        <f t="shared" si="7"/>
        <v>0</v>
      </c>
      <c r="T77" s="87">
        <f t="shared" si="8"/>
        <v>0</v>
      </c>
      <c r="U77" s="87">
        <f t="shared" si="9"/>
        <v>4.6874101285637029E-2</v>
      </c>
      <c r="V77" s="87">
        <f t="shared" si="10"/>
        <v>3.3987558321474693E-3</v>
      </c>
      <c r="W77" s="120">
        <f t="shared" si="11"/>
        <v>2.2658372214316462E-3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2.1153279218548753E-2</v>
      </c>
      <c r="J78" s="87">
        <f t="shared" si="4"/>
        <v>1.5337858036995825E-3</v>
      </c>
      <c r="K78" s="120">
        <f t="shared" si="6"/>
        <v>1.022523869133055E-3</v>
      </c>
      <c r="O78" s="116">
        <f>Amnt_Deposited!B73</f>
        <v>2059</v>
      </c>
      <c r="P78" s="119">
        <f>Amnt_Deposited!D73</f>
        <v>0</v>
      </c>
      <c r="Q78" s="319">
        <f>MCF!R77</f>
        <v>0.8</v>
      </c>
      <c r="R78" s="87">
        <f t="shared" si="13"/>
        <v>0</v>
      </c>
      <c r="S78" s="87">
        <f t="shared" si="7"/>
        <v>0</v>
      </c>
      <c r="T78" s="87">
        <f t="shared" si="8"/>
        <v>0</v>
      </c>
      <c r="U78" s="87">
        <f t="shared" si="9"/>
        <v>4.3705122352373428E-2</v>
      </c>
      <c r="V78" s="87">
        <f t="shared" si="10"/>
        <v>3.1689789332635986E-3</v>
      </c>
      <c r="W78" s="120">
        <f t="shared" si="11"/>
        <v>2.1126526221757324E-3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1.9723186814119782E-2</v>
      </c>
      <c r="J79" s="87">
        <f t="shared" si="4"/>
        <v>1.4300924044289688E-3</v>
      </c>
      <c r="K79" s="120">
        <f t="shared" si="6"/>
        <v>9.5339493628597918E-4</v>
      </c>
      <c r="O79" s="116">
        <f>Amnt_Deposited!B74</f>
        <v>2060</v>
      </c>
      <c r="P79" s="119">
        <f>Amnt_Deposited!D74</f>
        <v>0</v>
      </c>
      <c r="Q79" s="319">
        <f>MCF!R78</f>
        <v>0.8</v>
      </c>
      <c r="R79" s="87">
        <f t="shared" si="13"/>
        <v>0</v>
      </c>
      <c r="S79" s="87">
        <f t="shared" si="7"/>
        <v>0</v>
      </c>
      <c r="T79" s="87">
        <f t="shared" si="8"/>
        <v>0</v>
      </c>
      <c r="U79" s="87">
        <f t="shared" si="9"/>
        <v>4.0750385979586301E-2</v>
      </c>
      <c r="V79" s="87">
        <f t="shared" si="10"/>
        <v>2.9547363727871236E-3</v>
      </c>
      <c r="W79" s="120">
        <f t="shared" si="11"/>
        <v>1.9698242485247488E-3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1.8389777494335773E-2</v>
      </c>
      <c r="J80" s="87">
        <f t="shared" si="4"/>
        <v>1.3334093197840083E-3</v>
      </c>
      <c r="K80" s="120">
        <f t="shared" si="6"/>
        <v>8.8893954652267222E-4</v>
      </c>
      <c r="O80" s="116">
        <f>Amnt_Deposited!B75</f>
        <v>2061</v>
      </c>
      <c r="P80" s="119">
        <f>Amnt_Deposited!D75</f>
        <v>0</v>
      </c>
      <c r="Q80" s="319">
        <f>MCF!R79</f>
        <v>0.8</v>
      </c>
      <c r="R80" s="87">
        <f t="shared" si="13"/>
        <v>0</v>
      </c>
      <c r="S80" s="87">
        <f t="shared" si="7"/>
        <v>0</v>
      </c>
      <c r="T80" s="87">
        <f t="shared" si="8"/>
        <v>0</v>
      </c>
      <c r="U80" s="87">
        <f t="shared" si="9"/>
        <v>3.7995408046148267E-2</v>
      </c>
      <c r="V80" s="87">
        <f t="shared" si="10"/>
        <v>2.7549779334380318E-3</v>
      </c>
      <c r="W80" s="120">
        <f t="shared" si="11"/>
        <v>1.8366519556253544E-3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1.7146514885164169E-2</v>
      </c>
      <c r="J81" s="87">
        <f t="shared" si="4"/>
        <v>1.2432626091716035E-3</v>
      </c>
      <c r="K81" s="120">
        <f t="shared" si="6"/>
        <v>8.2884173944773566E-4</v>
      </c>
      <c r="O81" s="116">
        <f>Amnt_Deposited!B76</f>
        <v>2062</v>
      </c>
      <c r="P81" s="119">
        <f>Amnt_Deposited!D76</f>
        <v>0</v>
      </c>
      <c r="Q81" s="319">
        <f>MCF!R80</f>
        <v>0.8</v>
      </c>
      <c r="R81" s="87">
        <f t="shared" si="13"/>
        <v>0</v>
      </c>
      <c r="S81" s="87">
        <f t="shared" si="7"/>
        <v>0</v>
      </c>
      <c r="T81" s="87">
        <f t="shared" si="8"/>
        <v>0</v>
      </c>
      <c r="U81" s="87">
        <f t="shared" si="9"/>
        <v>3.5426683647033386E-2</v>
      </c>
      <c r="V81" s="87">
        <f t="shared" si="10"/>
        <v>2.5687243991148819E-3</v>
      </c>
      <c r="W81" s="120">
        <f t="shared" si="11"/>
        <v>1.7124829327432546E-3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1.5987304511852422E-2</v>
      </c>
      <c r="J82" s="87">
        <f t="shared" si="4"/>
        <v>1.1592103733117475E-3</v>
      </c>
      <c r="K82" s="120">
        <f t="shared" si="6"/>
        <v>7.7280691554116503E-4</v>
      </c>
      <c r="O82" s="116">
        <f>Amnt_Deposited!B77</f>
        <v>2063</v>
      </c>
      <c r="P82" s="119">
        <f>Amnt_Deposited!D77</f>
        <v>0</v>
      </c>
      <c r="Q82" s="319">
        <f>MCF!R81</f>
        <v>0.8</v>
      </c>
      <c r="R82" s="87">
        <f t="shared" si="13"/>
        <v>0</v>
      </c>
      <c r="S82" s="87">
        <f t="shared" si="7"/>
        <v>0</v>
      </c>
      <c r="T82" s="87">
        <f t="shared" si="8"/>
        <v>0</v>
      </c>
      <c r="U82" s="87">
        <f t="shared" si="9"/>
        <v>3.3031620892257051E-2</v>
      </c>
      <c r="V82" s="87">
        <f t="shared" si="10"/>
        <v>2.3950627547763364E-3</v>
      </c>
      <c r="W82" s="120">
        <f t="shared" si="11"/>
        <v>1.5967085031842242E-3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1.4906463923805681E-2</v>
      </c>
      <c r="J83" s="87">
        <f t="shared" ref="J83:J99" si="18">I82*(1-$K$10)+H83</f>
        <v>1.0808405880467407E-3</v>
      </c>
      <c r="K83" s="120">
        <f t="shared" si="6"/>
        <v>7.2056039203116044E-4</v>
      </c>
      <c r="O83" s="116">
        <f>Amnt_Deposited!B78</f>
        <v>2064</v>
      </c>
      <c r="P83" s="119">
        <f>Amnt_Deposited!D78</f>
        <v>0</v>
      </c>
      <c r="Q83" s="319">
        <f>MCF!R82</f>
        <v>0.8</v>
      </c>
      <c r="R83" s="87">
        <f t="shared" ref="R83:R99" si="19">P83*$W$6*DOCF*Q83</f>
        <v>0</v>
      </c>
      <c r="S83" s="87">
        <f t="shared" si="7"/>
        <v>0</v>
      </c>
      <c r="T83" s="87">
        <f t="shared" si="8"/>
        <v>0</v>
      </c>
      <c r="U83" s="87">
        <f t="shared" si="9"/>
        <v>3.079847918141668E-2</v>
      </c>
      <c r="V83" s="87">
        <f t="shared" si="10"/>
        <v>2.2331417108403719E-3</v>
      </c>
      <c r="W83" s="120">
        <f t="shared" si="11"/>
        <v>1.4887611405602478E-3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1.3898694839207389E-2</v>
      </c>
      <c r="J84" s="87">
        <f t="shared" si="18"/>
        <v>1.0077690845982919E-3</v>
      </c>
      <c r="K84" s="120">
        <f t="shared" si="6"/>
        <v>6.718460563988612E-4</v>
      </c>
      <c r="O84" s="116">
        <f>Amnt_Deposited!B79</f>
        <v>2065</v>
      </c>
      <c r="P84" s="119">
        <f>Amnt_Deposited!D79</f>
        <v>0</v>
      </c>
      <c r="Q84" s="319">
        <f>MCF!R83</f>
        <v>0.8</v>
      </c>
      <c r="R84" s="87">
        <f t="shared" si="19"/>
        <v>0</v>
      </c>
      <c r="S84" s="87">
        <f t="shared" si="7"/>
        <v>0</v>
      </c>
      <c r="T84" s="87">
        <f t="shared" si="8"/>
        <v>0</v>
      </c>
      <c r="U84" s="87">
        <f t="shared" si="9"/>
        <v>2.8716311651254923E-2</v>
      </c>
      <c r="V84" s="87">
        <f t="shared" si="10"/>
        <v>2.0821675301617589E-3</v>
      </c>
      <c r="W84" s="120">
        <f t="shared" si="11"/>
        <v>1.3881116867745058E-3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1.2959057172835667E-2</v>
      </c>
      <c r="J85" s="87">
        <f t="shared" si="18"/>
        <v>9.3963766637172202E-4</v>
      </c>
      <c r="K85" s="120">
        <f t="shared" ref="K85:K99" si="20">J85*CH4_fraction*conv</f>
        <v>6.2642511091448127E-4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2.6774911514123267E-2</v>
      </c>
      <c r="V85" s="87">
        <f t="shared" ref="V85:V98" si="24">U84*(1-$W$10)+T85</f>
        <v>1.9414001371316563E-3</v>
      </c>
      <c r="W85" s="120">
        <f t="shared" ref="W85:W99" si="25">V85*CH4_fraction*conv</f>
        <v>1.2942667580877708E-3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1.2082944819759826E-2</v>
      </c>
      <c r="J86" s="87">
        <f t="shared" si="18"/>
        <v>8.7611235307584088E-4</v>
      </c>
      <c r="K86" s="120">
        <f t="shared" si="20"/>
        <v>5.8407490205056051E-4</v>
      </c>
      <c r="O86" s="116">
        <f>Amnt_Deposited!B81</f>
        <v>2067</v>
      </c>
      <c r="P86" s="119">
        <f>Amnt_Deposited!D81</f>
        <v>0</v>
      </c>
      <c r="Q86" s="319">
        <f>MCF!R85</f>
        <v>0.8</v>
      </c>
      <c r="R86" s="87">
        <f t="shared" si="19"/>
        <v>0</v>
      </c>
      <c r="S86" s="87">
        <f t="shared" si="21"/>
        <v>0</v>
      </c>
      <c r="T86" s="87">
        <f t="shared" si="22"/>
        <v>0</v>
      </c>
      <c r="U86" s="87">
        <f t="shared" si="23"/>
        <v>2.4964762024297149E-2</v>
      </c>
      <c r="V86" s="87">
        <f t="shared" si="24"/>
        <v>1.8101494898261168E-3</v>
      </c>
      <c r="W86" s="120">
        <f t="shared" si="25"/>
        <v>1.2067663265507445E-3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1.1266063076208654E-2</v>
      </c>
      <c r="J87" s="87">
        <f t="shared" si="18"/>
        <v>8.1688174355117223E-4</v>
      </c>
      <c r="K87" s="120">
        <f t="shared" si="20"/>
        <v>5.4458782903411482E-4</v>
      </c>
      <c r="O87" s="116">
        <f>Amnt_Deposited!B82</f>
        <v>2068</v>
      </c>
      <c r="P87" s="119">
        <f>Amnt_Deposited!D82</f>
        <v>0</v>
      </c>
      <c r="Q87" s="319">
        <f>MCF!R86</f>
        <v>0.8</v>
      </c>
      <c r="R87" s="87">
        <f t="shared" si="19"/>
        <v>0</v>
      </c>
      <c r="S87" s="87">
        <f t="shared" si="21"/>
        <v>0</v>
      </c>
      <c r="T87" s="87">
        <f t="shared" si="22"/>
        <v>0</v>
      </c>
      <c r="U87" s="87">
        <f t="shared" si="23"/>
        <v>2.3276989826877374E-2</v>
      </c>
      <c r="V87" s="87">
        <f t="shared" si="24"/>
        <v>1.6877721974197764E-3</v>
      </c>
      <c r="W87" s="120">
        <f t="shared" si="25"/>
        <v>1.1251814649465175E-3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1.0504407586927545E-2</v>
      </c>
      <c r="J88" s="87">
        <f t="shared" si="18"/>
        <v>7.6165548928110866E-4</v>
      </c>
      <c r="K88" s="120">
        <f t="shared" si="20"/>
        <v>5.077703261874057E-4</v>
      </c>
      <c r="O88" s="116">
        <f>Amnt_Deposited!B83</f>
        <v>2069</v>
      </c>
      <c r="P88" s="119">
        <f>Amnt_Deposited!D83</f>
        <v>0</v>
      </c>
      <c r="Q88" s="319">
        <f>MCF!R87</f>
        <v>0.8</v>
      </c>
      <c r="R88" s="87">
        <f t="shared" si="19"/>
        <v>0</v>
      </c>
      <c r="S88" s="87">
        <f t="shared" si="21"/>
        <v>0</v>
      </c>
      <c r="T88" s="87">
        <f t="shared" si="22"/>
        <v>0</v>
      </c>
      <c r="U88" s="87">
        <f t="shared" si="23"/>
        <v>2.1703321460594092E-2</v>
      </c>
      <c r="V88" s="87">
        <f t="shared" si="24"/>
        <v>1.5736683662832816E-3</v>
      </c>
      <c r="W88" s="120">
        <f t="shared" si="25"/>
        <v>1.0491122441888543E-3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9.7942447158243986E-3</v>
      </c>
      <c r="J89" s="87">
        <f t="shared" si="18"/>
        <v>7.1016287110314694E-4</v>
      </c>
      <c r="K89" s="120">
        <f t="shared" si="20"/>
        <v>4.7344191406876459E-4</v>
      </c>
      <c r="O89" s="116">
        <f>Amnt_Deposited!B84</f>
        <v>2070</v>
      </c>
      <c r="P89" s="119">
        <f>Amnt_Deposited!D84</f>
        <v>0</v>
      </c>
      <c r="Q89" s="319">
        <f>MCF!R88</f>
        <v>0.8</v>
      </c>
      <c r="R89" s="87">
        <f t="shared" si="19"/>
        <v>0</v>
      </c>
      <c r="S89" s="87">
        <f t="shared" si="21"/>
        <v>0</v>
      </c>
      <c r="T89" s="87">
        <f t="shared" si="22"/>
        <v>0</v>
      </c>
      <c r="U89" s="87">
        <f t="shared" si="23"/>
        <v>2.0236042801290068E-2</v>
      </c>
      <c r="V89" s="87">
        <f t="shared" si="24"/>
        <v>1.467278659304022E-3</v>
      </c>
      <c r="W89" s="120">
        <f t="shared" si="25"/>
        <v>9.7818577286934785E-4</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9.1320932436811594E-3</v>
      </c>
      <c r="J90" s="87">
        <f t="shared" si="18"/>
        <v>6.6215147214323871E-4</v>
      </c>
      <c r="K90" s="120">
        <f t="shared" si="20"/>
        <v>4.4143431476215914E-4</v>
      </c>
      <c r="O90" s="116">
        <f>Amnt_Deposited!B85</f>
        <v>2071</v>
      </c>
      <c r="P90" s="119">
        <f>Amnt_Deposited!D85</f>
        <v>0</v>
      </c>
      <c r="Q90" s="319">
        <f>MCF!R89</f>
        <v>0.8</v>
      </c>
      <c r="R90" s="87">
        <f t="shared" si="19"/>
        <v>0</v>
      </c>
      <c r="S90" s="87">
        <f t="shared" si="21"/>
        <v>0</v>
      </c>
      <c r="T90" s="87">
        <f t="shared" si="22"/>
        <v>0</v>
      </c>
      <c r="U90" s="87">
        <f t="shared" si="23"/>
        <v>1.8867961247275113E-2</v>
      </c>
      <c r="V90" s="87">
        <f t="shared" si="24"/>
        <v>1.3680815540149554E-3</v>
      </c>
      <c r="W90" s="120">
        <f t="shared" si="25"/>
        <v>9.1205436934330359E-4</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8.5147073032131784E-3</v>
      </c>
      <c r="J91" s="87">
        <f t="shared" si="18"/>
        <v>6.1738594046798151E-4</v>
      </c>
      <c r="K91" s="120">
        <f t="shared" si="20"/>
        <v>4.1159062697865431E-4</v>
      </c>
      <c r="O91" s="116">
        <f>Amnt_Deposited!B86</f>
        <v>2072</v>
      </c>
      <c r="P91" s="119">
        <f>Amnt_Deposited!D86</f>
        <v>0</v>
      </c>
      <c r="Q91" s="319">
        <f>MCF!R90</f>
        <v>0.8</v>
      </c>
      <c r="R91" s="87">
        <f t="shared" si="19"/>
        <v>0</v>
      </c>
      <c r="S91" s="87">
        <f t="shared" si="21"/>
        <v>0</v>
      </c>
      <c r="T91" s="87">
        <f t="shared" si="22"/>
        <v>0</v>
      </c>
      <c r="U91" s="87">
        <f t="shared" si="23"/>
        <v>1.7592370461184243E-2</v>
      </c>
      <c r="V91" s="87">
        <f t="shared" si="24"/>
        <v>1.2755907860908702E-3</v>
      </c>
      <c r="W91" s="120">
        <f t="shared" si="25"/>
        <v>8.5039385739391342E-4</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7.93906046782401E-3</v>
      </c>
      <c r="J92" s="87">
        <f t="shared" si="18"/>
        <v>5.7564683538916764E-4</v>
      </c>
      <c r="K92" s="120">
        <f t="shared" si="20"/>
        <v>3.8376455692611176E-4</v>
      </c>
      <c r="O92" s="116">
        <f>Amnt_Deposited!B87</f>
        <v>2073</v>
      </c>
      <c r="P92" s="119">
        <f>Amnt_Deposited!D87</f>
        <v>0</v>
      </c>
      <c r="Q92" s="319">
        <f>MCF!R91</f>
        <v>0.8</v>
      </c>
      <c r="R92" s="87">
        <f t="shared" si="19"/>
        <v>0</v>
      </c>
      <c r="S92" s="87">
        <f t="shared" si="21"/>
        <v>0</v>
      </c>
      <c r="T92" s="87">
        <f t="shared" si="22"/>
        <v>0</v>
      </c>
      <c r="U92" s="87">
        <f t="shared" si="23"/>
        <v>1.6403017495504147E-2</v>
      </c>
      <c r="V92" s="87">
        <f t="shared" si="24"/>
        <v>1.1893529656800978E-3</v>
      </c>
      <c r="W92" s="120">
        <f t="shared" si="25"/>
        <v>7.9290197712006513E-4</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7.4023309160587336E-3</v>
      </c>
      <c r="J93" s="87">
        <f t="shared" si="18"/>
        <v>5.3672955176527659E-4</v>
      </c>
      <c r="K93" s="120">
        <f t="shared" si="20"/>
        <v>3.5781970117685106E-4</v>
      </c>
      <c r="O93" s="116">
        <f>Amnt_Deposited!B88</f>
        <v>2074</v>
      </c>
      <c r="P93" s="119">
        <f>Amnt_Deposited!D88</f>
        <v>0</v>
      </c>
      <c r="Q93" s="319">
        <f>MCF!R92</f>
        <v>0.8</v>
      </c>
      <c r="R93" s="87">
        <f t="shared" si="19"/>
        <v>0</v>
      </c>
      <c r="S93" s="87">
        <f t="shared" si="21"/>
        <v>0</v>
      </c>
      <c r="T93" s="87">
        <f t="shared" si="22"/>
        <v>0</v>
      </c>
      <c r="U93" s="87">
        <f t="shared" si="23"/>
        <v>1.5294072140617213E-2</v>
      </c>
      <c r="V93" s="87">
        <f t="shared" si="24"/>
        <v>1.1089453548869346E-3</v>
      </c>
      <c r="W93" s="120">
        <f t="shared" si="25"/>
        <v>7.3929690325795635E-4</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6.9018875990319003E-3</v>
      </c>
      <c r="J94" s="87">
        <f t="shared" si="18"/>
        <v>5.0044331702683365E-4</v>
      </c>
      <c r="K94" s="120">
        <f t="shared" si="20"/>
        <v>3.3362887801788906E-4</v>
      </c>
      <c r="O94" s="116">
        <f>Amnt_Deposited!B89</f>
        <v>2075</v>
      </c>
      <c r="P94" s="119">
        <f>Amnt_Deposited!D89</f>
        <v>0</v>
      </c>
      <c r="Q94" s="319">
        <f>MCF!R93</f>
        <v>0.8</v>
      </c>
      <c r="R94" s="87">
        <f t="shared" si="19"/>
        <v>0</v>
      </c>
      <c r="S94" s="87">
        <f t="shared" si="21"/>
        <v>0</v>
      </c>
      <c r="T94" s="87">
        <f t="shared" si="22"/>
        <v>0</v>
      </c>
      <c r="U94" s="87">
        <f t="shared" si="23"/>
        <v>1.4260098345107226E-2</v>
      </c>
      <c r="V94" s="87">
        <f t="shared" si="24"/>
        <v>1.0339737955099865E-3</v>
      </c>
      <c r="W94" s="120">
        <f t="shared" si="25"/>
        <v>6.8931586367332429E-4</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6.4352773430228476E-3</v>
      </c>
      <c r="J95" s="87">
        <f t="shared" si="18"/>
        <v>4.6661025600905294E-4</v>
      </c>
      <c r="K95" s="120">
        <f t="shared" si="20"/>
        <v>3.1107350400603529E-4</v>
      </c>
      <c r="O95" s="116">
        <f>Amnt_Deposited!B90</f>
        <v>2076</v>
      </c>
      <c r="P95" s="119">
        <f>Amnt_Deposited!D90</f>
        <v>0</v>
      </c>
      <c r="Q95" s="319">
        <f>MCF!R94</f>
        <v>0.8</v>
      </c>
      <c r="R95" s="87">
        <f t="shared" si="19"/>
        <v>0</v>
      </c>
      <c r="S95" s="87">
        <f t="shared" si="21"/>
        <v>0</v>
      </c>
      <c r="T95" s="87">
        <f t="shared" si="22"/>
        <v>0</v>
      </c>
      <c r="U95" s="87">
        <f t="shared" si="23"/>
        <v>1.3296027568229018E-2</v>
      </c>
      <c r="V95" s="87">
        <f t="shared" si="24"/>
        <v>9.6407077687820817E-4</v>
      </c>
      <c r="W95" s="120">
        <f t="shared" si="25"/>
        <v>6.4271385125213871E-4</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6.000212824015274E-3</v>
      </c>
      <c r="J96" s="87">
        <f t="shared" si="18"/>
        <v>4.3506451900757334E-4</v>
      </c>
      <c r="K96" s="120">
        <f t="shared" si="20"/>
        <v>2.9004301267171554E-4</v>
      </c>
      <c r="O96" s="116">
        <f>Amnt_Deposited!B91</f>
        <v>2077</v>
      </c>
      <c r="P96" s="119">
        <f>Amnt_Deposited!D91</f>
        <v>0</v>
      </c>
      <c r="Q96" s="319">
        <f>MCF!R95</f>
        <v>0.8</v>
      </c>
      <c r="R96" s="87">
        <f t="shared" si="19"/>
        <v>0</v>
      </c>
      <c r="S96" s="87">
        <f t="shared" si="21"/>
        <v>0</v>
      </c>
      <c r="T96" s="87">
        <f t="shared" si="22"/>
        <v>0</v>
      </c>
      <c r="U96" s="87">
        <f t="shared" si="23"/>
        <v>1.239713393391585E-2</v>
      </c>
      <c r="V96" s="87">
        <f t="shared" si="24"/>
        <v>8.9889363431316764E-4</v>
      </c>
      <c r="W96" s="120">
        <f t="shared" si="25"/>
        <v>5.9926242287544509E-4</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5.594561355232259E-3</v>
      </c>
      <c r="J97" s="87">
        <f t="shared" si="18"/>
        <v>4.0565146878301532E-4</v>
      </c>
      <c r="K97" s="120">
        <f t="shared" si="20"/>
        <v>2.7043431252201018E-4</v>
      </c>
      <c r="O97" s="116">
        <f>Amnt_Deposited!B92</f>
        <v>2078</v>
      </c>
      <c r="P97" s="119">
        <f>Amnt_Deposited!D92</f>
        <v>0</v>
      </c>
      <c r="Q97" s="319">
        <f>MCF!R96</f>
        <v>0.8</v>
      </c>
      <c r="R97" s="87">
        <f t="shared" si="19"/>
        <v>0</v>
      </c>
      <c r="S97" s="87">
        <f t="shared" si="21"/>
        <v>0</v>
      </c>
      <c r="T97" s="87">
        <f t="shared" si="22"/>
        <v>0</v>
      </c>
      <c r="U97" s="87">
        <f t="shared" si="23"/>
        <v>1.1559011064529456E-2</v>
      </c>
      <c r="V97" s="87">
        <f t="shared" si="24"/>
        <v>8.3812286938639497E-4</v>
      </c>
      <c r="W97" s="120">
        <f t="shared" si="25"/>
        <v>5.5874857959092991E-4</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5.2163344327032044E-3</v>
      </c>
      <c r="J98" s="87">
        <f t="shared" si="18"/>
        <v>3.7822692252905419E-4</v>
      </c>
      <c r="K98" s="120">
        <f t="shared" si="20"/>
        <v>2.5215128168603609E-4</v>
      </c>
      <c r="O98" s="116">
        <f>Amnt_Deposited!B93</f>
        <v>2079</v>
      </c>
      <c r="P98" s="119">
        <f>Amnt_Deposited!D93</f>
        <v>0</v>
      </c>
      <c r="Q98" s="319">
        <f>MCF!R97</f>
        <v>0.8</v>
      </c>
      <c r="R98" s="87">
        <f t="shared" si="19"/>
        <v>0</v>
      </c>
      <c r="S98" s="87">
        <f t="shared" si="21"/>
        <v>0</v>
      </c>
      <c r="T98" s="87">
        <f t="shared" si="22"/>
        <v>0</v>
      </c>
      <c r="U98" s="87">
        <f t="shared" si="23"/>
        <v>1.077755048079174E-2</v>
      </c>
      <c r="V98" s="87">
        <f t="shared" si="24"/>
        <v>7.8146058373771495E-4</v>
      </c>
      <c r="W98" s="120">
        <f t="shared" si="25"/>
        <v>5.2097372249180996E-4</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4.8636779876150681E-3</v>
      </c>
      <c r="J99" s="88">
        <f t="shared" si="18"/>
        <v>3.5265644508813596E-4</v>
      </c>
      <c r="K99" s="122">
        <f t="shared" si="20"/>
        <v>2.3510429672542397E-4</v>
      </c>
      <c r="O99" s="117">
        <f>Amnt_Deposited!B94</f>
        <v>2080</v>
      </c>
      <c r="P99" s="121">
        <f>Amnt_Deposited!D94</f>
        <v>0</v>
      </c>
      <c r="Q99" s="320">
        <f>MCF!R98</f>
        <v>0.8</v>
      </c>
      <c r="R99" s="88">
        <f t="shared" si="19"/>
        <v>0</v>
      </c>
      <c r="S99" s="88">
        <f>R99*$W$12</f>
        <v>0</v>
      </c>
      <c r="T99" s="88">
        <f>R99*(1-$W$12)</f>
        <v>0</v>
      </c>
      <c r="U99" s="88">
        <f>S99+U98*$W$10</f>
        <v>1.0048921462014601E-2</v>
      </c>
      <c r="V99" s="88">
        <f>U98*(1-$W$10)+T99</f>
        <v>7.2862901877714017E-4</v>
      </c>
      <c r="W99" s="122">
        <f t="shared" si="25"/>
        <v>4.8575267918476008E-4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v>
      </c>
      <c r="D19" s="451">
        <f>Dry_Matter_Content!E6</f>
        <v>0.44</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v>
      </c>
      <c r="D20" s="453">
        <f>Dry_Matter_Content!E7</f>
        <v>0.44</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v>
      </c>
      <c r="D21" s="453">
        <f>Dry_Matter_Content!E8</f>
        <v>0.44</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v>
      </c>
      <c r="D22" s="453">
        <f>Dry_Matter_Content!E9</f>
        <v>0.44</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v>
      </c>
      <c r="D23" s="453">
        <f>Dry_Matter_Content!E10</f>
        <v>0.44</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v>
      </c>
      <c r="D24" s="453">
        <f>Dry_Matter_Content!E11</f>
        <v>0.44</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0</v>
      </c>
      <c r="D25" s="453">
        <f>Dry_Matter_Content!E12</f>
        <v>0.44</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0</v>
      </c>
      <c r="D26" s="453">
        <f>Dry_Matter_Content!E13</f>
        <v>0.44</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0</v>
      </c>
      <c r="D27" s="453">
        <f>Dry_Matter_Content!E14</f>
        <v>0.44</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0</v>
      </c>
      <c r="D28" s="453">
        <f>Dry_Matter_Content!E15</f>
        <v>0.44</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0</v>
      </c>
      <c r="D29" s="453">
        <f>Dry_Matter_Content!E16</f>
        <v>0.44</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0.17388334693799998</v>
      </c>
      <c r="D30" s="453">
        <f>Dry_Matter_Content!E17</f>
        <v>0.44</v>
      </c>
      <c r="E30" s="319">
        <f>MCF!R29</f>
        <v>0.8</v>
      </c>
      <c r="F30" s="87">
        <f t="shared" si="0"/>
        <v>1.8362081436652796E-2</v>
      </c>
      <c r="G30" s="87">
        <f t="shared" si="1"/>
        <v>1.8362081436652796E-2</v>
      </c>
      <c r="H30" s="87">
        <f t="shared" si="2"/>
        <v>0</v>
      </c>
      <c r="I30" s="87">
        <f t="shared" si="3"/>
        <v>1.8362081436652796E-2</v>
      </c>
      <c r="J30" s="87">
        <f t="shared" si="4"/>
        <v>0</v>
      </c>
      <c r="K30" s="120">
        <f t="shared" si="6"/>
        <v>0</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0.17527749044400004</v>
      </c>
      <c r="D31" s="453">
        <f>Dry_Matter_Content!E18</f>
        <v>0.44</v>
      </c>
      <c r="E31" s="319">
        <f>MCF!R30</f>
        <v>0.8</v>
      </c>
      <c r="F31" s="87">
        <f t="shared" si="0"/>
        <v>1.8509302990886402E-2</v>
      </c>
      <c r="G31" s="87">
        <f t="shared" si="1"/>
        <v>1.8509302990886402E-2</v>
      </c>
      <c r="H31" s="87">
        <f t="shared" si="2"/>
        <v>0</v>
      </c>
      <c r="I31" s="87">
        <f t="shared" si="3"/>
        <v>3.4000745058467945E-2</v>
      </c>
      <c r="J31" s="87">
        <f t="shared" si="4"/>
        <v>2.8706393690712531E-3</v>
      </c>
      <c r="K31" s="120">
        <f t="shared" si="6"/>
        <v>1.9137595793808353E-3</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0.17634885195599997</v>
      </c>
      <c r="D32" s="453">
        <f>Dry_Matter_Content!E19</f>
        <v>0.44</v>
      </c>
      <c r="E32" s="319">
        <f>MCF!R31</f>
        <v>0.8</v>
      </c>
      <c r="F32" s="87">
        <f t="shared" si="0"/>
        <v>1.86224387665536E-2</v>
      </c>
      <c r="G32" s="87">
        <f t="shared" si="1"/>
        <v>1.86224387665536E-2</v>
      </c>
      <c r="H32" s="87">
        <f t="shared" si="2"/>
        <v>0</v>
      </c>
      <c r="I32" s="87">
        <f t="shared" si="3"/>
        <v>4.7307671110446356E-2</v>
      </c>
      <c r="J32" s="87">
        <f t="shared" si="4"/>
        <v>5.3155127145751869E-3</v>
      </c>
      <c r="K32" s="120">
        <f t="shared" si="6"/>
        <v>3.5436751430501243E-3</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0.17783227558799999</v>
      </c>
      <c r="D33" s="453">
        <f>Dry_Matter_Content!E20</f>
        <v>0.44</v>
      </c>
      <c r="E33" s="319">
        <f>MCF!R32</f>
        <v>0.8</v>
      </c>
      <c r="F33" s="87">
        <f t="shared" si="0"/>
        <v>1.8779088302092798E-2</v>
      </c>
      <c r="G33" s="87">
        <f t="shared" si="1"/>
        <v>1.8779088302092798E-2</v>
      </c>
      <c r="H33" s="87">
        <f t="shared" si="2"/>
        <v>0</v>
      </c>
      <c r="I33" s="87">
        <f t="shared" si="3"/>
        <v>5.8690905973089569E-2</v>
      </c>
      <c r="J33" s="87">
        <f t="shared" si="4"/>
        <v>7.3958534394495913E-3</v>
      </c>
      <c r="K33" s="120">
        <f t="shared" si="6"/>
        <v>4.9305689596330603E-3</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0.17835422094000003</v>
      </c>
      <c r="D34" s="453">
        <f>Dry_Matter_Content!E21</f>
        <v>0.44</v>
      </c>
      <c r="E34" s="319">
        <f>MCF!R33</f>
        <v>0.8</v>
      </c>
      <c r="F34" s="87">
        <f t="shared" si="0"/>
        <v>1.8834205731264E-2</v>
      </c>
      <c r="G34" s="87">
        <f t="shared" si="1"/>
        <v>1.8834205731264E-2</v>
      </c>
      <c r="H34" s="87">
        <f t="shared" si="2"/>
        <v>0</v>
      </c>
      <c r="I34" s="87">
        <f t="shared" si="3"/>
        <v>6.8349658154926218E-2</v>
      </c>
      <c r="J34" s="87">
        <f t="shared" si="4"/>
        <v>9.1754535494273561E-3</v>
      </c>
      <c r="K34" s="120">
        <f t="shared" si="6"/>
        <v>6.1169690329515702E-3</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0.179171477478</v>
      </c>
      <c r="D35" s="453">
        <f>Dry_Matter_Content!E22</f>
        <v>0.44</v>
      </c>
      <c r="E35" s="319">
        <f>MCF!R34</f>
        <v>0.8</v>
      </c>
      <c r="F35" s="87">
        <f t="shared" si="0"/>
        <v>1.8920508021676802E-2</v>
      </c>
      <c r="G35" s="87">
        <f t="shared" si="1"/>
        <v>1.8920508021676802E-2</v>
      </c>
      <c r="H35" s="87">
        <f t="shared" si="2"/>
        <v>0</v>
      </c>
      <c r="I35" s="87">
        <f t="shared" si="3"/>
        <v>7.6584709833378145E-2</v>
      </c>
      <c r="J35" s="87">
        <f t="shared" si="4"/>
        <v>1.0685456343224868E-2</v>
      </c>
      <c r="K35" s="120">
        <f t="shared" si="6"/>
        <v>7.1236375621499121E-3</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0.18052434609498003</v>
      </c>
      <c r="D36" s="453">
        <f>Dry_Matter_Content!E23</f>
        <v>0.44</v>
      </c>
      <c r="E36" s="319">
        <f>MCF!R35</f>
        <v>0.8</v>
      </c>
      <c r="F36" s="87">
        <f t="shared" si="0"/>
        <v>1.9063370947629891E-2</v>
      </c>
      <c r="G36" s="87">
        <f t="shared" si="1"/>
        <v>1.9063370947629891E-2</v>
      </c>
      <c r="H36" s="87">
        <f t="shared" si="2"/>
        <v>0</v>
      </c>
      <c r="I36" s="87">
        <f t="shared" si="3"/>
        <v>8.3675196123294118E-2</v>
      </c>
      <c r="J36" s="87">
        <f t="shared" si="4"/>
        <v>1.1972884657713909E-2</v>
      </c>
      <c r="K36" s="120">
        <f t="shared" si="6"/>
        <v>7.9819231051426048E-3</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0.18158588679312002</v>
      </c>
      <c r="D37" s="453">
        <f>Dry_Matter_Content!E24</f>
        <v>0.44</v>
      </c>
      <c r="E37" s="319">
        <f>MCF!R36</f>
        <v>0.8</v>
      </c>
      <c r="F37" s="87">
        <f t="shared" si="0"/>
        <v>1.9175469645353476E-2</v>
      </c>
      <c r="G37" s="87">
        <f t="shared" si="1"/>
        <v>1.9175469645353476E-2</v>
      </c>
      <c r="H37" s="87">
        <f t="shared" si="2"/>
        <v>0</v>
      </c>
      <c r="I37" s="87">
        <f t="shared" si="3"/>
        <v>8.9769288636378855E-2</v>
      </c>
      <c r="J37" s="87">
        <f t="shared" si="4"/>
        <v>1.308137713226875E-2</v>
      </c>
      <c r="K37" s="120">
        <f t="shared" si="6"/>
        <v>8.7209180881791665E-3</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0.18264742749126001</v>
      </c>
      <c r="D38" s="453">
        <f>Dry_Matter_Content!E25</f>
        <v>0.44</v>
      </c>
      <c r="E38" s="319">
        <f>MCF!R37</f>
        <v>0.8</v>
      </c>
      <c r="F38" s="87">
        <f t="shared" si="0"/>
        <v>1.9287568343077058E-2</v>
      </c>
      <c r="G38" s="87">
        <f t="shared" si="1"/>
        <v>1.9287568343077058E-2</v>
      </c>
      <c r="H38" s="87">
        <f t="shared" si="2"/>
        <v>0</v>
      </c>
      <c r="I38" s="87">
        <f t="shared" si="3"/>
        <v>9.5022758776475452E-2</v>
      </c>
      <c r="J38" s="87">
        <f t="shared" si="4"/>
        <v>1.4034098202980457E-2</v>
      </c>
      <c r="K38" s="120">
        <f t="shared" si="6"/>
        <v>9.3560654686536369E-3</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0.18370896818940002</v>
      </c>
      <c r="D39" s="453">
        <f>Dry_Matter_Content!E26</f>
        <v>0.44</v>
      </c>
      <c r="E39" s="319">
        <f>MCF!R38</f>
        <v>0.8</v>
      </c>
      <c r="F39" s="87">
        <f t="shared" si="0"/>
        <v>1.9399667040800643E-2</v>
      </c>
      <c r="G39" s="87">
        <f t="shared" si="1"/>
        <v>1.9399667040800643E-2</v>
      </c>
      <c r="H39" s="87">
        <f t="shared" si="2"/>
        <v>0</v>
      </c>
      <c r="I39" s="87">
        <f t="shared" si="3"/>
        <v>9.9567025396438219E-2</v>
      </c>
      <c r="J39" s="87">
        <f t="shared" si="4"/>
        <v>1.485540042083788E-2</v>
      </c>
      <c r="K39" s="120">
        <f t="shared" si="6"/>
        <v>9.9036002805585853E-3</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0.18477050888754004</v>
      </c>
      <c r="D40" s="453">
        <f>Dry_Matter_Content!E27</f>
        <v>0.44</v>
      </c>
      <c r="E40" s="319">
        <f>MCF!R39</f>
        <v>0.8</v>
      </c>
      <c r="F40" s="87">
        <f t="shared" si="0"/>
        <v>1.9511765738524228E-2</v>
      </c>
      <c r="G40" s="87">
        <f t="shared" si="1"/>
        <v>1.9511765738524228E-2</v>
      </c>
      <c r="H40" s="87">
        <f t="shared" si="2"/>
        <v>0</v>
      </c>
      <c r="I40" s="87">
        <f t="shared" si="3"/>
        <v>0.10351296195865775</v>
      </c>
      <c r="J40" s="87">
        <f t="shared" si="4"/>
        <v>1.5565829176304691E-2</v>
      </c>
      <c r="K40" s="120">
        <f t="shared" si="6"/>
        <v>1.0377219450869793E-2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0.18583204958568</v>
      </c>
      <c r="D41" s="453">
        <f>Dry_Matter_Content!E28</f>
        <v>0.44</v>
      </c>
      <c r="E41" s="319">
        <f>MCF!R40</f>
        <v>0.8</v>
      </c>
      <c r="F41" s="87">
        <f t="shared" si="0"/>
        <v>1.962386443624781E-2</v>
      </c>
      <c r="G41" s="87">
        <f t="shared" si="1"/>
        <v>1.962386443624781E-2</v>
      </c>
      <c r="H41" s="87">
        <f t="shared" si="2"/>
        <v>0</v>
      </c>
      <c r="I41" s="87">
        <f t="shared" si="3"/>
        <v>0.10695410850244724</v>
      </c>
      <c r="J41" s="87">
        <f t="shared" si="4"/>
        <v>1.6182717892458315E-2</v>
      </c>
      <c r="K41" s="120">
        <f t="shared" si="6"/>
        <v>1.0788478594972209E-2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0.18689359028382002</v>
      </c>
      <c r="D42" s="453">
        <f>Dry_Matter_Content!E29</f>
        <v>0.44</v>
      </c>
      <c r="E42" s="319">
        <f>MCF!R41</f>
        <v>0.8</v>
      </c>
      <c r="F42" s="87">
        <f t="shared" si="0"/>
        <v>1.9735963133971395E-2</v>
      </c>
      <c r="G42" s="87">
        <f t="shared" si="1"/>
        <v>1.9735963133971395E-2</v>
      </c>
      <c r="H42" s="87">
        <f t="shared" si="2"/>
        <v>0</v>
      </c>
      <c r="I42" s="87">
        <f t="shared" si="3"/>
        <v>0.10996938146791828</v>
      </c>
      <c r="J42" s="87">
        <f t="shared" si="4"/>
        <v>1.6720690168500366E-2</v>
      </c>
      <c r="K42" s="120">
        <f t="shared" si="6"/>
        <v>1.1147126779000243E-2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0.18795513098196001</v>
      </c>
      <c r="D43" s="453">
        <f>Dry_Matter_Content!E30</f>
        <v>0.44</v>
      </c>
      <c r="E43" s="319">
        <f>MCF!R42</f>
        <v>0.8</v>
      </c>
      <c r="F43" s="87">
        <f t="shared" si="0"/>
        <v>1.9848061831694977E-2</v>
      </c>
      <c r="G43" s="87">
        <f t="shared" si="1"/>
        <v>1.9848061831694977E-2</v>
      </c>
      <c r="H43" s="87">
        <f t="shared" si="2"/>
        <v>0</v>
      </c>
      <c r="I43" s="87">
        <f t="shared" si="3"/>
        <v>0.11262535987904401</v>
      </c>
      <c r="J43" s="87">
        <f t="shared" si="4"/>
        <v>1.7192083420569246E-2</v>
      </c>
      <c r="K43" s="120">
        <f t="shared" si="6"/>
        <v>1.1461388947046163E-2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0.18901667168009997</v>
      </c>
      <c r="D44" s="453">
        <f>Dry_Matter_Content!E31</f>
        <v>0.44</v>
      </c>
      <c r="E44" s="319">
        <f>MCF!R43</f>
        <v>0.8</v>
      </c>
      <c r="F44" s="87">
        <f t="shared" si="0"/>
        <v>1.9960160529418559E-2</v>
      </c>
      <c r="G44" s="87">
        <f t="shared" si="1"/>
        <v>1.9960160529418559E-2</v>
      </c>
      <c r="H44" s="87">
        <f t="shared" si="2"/>
        <v>0</v>
      </c>
      <c r="I44" s="87">
        <f t="shared" si="3"/>
        <v>0.11497821411587393</v>
      </c>
      <c r="J44" s="87">
        <f t="shared" si="4"/>
        <v>1.7607306292588634E-2</v>
      </c>
      <c r="K44" s="120">
        <f t="shared" si="6"/>
        <v>1.1738204195059089E-2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0.19007821237824002</v>
      </c>
      <c r="D45" s="453">
        <f>Dry_Matter_Content!E32</f>
        <v>0.44</v>
      </c>
      <c r="E45" s="319">
        <f>MCF!R44</f>
        <v>0.8</v>
      </c>
      <c r="F45" s="87">
        <f t="shared" si="0"/>
        <v>2.0072259227142147E-2</v>
      </c>
      <c r="G45" s="87">
        <f t="shared" si="1"/>
        <v>2.0072259227142147E-2</v>
      </c>
      <c r="H45" s="87">
        <f t="shared" si="2"/>
        <v>0</v>
      </c>
      <c r="I45" s="87">
        <f t="shared" si="3"/>
        <v>0.11707533315179067</v>
      </c>
      <c r="J45" s="87">
        <f t="shared" si="4"/>
        <v>1.7975140191225415E-2</v>
      </c>
      <c r="K45" s="120">
        <f t="shared" si="6"/>
        <v>1.1983426794150275E-2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0.19113975307638001</v>
      </c>
      <c r="D46" s="453">
        <f>Dry_Matter_Content!E33</f>
        <v>0.44</v>
      </c>
      <c r="E46" s="319">
        <f>MCF!R45</f>
        <v>0.8</v>
      </c>
      <c r="F46" s="87">
        <f t="shared" si="0"/>
        <v>2.0184357924865729E-2</v>
      </c>
      <c r="G46" s="87">
        <f t="shared" si="1"/>
        <v>2.0184357924865729E-2</v>
      </c>
      <c r="H46" s="87">
        <f t="shared" si="2"/>
        <v>0</v>
      </c>
      <c r="I46" s="87">
        <f t="shared" si="3"/>
        <v>0.11895669739633172</v>
      </c>
      <c r="J46" s="87">
        <f t="shared" si="4"/>
        <v>1.8302993680324672E-2</v>
      </c>
      <c r="K46" s="120">
        <f t="shared" si="6"/>
        <v>1.2201995786883114E-2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0.19220129377452</v>
      </c>
      <c r="D47" s="453">
        <f>Dry_Matter_Content!E34</f>
        <v>0.44</v>
      </c>
      <c r="E47" s="319">
        <f>MCF!R46</f>
        <v>0.8</v>
      </c>
      <c r="F47" s="87">
        <f t="shared" si="0"/>
        <v>2.0296456622589314E-2</v>
      </c>
      <c r="G47" s="87">
        <f t="shared" si="1"/>
        <v>2.0296456622589314E-2</v>
      </c>
      <c r="H47" s="87">
        <f t="shared" si="2"/>
        <v>0</v>
      </c>
      <c r="I47" s="87">
        <f t="shared" si="3"/>
        <v>0.12065603691437703</v>
      </c>
      <c r="J47" s="87">
        <f t="shared" si="4"/>
        <v>1.8597117104544005E-2</v>
      </c>
      <c r="K47" s="120">
        <f t="shared" si="6"/>
        <v>1.2398078069696002E-2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0.19326283447266002</v>
      </c>
      <c r="D48" s="453">
        <f>Dry_Matter_Content!E35</f>
        <v>0.44</v>
      </c>
      <c r="E48" s="319">
        <f>MCF!R47</f>
        <v>0.8</v>
      </c>
      <c r="F48" s="87">
        <f t="shared" si="0"/>
        <v>2.0408555320312896E-2</v>
      </c>
      <c r="G48" s="87">
        <f t="shared" si="1"/>
        <v>2.0408555320312896E-2</v>
      </c>
      <c r="H48" s="87">
        <f t="shared" si="2"/>
        <v>0</v>
      </c>
      <c r="I48" s="87">
        <f t="shared" si="3"/>
        <v>0.1222018085749273</v>
      </c>
      <c r="J48" s="87">
        <f t="shared" si="4"/>
        <v>1.8862783659762631E-2</v>
      </c>
      <c r="K48" s="120">
        <f t="shared" si="6"/>
        <v>1.2575189106508421E-2</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0.19432437517080003</v>
      </c>
      <c r="D49" s="453">
        <f>Dry_Matter_Content!E36</f>
        <v>0.44</v>
      </c>
      <c r="E49" s="319">
        <f>MCF!R48</f>
        <v>0.8</v>
      </c>
      <c r="F49" s="87">
        <f t="shared" si="0"/>
        <v>2.0520654018036485E-2</v>
      </c>
      <c r="G49" s="87">
        <f t="shared" si="1"/>
        <v>2.0520654018036485E-2</v>
      </c>
      <c r="H49" s="87">
        <f t="shared" si="2"/>
        <v>0</v>
      </c>
      <c r="I49" s="87">
        <f t="shared" si="3"/>
        <v>0.12361802043714891</v>
      </c>
      <c r="J49" s="87">
        <f t="shared" si="4"/>
        <v>1.9104442155814871E-2</v>
      </c>
      <c r="K49" s="120">
        <f t="shared" si="6"/>
        <v>1.2736294770543246E-2</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0.10429217454011525</v>
      </c>
      <c r="J50" s="87">
        <f t="shared" si="4"/>
        <v>1.9325845897033664E-2</v>
      </c>
      <c r="K50" s="120">
        <f t="shared" si="6"/>
        <v>1.2883897264689109E-2</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8.7987638305824373E-2</v>
      </c>
      <c r="J51" s="87">
        <f t="shared" si="4"/>
        <v>1.630453623429088E-2</v>
      </c>
      <c r="K51" s="120">
        <f t="shared" si="6"/>
        <v>1.0869690822860587E-2</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7.4232074734032261E-2</v>
      </c>
      <c r="J52" s="87">
        <f t="shared" si="4"/>
        <v>1.3755563571792109E-2</v>
      </c>
      <c r="K52" s="120">
        <f t="shared" si="6"/>
        <v>9.1703757145280718E-3</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6.2626989716056375E-2</v>
      </c>
      <c r="J53" s="87">
        <f t="shared" si="4"/>
        <v>1.1605085017975884E-2</v>
      </c>
      <c r="K53" s="120">
        <f t="shared" si="6"/>
        <v>7.7367233453172557E-3</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5.2836187792780306E-2</v>
      </c>
      <c r="J54" s="87">
        <f t="shared" si="4"/>
        <v>9.790801923276065E-3</v>
      </c>
      <c r="K54" s="120">
        <f t="shared" si="6"/>
        <v>6.5272012821840433E-3</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4.4576032683848084E-2</v>
      </c>
      <c r="J55" s="87">
        <f t="shared" si="4"/>
        <v>8.2601551089322225E-3</v>
      </c>
      <c r="K55" s="120">
        <f t="shared" si="6"/>
        <v>5.5067700726214811E-3</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3.7607230438813102E-2</v>
      </c>
      <c r="J56" s="87">
        <f t="shared" si="4"/>
        <v>6.9688022450349841E-3</v>
      </c>
      <c r="K56" s="120">
        <f t="shared" si="6"/>
        <v>4.6458681633566555E-3</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3.1727897170859193E-2</v>
      </c>
      <c r="J57" s="87">
        <f t="shared" si="4"/>
        <v>5.8793332679539078E-3</v>
      </c>
      <c r="K57" s="120">
        <f t="shared" si="6"/>
        <v>3.9195555119692716E-3</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2.6767710547641842E-2</v>
      </c>
      <c r="J58" s="87">
        <f t="shared" si="4"/>
        <v>4.9601866232173502E-3</v>
      </c>
      <c r="K58" s="120">
        <f t="shared" si="6"/>
        <v>3.3067910821449002E-3</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2.2582975609881342E-2</v>
      </c>
      <c r="J59" s="87">
        <f t="shared" si="4"/>
        <v>4.1847349377605019E-3</v>
      </c>
      <c r="K59" s="120">
        <f t="shared" si="6"/>
        <v>2.7898232918403343E-3</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1.905246197611115E-2</v>
      </c>
      <c r="J60" s="87">
        <f t="shared" si="4"/>
        <v>3.5305136337701929E-3</v>
      </c>
      <c r="K60" s="120">
        <f t="shared" si="6"/>
        <v>2.3536757558467953E-3</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1.6073891838785388E-2</v>
      </c>
      <c r="J61" s="87">
        <f t="shared" si="4"/>
        <v>2.9785701373257626E-3</v>
      </c>
      <c r="K61" s="120">
        <f t="shared" si="6"/>
        <v>1.9857134248838417E-3</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1.3560977010158983E-2</v>
      </c>
      <c r="J62" s="87">
        <f t="shared" si="4"/>
        <v>2.5129148286264047E-3</v>
      </c>
      <c r="K62" s="120">
        <f t="shared" si="6"/>
        <v>1.675276552417603E-3</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1.1440919182143554E-2</v>
      </c>
      <c r="J63" s="87">
        <f t="shared" si="4"/>
        <v>2.1200578280154286E-3</v>
      </c>
      <c r="K63" s="120">
        <f t="shared" si="6"/>
        <v>1.413371885343619E-3</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9.6523009834971907E-3</v>
      </c>
      <c r="J64" s="87">
        <f t="shared" si="4"/>
        <v>1.7886181986463644E-3</v>
      </c>
      <c r="K64" s="120">
        <f t="shared" si="6"/>
        <v>1.1924121324309095E-3</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8.143306738975252E-3</v>
      </c>
      <c r="J65" s="87">
        <f t="shared" si="4"/>
        <v>1.5089942445219392E-3</v>
      </c>
      <c r="K65" s="120">
        <f t="shared" si="6"/>
        <v>1.005996163014626E-3</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6.8702213864256512E-3</v>
      </c>
      <c r="J66" s="87">
        <f t="shared" si="4"/>
        <v>1.2730853525496006E-3</v>
      </c>
      <c r="K66" s="120">
        <f t="shared" si="6"/>
        <v>8.487235683664004E-4</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5.79616406595535E-3</v>
      </c>
      <c r="J67" s="87">
        <f t="shared" si="4"/>
        <v>1.0740573204703011E-3</v>
      </c>
      <c r="K67" s="120">
        <f t="shared" si="6"/>
        <v>7.1603821364686735E-4</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4.8900196936667696E-3</v>
      </c>
      <c r="J68" s="87">
        <f t="shared" si="4"/>
        <v>9.0614437228857996E-4</v>
      </c>
      <c r="K68" s="120">
        <f t="shared" si="6"/>
        <v>6.040962481923866E-4</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4.1255375680100794E-3</v>
      </c>
      <c r="J69" s="87">
        <f t="shared" si="4"/>
        <v>7.6448212565669005E-4</v>
      </c>
      <c r="K69" s="120">
        <f t="shared" si="6"/>
        <v>5.096547504377933E-4</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3.4805708956767143E-3</v>
      </c>
      <c r="J70" s="87">
        <f t="shared" si="4"/>
        <v>6.4496667233336494E-4</v>
      </c>
      <c r="K70" s="120">
        <f t="shared" si="6"/>
        <v>4.2997778155557661E-4</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2.9364352063518061E-3</v>
      </c>
      <c r="J71" s="87">
        <f t="shared" si="4"/>
        <v>5.441356893249082E-4</v>
      </c>
      <c r="K71" s="120">
        <f t="shared" si="6"/>
        <v>3.6275712621660543E-4</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2.4773670698139605E-3</v>
      </c>
      <c r="J72" s="87">
        <f t="shared" si="4"/>
        <v>4.5906813653784546E-4</v>
      </c>
      <c r="K72" s="120">
        <f t="shared" si="6"/>
        <v>3.060454243585636E-4</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2.0900674345965156E-3</v>
      </c>
      <c r="J73" s="87">
        <f t="shared" si="4"/>
        <v>3.8729963521744502E-4</v>
      </c>
      <c r="K73" s="120">
        <f t="shared" si="6"/>
        <v>2.5819975681162999E-4</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1.7633163588829436E-3</v>
      </c>
      <c r="J74" s="87">
        <f t="shared" si="4"/>
        <v>3.2675107571357209E-4</v>
      </c>
      <c r="K74" s="120">
        <f t="shared" si="6"/>
        <v>2.1783405047571473E-4</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1.4876479725183817E-3</v>
      </c>
      <c r="J75" s="87">
        <f t="shared" si="4"/>
        <v>2.7566838636456189E-4</v>
      </c>
      <c r="K75" s="120">
        <f t="shared" si="6"/>
        <v>1.8377892424304126E-4</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1.2550762538947025E-3</v>
      </c>
      <c r="J76" s="87">
        <f t="shared" si="4"/>
        <v>2.3257171862367914E-4</v>
      </c>
      <c r="K76" s="120">
        <f t="shared" si="6"/>
        <v>1.5504781241578607E-4</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1.0588636775565505E-3</v>
      </c>
      <c r="J77" s="87">
        <f t="shared" si="4"/>
        <v>1.9621257633815201E-4</v>
      </c>
      <c r="K77" s="120">
        <f t="shared" si="6"/>
        <v>1.3080838422543467E-4</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8.9332603032631953E-4</v>
      </c>
      <c r="J78" s="87">
        <f t="shared" si="4"/>
        <v>1.6553764723023094E-4</v>
      </c>
      <c r="K78" s="120">
        <f t="shared" si="6"/>
        <v>1.1035843148682063E-4</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7.5366774153602992E-4</v>
      </c>
      <c r="J79" s="87">
        <f t="shared" si="4"/>
        <v>1.3965828879028967E-4</v>
      </c>
      <c r="K79" s="120">
        <f t="shared" si="6"/>
        <v>9.3105525860193102E-5</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6.358429569376054E-4</v>
      </c>
      <c r="J80" s="87">
        <f t="shared" si="4"/>
        <v>1.1782478459842452E-4</v>
      </c>
      <c r="K80" s="120">
        <f t="shared" si="6"/>
        <v>7.8549856398949677E-5</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5.364383316488672E-4</v>
      </c>
      <c r="J81" s="87">
        <f t="shared" si="4"/>
        <v>9.940462528873824E-5</v>
      </c>
      <c r="K81" s="120">
        <f t="shared" si="6"/>
        <v>6.6269750192492151E-5</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4.5257414668581158E-4</v>
      </c>
      <c r="J82" s="87">
        <f t="shared" si="4"/>
        <v>8.3864184963055596E-5</v>
      </c>
      <c r="K82" s="120">
        <f t="shared" si="6"/>
        <v>5.5909456642037059E-5</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3.818208844599501E-4</v>
      </c>
      <c r="J83" s="87">
        <f t="shared" ref="J83:J99" si="16">I82*(1-$K$10)+H83</f>
        <v>7.07532622258615E-5</v>
      </c>
      <c r="K83" s="120">
        <f t="shared" si="6"/>
        <v>4.7168841483907667E-5</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3.2212884646057283E-4</v>
      </c>
      <c r="J84" s="87">
        <f t="shared" si="16"/>
        <v>5.969203799937729E-5</v>
      </c>
      <c r="K84" s="120">
        <f t="shared" si="6"/>
        <v>3.9794691999584857E-5</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2.7176877416956383E-4</v>
      </c>
      <c r="J85" s="87">
        <f t="shared" si="16"/>
        <v>5.0360072291009007E-5</v>
      </c>
      <c r="K85" s="120">
        <f t="shared" ref="K85:K99" si="18">J85*CH4_fraction*conv</f>
        <v>3.3573381527339336E-5</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2.2928175301638909E-4</v>
      </c>
      <c r="J86" s="87">
        <f t="shared" si="16"/>
        <v>4.248702115317474E-5</v>
      </c>
      <c r="K86" s="120">
        <f t="shared" si="18"/>
        <v>2.8324680768783158E-5</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1.9343694810746925E-4</v>
      </c>
      <c r="J87" s="87">
        <f t="shared" si="16"/>
        <v>3.5844804908919841E-5</v>
      </c>
      <c r="K87" s="120">
        <f t="shared" si="18"/>
        <v>2.389653660594656E-5</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1.6319594734805223E-4</v>
      </c>
      <c r="J88" s="87">
        <f t="shared" si="16"/>
        <v>3.0241000759417015E-5</v>
      </c>
      <c r="K88" s="120">
        <f t="shared" si="18"/>
        <v>2.0160667172944675E-5</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1.3768267898866756E-4</v>
      </c>
      <c r="J89" s="87">
        <f t="shared" si="16"/>
        <v>2.5513268359384652E-5</v>
      </c>
      <c r="K89" s="120">
        <f t="shared" si="18"/>
        <v>1.7008845572923099E-5</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1.16158032117473E-4</v>
      </c>
      <c r="J90" s="87">
        <f t="shared" si="16"/>
        <v>2.1524646871194572E-5</v>
      </c>
      <c r="K90" s="120">
        <f t="shared" si="18"/>
        <v>1.4349764580796381E-5</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9.799844486258471E-5</v>
      </c>
      <c r="J91" s="87">
        <f t="shared" si="16"/>
        <v>1.8159587254888293E-5</v>
      </c>
      <c r="K91" s="120">
        <f t="shared" si="18"/>
        <v>1.2106391503258861E-5</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8.2677840011723355E-5</v>
      </c>
      <c r="J92" s="87">
        <f t="shared" si="16"/>
        <v>1.5320604850861361E-5</v>
      </c>
      <c r="K92" s="120">
        <f t="shared" si="18"/>
        <v>1.0213736567240908E-5</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6.9752384730075738E-5</v>
      </c>
      <c r="J93" s="87">
        <f t="shared" si="16"/>
        <v>1.2925455281647617E-5</v>
      </c>
      <c r="K93" s="120">
        <f t="shared" si="18"/>
        <v>8.6169701877650768E-6</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5.884763287045974E-5</v>
      </c>
      <c r="J94" s="87">
        <f t="shared" si="16"/>
        <v>1.0904751859615995E-5</v>
      </c>
      <c r="K94" s="120">
        <f t="shared" si="18"/>
        <v>7.2698345730773292E-6</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4.9647677392787737E-5</v>
      </c>
      <c r="J95" s="87">
        <f t="shared" si="16"/>
        <v>9.1999554776720031E-6</v>
      </c>
      <c r="K95" s="120">
        <f t="shared" si="18"/>
        <v>6.1333036517813354E-6</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4.188599864202269E-5</v>
      </c>
      <c r="J96" s="87">
        <f t="shared" si="16"/>
        <v>7.761678750765046E-6</v>
      </c>
      <c r="K96" s="120">
        <f t="shared" si="18"/>
        <v>5.1744525005100301E-6</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3.5337743362278448E-5</v>
      </c>
      <c r="J97" s="87">
        <f t="shared" si="16"/>
        <v>6.5482552797442401E-6</v>
      </c>
      <c r="K97" s="120">
        <f t="shared" si="18"/>
        <v>4.3655035198294931E-6</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2.9813210772666722E-5</v>
      </c>
      <c r="J98" s="87">
        <f t="shared" si="16"/>
        <v>5.5245325896117252E-6</v>
      </c>
      <c r="K98" s="120">
        <f t="shared" si="18"/>
        <v>3.6830217264078167E-6</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2.5152356998671201E-5</v>
      </c>
      <c r="J99" s="88">
        <f t="shared" si="16"/>
        <v>4.6608537739955208E-6</v>
      </c>
      <c r="K99" s="122">
        <f t="shared" si="18"/>
        <v>3.1072358493303471E-6</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0.133445359278</v>
      </c>
      <c r="Q30" s="319">
        <f>MCF!R29</f>
        <v>0.8</v>
      </c>
      <c r="R30" s="87">
        <f t="shared" si="5"/>
        <v>2.2952601795815999E-2</v>
      </c>
      <c r="S30" s="87">
        <f t="shared" si="7"/>
        <v>2.2952601795815999E-2</v>
      </c>
      <c r="T30" s="87">
        <f t="shared" si="8"/>
        <v>0</v>
      </c>
      <c r="U30" s="87">
        <f t="shared" si="9"/>
        <v>2.2952601795815999E-2</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0.13451528336400004</v>
      </c>
      <c r="Q31" s="319">
        <f>MCF!R30</f>
        <v>0.8</v>
      </c>
      <c r="R31" s="87">
        <f t="shared" si="5"/>
        <v>2.3136628738608007E-2</v>
      </c>
      <c r="S31" s="87">
        <f t="shared" si="7"/>
        <v>2.3136628738608007E-2</v>
      </c>
      <c r="T31" s="87">
        <f t="shared" si="8"/>
        <v>0</v>
      </c>
      <c r="U31" s="87">
        <f t="shared" si="9"/>
        <v>4.5299785349851088E-2</v>
      </c>
      <c r="V31" s="87">
        <f t="shared" si="10"/>
        <v>7.8944518457292384E-4</v>
      </c>
      <c r="W31" s="120">
        <f t="shared" si="11"/>
        <v>5.2629678971528252E-4</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0.13533749103599998</v>
      </c>
      <c r="Q32" s="319">
        <f>MCF!R31</f>
        <v>0.8</v>
      </c>
      <c r="R32" s="87">
        <f t="shared" si="5"/>
        <v>2.3278048458191997E-2</v>
      </c>
      <c r="S32" s="87">
        <f t="shared" si="7"/>
        <v>2.3278048458191997E-2</v>
      </c>
      <c r="T32" s="87">
        <f t="shared" si="8"/>
        <v>0</v>
      </c>
      <c r="U32" s="87">
        <f t="shared" si="9"/>
        <v>6.701976654731337E-2</v>
      </c>
      <c r="V32" s="87">
        <f t="shared" si="10"/>
        <v>1.5580672607297171E-3</v>
      </c>
      <c r="W32" s="120">
        <f t="shared" si="11"/>
        <v>1.0387115071531447E-3</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0.13647593242799999</v>
      </c>
      <c r="Q33" s="319">
        <f>MCF!R32</f>
        <v>0.8</v>
      </c>
      <c r="R33" s="87">
        <f t="shared" si="5"/>
        <v>2.3473860377616E-2</v>
      </c>
      <c r="S33" s="87">
        <f t="shared" si="7"/>
        <v>2.3473860377616E-2</v>
      </c>
      <c r="T33" s="87">
        <f t="shared" si="8"/>
        <v>0</v>
      </c>
      <c r="U33" s="87">
        <f t="shared" si="9"/>
        <v>8.8188509952019462E-2</v>
      </c>
      <c r="V33" s="87">
        <f t="shared" si="10"/>
        <v>2.3051169729099157E-3</v>
      </c>
      <c r="W33" s="120">
        <f t="shared" si="11"/>
        <v>1.5367446486066103E-3</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0.13687649514000003</v>
      </c>
      <c r="Q34" s="319">
        <f>MCF!R33</f>
        <v>0.8</v>
      </c>
      <c r="R34" s="87">
        <f t="shared" si="5"/>
        <v>2.3542757164080007E-2</v>
      </c>
      <c r="S34" s="87">
        <f t="shared" si="7"/>
        <v>2.3542757164080007E-2</v>
      </c>
      <c r="T34" s="87">
        <f t="shared" si="8"/>
        <v>0</v>
      </c>
      <c r="U34" s="87">
        <f t="shared" si="9"/>
        <v>0.10869806002543431</v>
      </c>
      <c r="V34" s="87">
        <f t="shared" si="10"/>
        <v>3.0332070906651668E-3</v>
      </c>
      <c r="W34" s="120">
        <f t="shared" si="11"/>
        <v>2.0221380604434442E-3</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0.137503692018</v>
      </c>
      <c r="Q35" s="319">
        <f>MCF!R34</f>
        <v>0.8</v>
      </c>
      <c r="R35" s="87">
        <f t="shared" si="5"/>
        <v>2.3650635027096002E-2</v>
      </c>
      <c r="S35" s="87">
        <f t="shared" si="7"/>
        <v>2.3650635027096002E-2</v>
      </c>
      <c r="T35" s="87">
        <f t="shared" si="8"/>
        <v>0</v>
      </c>
      <c r="U35" s="87">
        <f t="shared" si="9"/>
        <v>0.12861007052434545</v>
      </c>
      <c r="V35" s="87">
        <f t="shared" si="10"/>
        <v>3.7386245281848677E-3</v>
      </c>
      <c r="W35" s="120">
        <f t="shared" si="11"/>
        <v>2.492416352123245E-3</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0.13854194002638001</v>
      </c>
      <c r="Q36" s="319">
        <f>MCF!R35</f>
        <v>0.8</v>
      </c>
      <c r="R36" s="87">
        <f t="shared" si="5"/>
        <v>2.3829213684537363E-2</v>
      </c>
      <c r="S36" s="87">
        <f t="shared" si="7"/>
        <v>2.3829213684537363E-2</v>
      </c>
      <c r="T36" s="87">
        <f t="shared" si="8"/>
        <v>0</v>
      </c>
      <c r="U36" s="87">
        <f t="shared" si="9"/>
        <v>0.14801579436811294</v>
      </c>
      <c r="V36" s="87">
        <f t="shared" si="10"/>
        <v>4.4234898407698826E-3</v>
      </c>
      <c r="W36" s="120">
        <f t="shared" si="11"/>
        <v>2.9489932271799216E-3</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0.13935661079472</v>
      </c>
      <c r="Q37" s="319">
        <f>MCF!R36</f>
        <v>0.8</v>
      </c>
      <c r="R37" s="87">
        <f t="shared" si="5"/>
        <v>2.3969337056691839E-2</v>
      </c>
      <c r="S37" s="87">
        <f t="shared" si="7"/>
        <v>2.3969337056691839E-2</v>
      </c>
      <c r="T37" s="87">
        <f t="shared" si="8"/>
        <v>0</v>
      </c>
      <c r="U37" s="87">
        <f t="shared" si="9"/>
        <v>0.16689418979020787</v>
      </c>
      <c r="V37" s="87">
        <f t="shared" si="10"/>
        <v>5.0909416345968827E-3</v>
      </c>
      <c r="W37" s="120">
        <f t="shared" si="11"/>
        <v>3.393961089731255E-3</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0.14017128156306002</v>
      </c>
      <c r="Q38" s="319">
        <f>MCF!R37</f>
        <v>0.8</v>
      </c>
      <c r="R38" s="87">
        <f t="shared" si="5"/>
        <v>2.4109460428846326E-2</v>
      </c>
      <c r="S38" s="87">
        <f t="shared" si="7"/>
        <v>2.4109460428846326E-2</v>
      </c>
      <c r="T38" s="87">
        <f t="shared" si="8"/>
        <v>0</v>
      </c>
      <c r="U38" s="87">
        <f t="shared" si="9"/>
        <v>0.18526339403218928</v>
      </c>
      <c r="V38" s="87">
        <f t="shared" si="10"/>
        <v>5.7402561868649012E-3</v>
      </c>
      <c r="W38" s="120">
        <f t="shared" si="11"/>
        <v>3.826837457909934E-3</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0.14098595233140002</v>
      </c>
      <c r="Q39" s="319">
        <f>MCF!R38</f>
        <v>0.8</v>
      </c>
      <c r="R39" s="87">
        <f t="shared" si="5"/>
        <v>2.4249583801000802E-2</v>
      </c>
      <c r="S39" s="87">
        <f t="shared" si="7"/>
        <v>2.4249583801000802E-2</v>
      </c>
      <c r="T39" s="87">
        <f t="shared" si="8"/>
        <v>0</v>
      </c>
      <c r="U39" s="87">
        <f t="shared" si="9"/>
        <v>0.20314092051274249</v>
      </c>
      <c r="V39" s="87">
        <f t="shared" si="10"/>
        <v>6.372057320447596E-3</v>
      </c>
      <c r="W39" s="120">
        <f t="shared" si="11"/>
        <v>4.2480382136317303E-3</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0.14180062309974004</v>
      </c>
      <c r="Q40" s="319">
        <f>MCF!R39</f>
        <v>0.8</v>
      </c>
      <c r="R40" s="87">
        <f t="shared" si="5"/>
        <v>2.4389707173155289E-2</v>
      </c>
      <c r="S40" s="87">
        <f t="shared" si="7"/>
        <v>2.4389707173155289E-2</v>
      </c>
      <c r="T40" s="87">
        <f t="shared" si="8"/>
        <v>0</v>
      </c>
      <c r="U40" s="87">
        <f t="shared" si="9"/>
        <v>0.22054368028380722</v>
      </c>
      <c r="V40" s="87">
        <f t="shared" si="10"/>
        <v>6.9869474020905565E-3</v>
      </c>
      <c r="W40" s="120">
        <f t="shared" si="11"/>
        <v>4.6579649347270376E-3</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0.14261529386808</v>
      </c>
      <c r="Q41" s="319">
        <f>MCF!R40</f>
        <v>0.8</v>
      </c>
      <c r="R41" s="87">
        <f t="shared" si="5"/>
        <v>2.4529830545309762E-2</v>
      </c>
      <c r="S41" s="87">
        <f t="shared" si="7"/>
        <v>2.4529830545309762E-2</v>
      </c>
      <c r="T41" s="87">
        <f t="shared" si="8"/>
        <v>0</v>
      </c>
      <c r="U41" s="87">
        <f t="shared" si="9"/>
        <v>0.23748800274873111</v>
      </c>
      <c r="V41" s="87">
        <f t="shared" si="10"/>
        <v>7.5855080803858953E-3</v>
      </c>
      <c r="W41" s="120">
        <f t="shared" si="11"/>
        <v>5.0570053869239302E-3</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0.14342996463642002</v>
      </c>
      <c r="Q42" s="319">
        <f>MCF!R41</f>
        <v>0.8</v>
      </c>
      <c r="R42" s="87">
        <f t="shared" si="5"/>
        <v>2.4669953917464245E-2</v>
      </c>
      <c r="S42" s="87">
        <f t="shared" si="7"/>
        <v>2.4669953917464245E-2</v>
      </c>
      <c r="T42" s="87">
        <f t="shared" si="8"/>
        <v>0</v>
      </c>
      <c r="U42" s="87">
        <f t="shared" si="9"/>
        <v>0.25398965566783083</v>
      </c>
      <c r="V42" s="87">
        <f t="shared" si="10"/>
        <v>8.1683009983645177E-3</v>
      </c>
      <c r="W42" s="120">
        <f t="shared" si="11"/>
        <v>5.4455339989096779E-3</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0.14424463540476001</v>
      </c>
      <c r="Q43" s="319">
        <f>MCF!R42</f>
        <v>0.8</v>
      </c>
      <c r="R43" s="87">
        <f t="shared" si="5"/>
        <v>2.4810077289618725E-2</v>
      </c>
      <c r="S43" s="87">
        <f t="shared" si="7"/>
        <v>2.4810077289618725E-2</v>
      </c>
      <c r="T43" s="87">
        <f t="shared" si="8"/>
        <v>0</v>
      </c>
      <c r="U43" s="87">
        <f t="shared" si="9"/>
        <v>0.2700638644758705</v>
      </c>
      <c r="V43" s="87">
        <f t="shared" si="10"/>
        <v>8.7358684815790656E-3</v>
      </c>
      <c r="W43" s="120">
        <f t="shared" si="11"/>
        <v>5.8239123210527101E-3</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0.14505930617309998</v>
      </c>
      <c r="Q44" s="319">
        <f>MCF!R43</f>
        <v>0.8</v>
      </c>
      <c r="R44" s="87">
        <f t="shared" si="5"/>
        <v>2.4950200661773198E-2</v>
      </c>
      <c r="S44" s="87">
        <f t="shared" si="7"/>
        <v>2.4950200661773198E-2</v>
      </c>
      <c r="T44" s="87">
        <f t="shared" si="8"/>
        <v>0</v>
      </c>
      <c r="U44" s="87">
        <f t="shared" si="9"/>
        <v>0.28572533093512309</v>
      </c>
      <c r="V44" s="87">
        <f t="shared" si="10"/>
        <v>9.2887342025205488E-3</v>
      </c>
      <c r="W44" s="120">
        <f t="shared" si="11"/>
        <v>6.192489468347032E-3</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0.14587397694144003</v>
      </c>
      <c r="Q45" s="319">
        <f>MCF!R44</f>
        <v>0.8</v>
      </c>
      <c r="R45" s="87">
        <f t="shared" si="5"/>
        <v>2.5090324033927688E-2</v>
      </c>
      <c r="S45" s="87">
        <f t="shared" si="7"/>
        <v>2.5090324033927688E-2</v>
      </c>
      <c r="T45" s="87">
        <f t="shared" si="8"/>
        <v>0</v>
      </c>
      <c r="U45" s="87">
        <f t="shared" si="9"/>
        <v>0.30098825114686817</v>
      </c>
      <c r="V45" s="87">
        <f t="shared" si="10"/>
        <v>9.8274038221826277E-3</v>
      </c>
      <c r="W45" s="120">
        <f t="shared" si="11"/>
        <v>6.5516025481217512E-3</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0.14668864770977999</v>
      </c>
      <c r="Q46" s="319">
        <f>MCF!R45</f>
        <v>0.8</v>
      </c>
      <c r="R46" s="87">
        <f t="shared" si="5"/>
        <v>2.5230447406082157E-2</v>
      </c>
      <c r="S46" s="87">
        <f t="shared" si="7"/>
        <v>2.5230447406082157E-2</v>
      </c>
      <c r="T46" s="87">
        <f t="shared" si="8"/>
        <v>0</v>
      </c>
      <c r="U46" s="87">
        <f t="shared" si="9"/>
        <v>0.31586633294339073</v>
      </c>
      <c r="V46" s="87">
        <f t="shared" si="10"/>
        <v>1.0352365609559575E-2</v>
      </c>
      <c r="W46" s="120">
        <f t="shared" si="11"/>
        <v>6.9015770730397165E-3</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0.14750331847812001</v>
      </c>
      <c r="Q47" s="319">
        <f>MCF!R46</f>
        <v>0.8</v>
      </c>
      <c r="R47" s="87">
        <f t="shared" si="5"/>
        <v>2.537057077823664E-2</v>
      </c>
      <c r="S47" s="87">
        <f t="shared" si="7"/>
        <v>2.537057077823664E-2</v>
      </c>
      <c r="T47" s="87">
        <f t="shared" si="8"/>
        <v>0</v>
      </c>
      <c r="U47" s="87">
        <f t="shared" si="9"/>
        <v>0.33037281268179053</v>
      </c>
      <c r="V47" s="87">
        <f t="shared" si="10"/>
        <v>1.0864091039836845E-2</v>
      </c>
      <c r="W47" s="120">
        <f t="shared" si="11"/>
        <v>7.2427273598912297E-3</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0.14831798924646003</v>
      </c>
      <c r="Q48" s="319">
        <f>MCF!R47</f>
        <v>0.8</v>
      </c>
      <c r="R48" s="87">
        <f t="shared" si="5"/>
        <v>2.5510694150391124E-2</v>
      </c>
      <c r="S48" s="87">
        <f t="shared" si="7"/>
        <v>2.5510694150391124E-2</v>
      </c>
      <c r="T48" s="87">
        <f t="shared" si="8"/>
        <v>0</v>
      </c>
      <c r="U48" s="87">
        <f t="shared" si="9"/>
        <v>0.3445204714601745</v>
      </c>
      <c r="V48" s="87">
        <f t="shared" si="10"/>
        <v>1.1363035372007153E-2</v>
      </c>
      <c r="W48" s="120">
        <f t="shared" si="11"/>
        <v>7.5753569146714351E-3</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0.14913266001480002</v>
      </c>
      <c r="Q49" s="319">
        <f>MCF!R48</f>
        <v>0.8</v>
      </c>
      <c r="R49" s="87">
        <f t="shared" si="5"/>
        <v>2.5650817522545607E-2</v>
      </c>
      <c r="S49" s="87">
        <f t="shared" si="7"/>
        <v>2.5650817522545607E-2</v>
      </c>
      <c r="T49" s="87">
        <f t="shared" si="8"/>
        <v>0</v>
      </c>
      <c r="U49" s="87">
        <f t="shared" si="9"/>
        <v>0.35832165077610045</v>
      </c>
      <c r="V49" s="87">
        <f t="shared" si="10"/>
        <v>1.1849638206619656E-2</v>
      </c>
      <c r="W49" s="120">
        <f t="shared" si="11"/>
        <v>7.8997588044131036E-3</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0.34599732675175482</v>
      </c>
      <c r="V50" s="87">
        <f t="shared" si="10"/>
        <v>1.2324324024345612E-2</v>
      </c>
      <c r="W50" s="120">
        <f t="shared" si="11"/>
        <v>8.2162160162304078E-3</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0.33409689272213344</v>
      </c>
      <c r="V51" s="87">
        <f t="shared" si="10"/>
        <v>1.1900434029621371E-2</v>
      </c>
      <c r="W51" s="120">
        <f t="shared" si="11"/>
        <v>7.9336226864142462E-3</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0.3226057691673152</v>
      </c>
      <c r="V52" s="87">
        <f t="shared" si="10"/>
        <v>1.1491123554818253E-2</v>
      </c>
      <c r="W52" s="120">
        <f t="shared" si="11"/>
        <v>7.6607490365455016E-3</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0.31150987802389779</v>
      </c>
      <c r="V53" s="87">
        <f t="shared" si="10"/>
        <v>1.1095891143417407E-2</v>
      </c>
      <c r="W53" s="120">
        <f t="shared" si="11"/>
        <v>7.397260762278271E-3</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0.30079562543760957</v>
      </c>
      <c r="V54" s="87">
        <f t="shared" si="10"/>
        <v>1.0714252586288209E-2</v>
      </c>
      <c r="W54" s="120">
        <f t="shared" si="11"/>
        <v>7.1428350575254724E-3</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0.29044988510913805</v>
      </c>
      <c r="V55" s="87">
        <f t="shared" si="10"/>
        <v>1.0345740328471534E-2</v>
      </c>
      <c r="W55" s="120">
        <f t="shared" si="11"/>
        <v>6.897160218981022E-3</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0.28045998221277157</v>
      </c>
      <c r="V56" s="87">
        <f t="shared" si="10"/>
        <v>9.9899028963664482E-3</v>
      </c>
      <c r="W56" s="120">
        <f t="shared" si="11"/>
        <v>6.6599352642442988E-3</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0.27081367786815297</v>
      </c>
      <c r="V57" s="87">
        <f t="shared" si="10"/>
        <v>9.646304344618592E-3</v>
      </c>
      <c r="W57" s="120">
        <f t="shared" si="11"/>
        <v>6.4308695630790613E-3</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0.26149915414612035</v>
      </c>
      <c r="V58" s="87">
        <f t="shared" si="10"/>
        <v>9.3145237220326072E-3</v>
      </c>
      <c r="W58" s="120">
        <f t="shared" si="11"/>
        <v>6.2096824813550715E-3</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0.25250499959026607</v>
      </c>
      <c r="V59" s="87">
        <f t="shared" si="10"/>
        <v>8.9941545558542731E-3</v>
      </c>
      <c r="W59" s="120">
        <f t="shared" si="11"/>
        <v>5.996103037236182E-3</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0.24382019523647552</v>
      </c>
      <c r="V60" s="87">
        <f t="shared" si="10"/>
        <v>8.6848043537905515E-3</v>
      </c>
      <c r="W60" s="120">
        <f t="shared" si="11"/>
        <v>5.7898695691937004E-3</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0.23543410111331808</v>
      </c>
      <c r="V61" s="87">
        <f t="shared" si="10"/>
        <v>8.3860941231574514E-3</v>
      </c>
      <c r="W61" s="120">
        <f t="shared" si="11"/>
        <v>5.590729415438301E-3</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0.2273364432067515</v>
      </c>
      <c r="V62" s="87">
        <f t="shared" si="10"/>
        <v>8.0976579065665834E-3</v>
      </c>
      <c r="W62" s="120">
        <f t="shared" si="11"/>
        <v>5.3984386043777217E-3</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0.2195173008731699</v>
      </c>
      <c r="V63" s="87">
        <f t="shared" si="10"/>
        <v>7.819142333581601E-3</v>
      </c>
      <c r="W63" s="120">
        <f t="shared" si="11"/>
        <v>5.212761555721067E-3</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0.21196709468537467</v>
      </c>
      <c r="V64" s="87">
        <f t="shared" si="10"/>
        <v>7.5502061877952206E-3</v>
      </c>
      <c r="W64" s="120">
        <f t="shared" si="11"/>
        <v>5.0334707918634801E-3</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0.20467657469657821</v>
      </c>
      <c r="V65" s="87">
        <f t="shared" si="10"/>
        <v>7.2905199887964576E-3</v>
      </c>
      <c r="W65" s="120">
        <f t="shared" si="11"/>
        <v>4.8603466591976381E-3</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0.19763680910806231</v>
      </c>
      <c r="V66" s="87">
        <f t="shared" si="10"/>
        <v>7.0397655885159121E-3</v>
      </c>
      <c r="W66" s="120">
        <f t="shared" si="11"/>
        <v>4.6931770590106078E-3</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0.19083917332660771</v>
      </c>
      <c r="V67" s="87">
        <f t="shared" si="10"/>
        <v>6.7976357814546005E-3</v>
      </c>
      <c r="W67" s="120">
        <f t="shared" si="11"/>
        <v>4.5317571876364003E-3</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0.18427533939828891</v>
      </c>
      <c r="V68" s="87">
        <f t="shared" si="10"/>
        <v>6.5638339283187975E-3</v>
      </c>
      <c r="W68" s="120">
        <f t="shared" si="11"/>
        <v>4.3758892855458647E-3</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0.17793726580568911</v>
      </c>
      <c r="V69" s="87">
        <f t="shared" si="10"/>
        <v>6.33807359259981E-3</v>
      </c>
      <c r="W69" s="120">
        <f t="shared" si="11"/>
        <v>4.22538239506654E-3</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0.17181718761603568</v>
      </c>
      <c r="V70" s="87">
        <f t="shared" si="10"/>
        <v>6.1200781896534294E-3</v>
      </c>
      <c r="W70" s="120">
        <f t="shared" si="11"/>
        <v>4.0800521264356196E-3</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0.16590760696818652</v>
      </c>
      <c r="V71" s="87">
        <f t="shared" si="10"/>
        <v>5.9095806478491539E-3</v>
      </c>
      <c r="W71" s="120">
        <f t="shared" si="11"/>
        <v>3.9397204318994353E-3</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0.16020128388681248</v>
      </c>
      <c r="V72" s="87">
        <f t="shared" si="10"/>
        <v>5.7063230813740413E-3</v>
      </c>
      <c r="W72" s="120">
        <f t="shared" si="11"/>
        <v>3.8042153875826939E-3</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0.15469122741252214</v>
      </c>
      <c r="V73" s="87">
        <f t="shared" si="10"/>
        <v>5.5100564742903407E-3</v>
      </c>
      <c r="W73" s="120">
        <f t="shared" si="11"/>
        <v>3.6733709828602268E-3</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0.14937068703706233</v>
      </c>
      <c r="V74" s="87">
        <f t="shared" si="10"/>
        <v>5.3205403754598233E-3</v>
      </c>
      <c r="W74" s="120">
        <f t="shared" si="11"/>
        <v>3.5470269169732152E-3</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0.14423314443310126</v>
      </c>
      <c r="V75" s="87">
        <f t="shared" si="10"/>
        <v>5.1375426039610723E-3</v>
      </c>
      <c r="W75" s="120">
        <f t="shared" si="11"/>
        <v>3.4250284026407147E-3</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0.13927230546846245</v>
      </c>
      <c r="V76" s="87">
        <f t="shared" si="10"/>
        <v>4.9608389646388128E-3</v>
      </c>
      <c r="W76" s="120">
        <f t="shared" si="11"/>
        <v>3.3072259764258751E-3</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0.13448209249502563</v>
      </c>
      <c r="V77" s="87">
        <f t="shared" si="10"/>
        <v>4.7902129734368158E-3</v>
      </c>
      <c r="W77" s="120">
        <f t="shared" si="11"/>
        <v>3.1934753156245437E-3</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0.12985663690284777</v>
      </c>
      <c r="V78" s="87">
        <f t="shared" si="10"/>
        <v>4.6254555921778516E-3</v>
      </c>
      <c r="W78" s="120">
        <f t="shared" si="11"/>
        <v>3.083637061451901E-3</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0.12539027193038199</v>
      </c>
      <c r="V79" s="87">
        <f t="shared" si="10"/>
        <v>4.4663649724657828E-3</v>
      </c>
      <c r="W79" s="120">
        <f t="shared" si="11"/>
        <v>2.9775766483105216E-3</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0.12107752572198595</v>
      </c>
      <c r="V80" s="87">
        <f t="shared" si="10"/>
        <v>4.3127462083960367E-3</v>
      </c>
      <c r="W80" s="120">
        <f t="shared" si="11"/>
        <v>2.8751641389306911E-3</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0.11691311462421446</v>
      </c>
      <c r="V81" s="87">
        <f t="shared" si="10"/>
        <v>4.1644110977714964E-3</v>
      </c>
      <c r="W81" s="120">
        <f t="shared" si="11"/>
        <v>2.7762740651809973E-3</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0.11289193671268317</v>
      </c>
      <c r="V82" s="87">
        <f t="shared" si="10"/>
        <v>4.0211779115312749E-3</v>
      </c>
      <c r="W82" s="120">
        <f t="shared" si="11"/>
        <v>2.6807852743541832E-3</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0.10900906554157329</v>
      </c>
      <c r="V83" s="87">
        <f t="shared" si="10"/>
        <v>3.8828711711098884E-3</v>
      </c>
      <c r="W83" s="120">
        <f t="shared" si="11"/>
        <v>2.5885807807399254E-3</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0.10525974410811922</v>
      </c>
      <c r="V84" s="87">
        <f t="shared" si="10"/>
        <v>3.7493214334540685E-3</v>
      </c>
      <c r="W84" s="120">
        <f t="shared" si="11"/>
        <v>2.4995476223027124E-3</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0.10163937902468539</v>
      </c>
      <c r="V85" s="87">
        <f t="shared" ref="V85:V98" si="22">U84*(1-$W$10)+T85</f>
        <v>3.6203650834338318E-3</v>
      </c>
      <c r="W85" s="120">
        <f t="shared" ref="W85:W99" si="23">V85*CH4_fraction*conv</f>
        <v>2.4135767222892212E-3</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9.8143534891291906E-2</v>
      </c>
      <c r="V86" s="87">
        <f t="shared" si="22"/>
        <v>3.4958441333934847E-3</v>
      </c>
      <c r="W86" s="120">
        <f t="shared" si="23"/>
        <v>2.3305627555956564E-3</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9.4767928861694925E-2</v>
      </c>
      <c r="V87" s="87">
        <f t="shared" si="22"/>
        <v>3.3756060295969874E-3</v>
      </c>
      <c r="W87" s="120">
        <f t="shared" si="23"/>
        <v>2.2504040197313248E-3</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9.1508425396364376E-2</v>
      </c>
      <c r="V88" s="87">
        <f t="shared" si="22"/>
        <v>3.2595034653305501E-3</v>
      </c>
      <c r="W88" s="120">
        <f t="shared" si="23"/>
        <v>2.1730023102203666E-3</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8.8361031195930889E-2</v>
      </c>
      <c r="V89" s="87">
        <f t="shared" si="22"/>
        <v>3.1473942004334866E-3</v>
      </c>
      <c r="W89" s="120">
        <f t="shared" si="23"/>
        <v>2.0982628002889909E-3</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8.5321890308894657E-2</v>
      </c>
      <c r="V90" s="87">
        <f t="shared" si="22"/>
        <v>3.0391408870362271E-3</v>
      </c>
      <c r="W90" s="120">
        <f t="shared" si="23"/>
        <v>2.0260939246908179E-3</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8.2387279407602654E-2</v>
      </c>
      <c r="V91" s="87">
        <f t="shared" si="22"/>
        <v>2.9346109012920057E-3</v>
      </c>
      <c r="W91" s="120">
        <f t="shared" si="23"/>
        <v>1.9564072675280035E-3</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7.9553603226706598E-2</v>
      </c>
      <c r="V92" s="87">
        <f t="shared" si="22"/>
        <v>2.8336761808960597E-3</v>
      </c>
      <c r="W92" s="120">
        <f t="shared" si="23"/>
        <v>1.8891174539307064E-3</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7.6817390158513313E-2</v>
      </c>
      <c r="V93" s="87">
        <f t="shared" si="22"/>
        <v>2.7362130681932908E-3</v>
      </c>
      <c r="W93" s="120">
        <f t="shared" si="23"/>
        <v>1.8241420454621939E-3</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7.4175287999831141E-2</v>
      </c>
      <c r="V94" s="87">
        <f t="shared" si="22"/>
        <v>2.6421021586821758E-3</v>
      </c>
      <c r="W94" s="120">
        <f t="shared" si="23"/>
        <v>1.7614014391214505E-3</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7.1624059845101826E-2</v>
      </c>
      <c r="V95" s="87">
        <f t="shared" si="22"/>
        <v>2.5512281547293175E-3</v>
      </c>
      <c r="W95" s="120">
        <f t="shared" si="23"/>
        <v>1.7008187698195449E-3</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6.9160580120786394E-2</v>
      </c>
      <c r="V96" s="87">
        <f t="shared" si="22"/>
        <v>2.463479724315426E-3</v>
      </c>
      <c r="W96" s="120">
        <f t="shared" si="23"/>
        <v>1.642319816210284E-3</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6.6781830756146729E-2</v>
      </c>
      <c r="V97" s="87">
        <f t="shared" si="22"/>
        <v>2.3787493646396716E-3</v>
      </c>
      <c r="W97" s="120">
        <f t="shared" si="23"/>
        <v>1.5858329097597811E-3</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6.4484897485731413E-2</v>
      </c>
      <c r="V98" s="87">
        <f t="shared" si="22"/>
        <v>2.2969332704153122E-3</v>
      </c>
      <c r="W98" s="120">
        <f t="shared" si="23"/>
        <v>1.5312888469435413E-3</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6.2266966279036183E-2</v>
      </c>
      <c r="V99" s="88">
        <f>U98*(1-$W$10)+T99</f>
        <v>2.2179312066952311E-3</v>
      </c>
      <c r="W99" s="122">
        <f t="shared" si="23"/>
        <v>1.4786208044634873E-3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v>
      </c>
      <c r="D19" s="451">
        <f>Dry_Matter_Content!H6</f>
        <v>0.73</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Amnt_Deposited!H14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Amnt_Deposited!H15</f>
        <v>0</v>
      </c>
      <c r="D20" s="453">
        <f>Dry_Matter_Content!H7</f>
        <v>0.73</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Amnt_Deposited!H15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Amnt_Deposited!H16</f>
        <v>0</v>
      </c>
      <c r="D21" s="453">
        <f>Dry_Matter_Content!H8</f>
        <v>0.73</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Amnt_Deposited!H16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Amnt_Deposited!H17</f>
        <v>0</v>
      </c>
      <c r="D22" s="453">
        <f>Dry_Matter_Content!H9</f>
        <v>0.73</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Amnt_Deposited!H17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Amnt_Deposited!H18</f>
        <v>0</v>
      </c>
      <c r="D23" s="453">
        <f>Dry_Matter_Content!H10</f>
        <v>0.73</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Amnt_Deposited!H18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Amnt_Deposited!H19</f>
        <v>0</v>
      </c>
      <c r="D24" s="453">
        <f>Dry_Matter_Content!H11</f>
        <v>0.73</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Amnt_Deposited!H19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Amnt_Deposited!H20</f>
        <v>0</v>
      </c>
      <c r="D25" s="453">
        <f>Dry_Matter_Content!H12</f>
        <v>0.73</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Amnt_Deposited!H20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Amnt_Deposited!H21</f>
        <v>0</v>
      </c>
      <c r="D26" s="453">
        <f>Dry_Matter_Content!H13</f>
        <v>0.73</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Amnt_Deposited!H21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Amnt_Deposited!H22</f>
        <v>0</v>
      </c>
      <c r="D27" s="453">
        <f>Dry_Matter_Content!H14</f>
        <v>0.73</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Amnt_Deposited!H22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Amnt_Deposited!H23</f>
        <v>0</v>
      </c>
      <c r="D28" s="453">
        <f>Dry_Matter_Content!H15</f>
        <v>0.73</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Amnt_Deposited!H23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Amnt_Deposited!H24</f>
        <v>0</v>
      </c>
      <c r="D29" s="453">
        <f>Dry_Matter_Content!H16</f>
        <v>0.73</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Amnt_Deposited!H24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Amnt_Deposited!H25</f>
        <v>3.6394188893999993E-2</v>
      </c>
      <c r="D30" s="453">
        <f>Dry_Matter_Content!H17</f>
        <v>0.73</v>
      </c>
      <c r="E30" s="319">
        <f>MCF!R29</f>
        <v>0.8</v>
      </c>
      <c r="F30" s="87">
        <f t="shared" si="0"/>
        <v>3.188130947114399E-3</v>
      </c>
      <c r="G30" s="87">
        <f t="shared" si="1"/>
        <v>3.188130947114399E-3</v>
      </c>
      <c r="H30" s="87">
        <f t="shared" si="2"/>
        <v>0</v>
      </c>
      <c r="I30" s="87">
        <f t="shared" si="3"/>
        <v>3.188130947114399E-3</v>
      </c>
      <c r="J30" s="87">
        <f t="shared" si="4"/>
        <v>0</v>
      </c>
      <c r="K30" s="120">
        <f t="shared" si="6"/>
        <v>0</v>
      </c>
      <c r="O30" s="116">
        <f>Amnt_Deposited!B25</f>
        <v>2011</v>
      </c>
      <c r="P30" s="119">
        <f>Amnt_Deposited!H25</f>
        <v>3.6394188893999993E-2</v>
      </c>
      <c r="Q30" s="319">
        <f>MCF!R29</f>
        <v>0.8</v>
      </c>
      <c r="R30" s="87">
        <f t="shared" si="5"/>
        <v>3.4938421338239992E-3</v>
      </c>
      <c r="S30" s="87">
        <f t="shared" si="7"/>
        <v>3.4938421338239992E-3</v>
      </c>
      <c r="T30" s="87">
        <f t="shared" si="8"/>
        <v>0</v>
      </c>
      <c r="U30" s="87">
        <f t="shared" si="9"/>
        <v>3.4938421338239992E-3</v>
      </c>
      <c r="V30" s="87">
        <f t="shared" si="10"/>
        <v>0</v>
      </c>
      <c r="W30" s="120">
        <f t="shared" si="11"/>
        <v>0</v>
      </c>
    </row>
    <row r="31" spans="2:23">
      <c r="B31" s="116">
        <f>Amnt_Deposited!B26</f>
        <v>2012</v>
      </c>
      <c r="C31" s="119">
        <f>Amnt_Deposited!H26</f>
        <v>3.6685986372000004E-2</v>
      </c>
      <c r="D31" s="453">
        <f>Dry_Matter_Content!H18</f>
        <v>0.73</v>
      </c>
      <c r="E31" s="319">
        <f>MCF!R30</f>
        <v>0.8</v>
      </c>
      <c r="F31" s="87">
        <f t="shared" si="0"/>
        <v>3.2136924061872E-3</v>
      </c>
      <c r="G31" s="87">
        <f t="shared" si="1"/>
        <v>3.2136924061872E-3</v>
      </c>
      <c r="H31" s="87">
        <f t="shared" si="2"/>
        <v>0</v>
      </c>
      <c r="I31" s="87">
        <f t="shared" si="3"/>
        <v>6.1862859983275627E-3</v>
      </c>
      <c r="J31" s="87">
        <f t="shared" si="4"/>
        <v>2.1553735497403575E-4</v>
      </c>
      <c r="K31" s="120">
        <f t="shared" si="6"/>
        <v>1.4369156998269048E-4</v>
      </c>
      <c r="O31" s="116">
        <f>Amnt_Deposited!B26</f>
        <v>2012</v>
      </c>
      <c r="P31" s="119">
        <f>Amnt_Deposited!H26</f>
        <v>3.6685986372000004E-2</v>
      </c>
      <c r="Q31" s="319">
        <f>MCF!R30</f>
        <v>0.8</v>
      </c>
      <c r="R31" s="87">
        <f t="shared" si="5"/>
        <v>3.5218546917120002E-3</v>
      </c>
      <c r="S31" s="87">
        <f t="shared" si="7"/>
        <v>3.5218546917120002E-3</v>
      </c>
      <c r="T31" s="87">
        <f t="shared" si="8"/>
        <v>0</v>
      </c>
      <c r="U31" s="87">
        <f t="shared" si="9"/>
        <v>6.7794915050165081E-3</v>
      </c>
      <c r="V31" s="87">
        <f t="shared" si="10"/>
        <v>2.3620532051949126E-4</v>
      </c>
      <c r="W31" s="120">
        <f t="shared" si="11"/>
        <v>1.5747021367966082E-4</v>
      </c>
    </row>
    <row r="32" spans="2:23">
      <c r="B32" s="116">
        <f>Amnt_Deposited!B27</f>
        <v>2013</v>
      </c>
      <c r="C32" s="119">
        <f>Amnt_Deposited!H27</f>
        <v>3.6910224827999993E-2</v>
      </c>
      <c r="D32" s="453">
        <f>Dry_Matter_Content!H19</f>
        <v>0.73</v>
      </c>
      <c r="E32" s="319">
        <f>MCF!R31</f>
        <v>0.8</v>
      </c>
      <c r="F32" s="87">
        <f t="shared" si="0"/>
        <v>3.2333356949327992E-3</v>
      </c>
      <c r="G32" s="87">
        <f t="shared" si="1"/>
        <v>3.2333356949327992E-3</v>
      </c>
      <c r="H32" s="87">
        <f t="shared" si="2"/>
        <v>0</v>
      </c>
      <c r="I32" s="87">
        <f t="shared" si="3"/>
        <v>9.001390527944117E-3</v>
      </c>
      <c r="J32" s="87">
        <f t="shared" si="4"/>
        <v>4.182311653162438E-4</v>
      </c>
      <c r="K32" s="120">
        <f t="shared" si="6"/>
        <v>2.7882077687749586E-4</v>
      </c>
      <c r="O32" s="116">
        <f>Amnt_Deposited!B27</f>
        <v>2013</v>
      </c>
      <c r="P32" s="119">
        <f>Amnt_Deposited!H27</f>
        <v>3.6910224827999993E-2</v>
      </c>
      <c r="Q32" s="319">
        <f>MCF!R31</f>
        <v>0.8</v>
      </c>
      <c r="R32" s="87">
        <f t="shared" si="5"/>
        <v>3.5433815834879992E-3</v>
      </c>
      <c r="S32" s="87">
        <f t="shared" si="7"/>
        <v>3.5433815834879992E-3</v>
      </c>
      <c r="T32" s="87">
        <f t="shared" si="8"/>
        <v>0</v>
      </c>
      <c r="U32" s="87">
        <f t="shared" si="9"/>
        <v>9.8645375648702682E-3</v>
      </c>
      <c r="V32" s="87">
        <f t="shared" si="10"/>
        <v>4.5833552363423985E-4</v>
      </c>
      <c r="W32" s="120">
        <f t="shared" si="11"/>
        <v>3.0555701575615986E-4</v>
      </c>
    </row>
    <row r="33" spans="2:23">
      <c r="B33" s="116">
        <f>Amnt_Deposited!B28</f>
        <v>2014</v>
      </c>
      <c r="C33" s="119">
        <f>Amnt_Deposited!H28</f>
        <v>3.7220708844E-2</v>
      </c>
      <c r="D33" s="453">
        <f>Dry_Matter_Content!H20</f>
        <v>0.73</v>
      </c>
      <c r="E33" s="319">
        <f>MCF!R32</f>
        <v>0.8</v>
      </c>
      <c r="F33" s="87">
        <f t="shared" si="0"/>
        <v>3.2605340947343998E-3</v>
      </c>
      <c r="G33" s="87">
        <f t="shared" si="1"/>
        <v>3.2605340947343998E-3</v>
      </c>
      <c r="H33" s="87">
        <f t="shared" si="2"/>
        <v>0</v>
      </c>
      <c r="I33" s="87">
        <f t="shared" si="3"/>
        <v>1.1653374993549435E-2</v>
      </c>
      <c r="J33" s="87">
        <f t="shared" si="4"/>
        <v>6.085496291290813E-4</v>
      </c>
      <c r="K33" s="120">
        <f t="shared" si="6"/>
        <v>4.0569975275272087E-4</v>
      </c>
      <c r="O33" s="116">
        <f>Amnt_Deposited!B28</f>
        <v>2014</v>
      </c>
      <c r="P33" s="119">
        <f>Amnt_Deposited!H28</f>
        <v>3.7220708844E-2</v>
      </c>
      <c r="Q33" s="319">
        <f>MCF!R32</f>
        <v>0.8</v>
      </c>
      <c r="R33" s="87">
        <f t="shared" si="5"/>
        <v>3.5731880490240003E-3</v>
      </c>
      <c r="S33" s="87">
        <f t="shared" si="7"/>
        <v>3.5731880490240003E-3</v>
      </c>
      <c r="T33" s="87">
        <f t="shared" si="8"/>
        <v>0</v>
      </c>
      <c r="U33" s="87">
        <f t="shared" si="9"/>
        <v>1.2770821910739111E-2</v>
      </c>
      <c r="V33" s="87">
        <f t="shared" si="10"/>
        <v>6.6690370315515785E-4</v>
      </c>
      <c r="W33" s="120">
        <f t="shared" si="11"/>
        <v>4.4460246877010519E-4</v>
      </c>
    </row>
    <row r="34" spans="2:23">
      <c r="B34" s="116">
        <f>Amnt_Deposited!B29</f>
        <v>2015</v>
      </c>
      <c r="C34" s="119">
        <f>Amnt_Deposited!H29</f>
        <v>3.7329953220000003E-2</v>
      </c>
      <c r="D34" s="453">
        <f>Dry_Matter_Content!H21</f>
        <v>0.73</v>
      </c>
      <c r="E34" s="319">
        <f>MCF!R33</f>
        <v>0.8</v>
      </c>
      <c r="F34" s="87">
        <f t="shared" si="0"/>
        <v>3.2701039020720003E-3</v>
      </c>
      <c r="G34" s="87">
        <f t="shared" si="1"/>
        <v>3.2701039020720003E-3</v>
      </c>
      <c r="H34" s="87">
        <f t="shared" si="2"/>
        <v>0</v>
      </c>
      <c r="I34" s="87">
        <f t="shared" si="3"/>
        <v>1.4135638727104013E-2</v>
      </c>
      <c r="J34" s="87">
        <f t="shared" si="4"/>
        <v>7.8784016851742196E-4</v>
      </c>
      <c r="K34" s="120">
        <f t="shared" si="6"/>
        <v>5.252267790116146E-4</v>
      </c>
      <c r="O34" s="116">
        <f>Amnt_Deposited!B29</f>
        <v>2015</v>
      </c>
      <c r="P34" s="119">
        <f>Amnt_Deposited!H29</f>
        <v>3.7329953220000003E-2</v>
      </c>
      <c r="Q34" s="319">
        <f>MCF!R33</f>
        <v>0.8</v>
      </c>
      <c r="R34" s="87">
        <f t="shared" si="5"/>
        <v>3.5836755091200006E-3</v>
      </c>
      <c r="S34" s="87">
        <f t="shared" si="7"/>
        <v>3.5836755091200006E-3</v>
      </c>
      <c r="T34" s="87">
        <f t="shared" si="8"/>
        <v>0</v>
      </c>
      <c r="U34" s="87">
        <f t="shared" si="9"/>
        <v>1.5491110933812622E-2</v>
      </c>
      <c r="V34" s="87">
        <f t="shared" si="10"/>
        <v>8.6338648604649011E-4</v>
      </c>
      <c r="W34" s="120">
        <f t="shared" si="11"/>
        <v>5.7559099069766004E-4</v>
      </c>
    </row>
    <row r="35" spans="2:23">
      <c r="B35" s="116">
        <f>Amnt_Deposited!B30</f>
        <v>2016</v>
      </c>
      <c r="C35" s="119">
        <f>Amnt_Deposited!H30</f>
        <v>3.7501006913999997E-2</v>
      </c>
      <c r="D35" s="453">
        <f>Dry_Matter_Content!H22</f>
        <v>0.73</v>
      </c>
      <c r="E35" s="319">
        <f>MCF!R34</f>
        <v>0.8</v>
      </c>
      <c r="F35" s="87">
        <f t="shared" si="0"/>
        <v>3.2850882056664E-3</v>
      </c>
      <c r="G35" s="87">
        <f t="shared" si="1"/>
        <v>3.2850882056664E-3</v>
      </c>
      <c r="H35" s="87">
        <f t="shared" si="2"/>
        <v>0</v>
      </c>
      <c r="I35" s="87">
        <f t="shared" si="3"/>
        <v>1.6465070395241366E-2</v>
      </c>
      <c r="J35" s="87">
        <f t="shared" si="4"/>
        <v>9.5565653752904605E-4</v>
      </c>
      <c r="K35" s="120">
        <f t="shared" si="6"/>
        <v>6.3710435835269733E-4</v>
      </c>
      <c r="O35" s="116">
        <f>Amnt_Deposited!B30</f>
        <v>2016</v>
      </c>
      <c r="P35" s="119">
        <f>Amnt_Deposited!H30</f>
        <v>3.7501006913999997E-2</v>
      </c>
      <c r="Q35" s="319">
        <f>MCF!R34</f>
        <v>0.8</v>
      </c>
      <c r="R35" s="87">
        <f t="shared" si="5"/>
        <v>3.600096663744E-3</v>
      </c>
      <c r="S35" s="87">
        <f t="shared" si="7"/>
        <v>3.600096663744E-3</v>
      </c>
      <c r="T35" s="87">
        <f t="shared" si="8"/>
        <v>0</v>
      </c>
      <c r="U35" s="87">
        <f t="shared" si="9"/>
        <v>1.8043912761908351E-2</v>
      </c>
      <c r="V35" s="87">
        <f t="shared" si="10"/>
        <v>1.0472948356482698E-3</v>
      </c>
      <c r="W35" s="120">
        <f t="shared" si="11"/>
        <v>6.9819655709884654E-4</v>
      </c>
    </row>
    <row r="36" spans="2:23">
      <c r="B36" s="116">
        <f>Amnt_Deposited!B31</f>
        <v>2017</v>
      </c>
      <c r="C36" s="119">
        <f>Amnt_Deposited!H31</f>
        <v>3.7784165461740002E-2</v>
      </c>
      <c r="D36" s="453">
        <f>Dry_Matter_Content!H23</f>
        <v>0.73</v>
      </c>
      <c r="E36" s="319">
        <f>MCF!R35</f>
        <v>0.8</v>
      </c>
      <c r="F36" s="87">
        <f t="shared" si="0"/>
        <v>3.3098928944484242E-3</v>
      </c>
      <c r="G36" s="87">
        <f t="shared" si="1"/>
        <v>3.3098928944484242E-3</v>
      </c>
      <c r="H36" s="87">
        <f t="shared" si="2"/>
        <v>0</v>
      </c>
      <c r="I36" s="87">
        <f t="shared" si="3"/>
        <v>1.8661822775287863E-2</v>
      </c>
      <c r="J36" s="87">
        <f t="shared" si="4"/>
        <v>1.1131405144019272E-3</v>
      </c>
      <c r="K36" s="120">
        <f t="shared" si="6"/>
        <v>7.4209367626795145E-4</v>
      </c>
      <c r="O36" s="116">
        <f>Amnt_Deposited!B31</f>
        <v>2017</v>
      </c>
      <c r="P36" s="119">
        <f>Amnt_Deposited!H31</f>
        <v>3.7784165461740002E-2</v>
      </c>
      <c r="Q36" s="319">
        <f>MCF!R35</f>
        <v>0.8</v>
      </c>
      <c r="R36" s="87">
        <f t="shared" si="5"/>
        <v>3.6272798843270402E-3</v>
      </c>
      <c r="S36" s="87">
        <f t="shared" si="7"/>
        <v>3.6272798843270402E-3</v>
      </c>
      <c r="T36" s="87">
        <f t="shared" si="8"/>
        <v>0</v>
      </c>
      <c r="U36" s="87">
        <f t="shared" si="9"/>
        <v>2.0451312630452457E-2</v>
      </c>
      <c r="V36" s="87">
        <f t="shared" si="10"/>
        <v>1.2198800157829342E-3</v>
      </c>
      <c r="W36" s="120">
        <f t="shared" si="11"/>
        <v>8.132533438552894E-4</v>
      </c>
    </row>
    <row r="37" spans="2:23">
      <c r="B37" s="116">
        <f>Amnt_Deposited!B32</f>
        <v>2018</v>
      </c>
      <c r="C37" s="119">
        <f>Amnt_Deposited!H32</f>
        <v>3.800634839856E-2</v>
      </c>
      <c r="D37" s="453">
        <f>Dry_Matter_Content!H24</f>
        <v>0.73</v>
      </c>
      <c r="E37" s="319">
        <f>MCF!R36</f>
        <v>0.8</v>
      </c>
      <c r="F37" s="87">
        <f t="shared" si="0"/>
        <v>3.3293561197138563E-3</v>
      </c>
      <c r="G37" s="87">
        <f t="shared" si="1"/>
        <v>3.3293561197138563E-3</v>
      </c>
      <c r="H37" s="87">
        <f t="shared" si="2"/>
        <v>0</v>
      </c>
      <c r="I37" s="87">
        <f t="shared" si="3"/>
        <v>2.0729524343572329E-2</v>
      </c>
      <c r="J37" s="87">
        <f t="shared" si="4"/>
        <v>1.2616545514293875E-3</v>
      </c>
      <c r="K37" s="120">
        <f t="shared" si="6"/>
        <v>8.4110303428625824E-4</v>
      </c>
      <c r="O37" s="116">
        <f>Amnt_Deposited!B32</f>
        <v>2018</v>
      </c>
      <c r="P37" s="119">
        <f>Amnt_Deposited!H32</f>
        <v>3.800634839856E-2</v>
      </c>
      <c r="Q37" s="319">
        <f>MCF!R36</f>
        <v>0.8</v>
      </c>
      <c r="R37" s="87">
        <f t="shared" si="5"/>
        <v>3.6486094462617603E-3</v>
      </c>
      <c r="S37" s="87">
        <f t="shared" si="7"/>
        <v>3.6486094462617603E-3</v>
      </c>
      <c r="T37" s="87">
        <f t="shared" si="8"/>
        <v>0</v>
      </c>
      <c r="U37" s="87">
        <f t="shared" si="9"/>
        <v>2.2717286951860094E-2</v>
      </c>
      <c r="V37" s="87">
        <f t="shared" si="10"/>
        <v>1.3826351248541235E-3</v>
      </c>
      <c r="W37" s="120">
        <f t="shared" si="11"/>
        <v>9.2175674990274898E-4</v>
      </c>
    </row>
    <row r="38" spans="2:23">
      <c r="B38" s="116">
        <f>Amnt_Deposited!B33</f>
        <v>2019</v>
      </c>
      <c r="C38" s="119">
        <f>Amnt_Deposited!H33</f>
        <v>3.8228531335380005E-2</v>
      </c>
      <c r="D38" s="453">
        <f>Dry_Matter_Content!H25</f>
        <v>0.73</v>
      </c>
      <c r="E38" s="319">
        <f>MCF!R37</f>
        <v>0.8</v>
      </c>
      <c r="F38" s="87">
        <f t="shared" si="0"/>
        <v>3.3488193449792885E-3</v>
      </c>
      <c r="G38" s="87">
        <f t="shared" si="1"/>
        <v>3.3488193449792885E-3</v>
      </c>
      <c r="H38" s="87">
        <f t="shared" si="2"/>
        <v>0</v>
      </c>
      <c r="I38" s="87">
        <f t="shared" si="3"/>
        <v>2.2676899732516038E-2</v>
      </c>
      <c r="J38" s="87">
        <f t="shared" si="4"/>
        <v>1.4014439560355804E-3</v>
      </c>
      <c r="K38" s="120">
        <f t="shared" si="6"/>
        <v>9.3429597069038693E-4</v>
      </c>
      <c r="O38" s="116">
        <f>Amnt_Deposited!B33</f>
        <v>2019</v>
      </c>
      <c r="P38" s="119">
        <f>Amnt_Deposited!H33</f>
        <v>3.8228531335380005E-2</v>
      </c>
      <c r="Q38" s="319">
        <f>MCF!R37</f>
        <v>0.8</v>
      </c>
      <c r="R38" s="87">
        <f t="shared" si="5"/>
        <v>3.6699390081964805E-3</v>
      </c>
      <c r="S38" s="87">
        <f t="shared" si="7"/>
        <v>3.6699390081964805E-3</v>
      </c>
      <c r="T38" s="87">
        <f t="shared" si="8"/>
        <v>0</v>
      </c>
      <c r="U38" s="87">
        <f t="shared" si="9"/>
        <v>2.4851396967140872E-2</v>
      </c>
      <c r="V38" s="87">
        <f t="shared" si="10"/>
        <v>1.5358289929157049E-3</v>
      </c>
      <c r="W38" s="120">
        <f t="shared" si="11"/>
        <v>1.0238859952771365E-3</v>
      </c>
    </row>
    <row r="39" spans="2:23">
      <c r="B39" s="116">
        <f>Amnt_Deposited!B34</f>
        <v>2020</v>
      </c>
      <c r="C39" s="119">
        <f>Amnt_Deposited!H34</f>
        <v>3.8450714272200003E-2</v>
      </c>
      <c r="D39" s="453">
        <f>Dry_Matter_Content!H26</f>
        <v>0.73</v>
      </c>
      <c r="E39" s="319">
        <f>MCF!R38</f>
        <v>0.8</v>
      </c>
      <c r="F39" s="87">
        <f t="shared" si="0"/>
        <v>3.3682825702447197E-3</v>
      </c>
      <c r="G39" s="87">
        <f t="shared" si="1"/>
        <v>3.3682825702447197E-3</v>
      </c>
      <c r="H39" s="87">
        <f t="shared" si="2"/>
        <v>0</v>
      </c>
      <c r="I39" s="87">
        <f t="shared" si="3"/>
        <v>2.4512083735469526E-2</v>
      </c>
      <c r="J39" s="87">
        <f t="shared" si="4"/>
        <v>1.5330985672912328E-3</v>
      </c>
      <c r="K39" s="120">
        <f t="shared" si="6"/>
        <v>1.0220657115274884E-3</v>
      </c>
      <c r="O39" s="116">
        <f>Amnt_Deposited!B34</f>
        <v>2020</v>
      </c>
      <c r="P39" s="119">
        <f>Amnt_Deposited!H34</f>
        <v>3.8450714272200003E-2</v>
      </c>
      <c r="Q39" s="319">
        <f>MCF!R38</f>
        <v>0.8</v>
      </c>
      <c r="R39" s="87">
        <f t="shared" si="5"/>
        <v>3.6912685701312002E-3</v>
      </c>
      <c r="S39" s="87">
        <f t="shared" si="7"/>
        <v>3.6912685701312002E-3</v>
      </c>
      <c r="T39" s="87">
        <f t="shared" si="8"/>
        <v>0</v>
      </c>
      <c r="U39" s="87">
        <f t="shared" si="9"/>
        <v>2.6862557518322776E-2</v>
      </c>
      <c r="V39" s="87">
        <f t="shared" si="10"/>
        <v>1.6801080189492966E-3</v>
      </c>
      <c r="W39" s="120">
        <f t="shared" si="11"/>
        <v>1.1200720126328643E-3</v>
      </c>
    </row>
    <row r="40" spans="2:23">
      <c r="B40" s="116">
        <f>Amnt_Deposited!B35</f>
        <v>2021</v>
      </c>
      <c r="C40" s="119">
        <f>Amnt_Deposited!H35</f>
        <v>3.8672897209020007E-2</v>
      </c>
      <c r="D40" s="453">
        <f>Dry_Matter_Content!H27</f>
        <v>0.73</v>
      </c>
      <c r="E40" s="319">
        <f>MCF!R39</f>
        <v>0.8</v>
      </c>
      <c r="F40" s="87">
        <f t="shared" si="0"/>
        <v>3.3877457955101527E-3</v>
      </c>
      <c r="G40" s="87">
        <f t="shared" si="1"/>
        <v>3.3877457955101527E-3</v>
      </c>
      <c r="H40" s="87">
        <f t="shared" si="2"/>
        <v>0</v>
      </c>
      <c r="I40" s="87">
        <f t="shared" si="3"/>
        <v>2.6242661183479048E-2</v>
      </c>
      <c r="J40" s="87">
        <f t="shared" si="4"/>
        <v>1.6571683475006291E-3</v>
      </c>
      <c r="K40" s="120">
        <f t="shared" si="6"/>
        <v>1.1047788983337527E-3</v>
      </c>
      <c r="O40" s="116">
        <f>Amnt_Deposited!B35</f>
        <v>2021</v>
      </c>
      <c r="P40" s="119">
        <f>Amnt_Deposited!H35</f>
        <v>3.8672897209020007E-2</v>
      </c>
      <c r="Q40" s="319">
        <f>MCF!R39</f>
        <v>0.8</v>
      </c>
      <c r="R40" s="87">
        <f t="shared" si="5"/>
        <v>3.7125981320659204E-3</v>
      </c>
      <c r="S40" s="87">
        <f t="shared" si="7"/>
        <v>3.7125981320659204E-3</v>
      </c>
      <c r="T40" s="87">
        <f t="shared" si="8"/>
        <v>0</v>
      </c>
      <c r="U40" s="87">
        <f t="shared" si="9"/>
        <v>2.8759080749018145E-2</v>
      </c>
      <c r="V40" s="87">
        <f t="shared" si="10"/>
        <v>1.8160749013705528E-3</v>
      </c>
      <c r="W40" s="120">
        <f t="shared" si="11"/>
        <v>1.2107166009137017E-3</v>
      </c>
    </row>
    <row r="41" spans="2:23">
      <c r="B41" s="116">
        <f>Amnt_Deposited!B36</f>
        <v>2022</v>
      </c>
      <c r="C41" s="119">
        <f>Amnt_Deposited!H36</f>
        <v>3.8895080145839998E-2</v>
      </c>
      <c r="D41" s="453">
        <f>Dry_Matter_Content!H28</f>
        <v>0.73</v>
      </c>
      <c r="E41" s="319">
        <f>MCF!R40</f>
        <v>0.8</v>
      </c>
      <c r="F41" s="87">
        <f t="shared" si="0"/>
        <v>3.407209020775584E-3</v>
      </c>
      <c r="G41" s="87">
        <f t="shared" si="1"/>
        <v>3.407209020775584E-3</v>
      </c>
      <c r="H41" s="87">
        <f t="shared" si="2"/>
        <v>0</v>
      </c>
      <c r="I41" s="87">
        <f t="shared" si="3"/>
        <v>2.7875704126137168E-2</v>
      </c>
      <c r="J41" s="87">
        <f t="shared" si="4"/>
        <v>1.7741660781174652E-3</v>
      </c>
      <c r="K41" s="120">
        <f t="shared" si="6"/>
        <v>1.1827773854116434E-3</v>
      </c>
      <c r="O41" s="116">
        <f>Amnt_Deposited!B36</f>
        <v>2022</v>
      </c>
      <c r="P41" s="119">
        <f>Amnt_Deposited!H36</f>
        <v>3.8895080145839998E-2</v>
      </c>
      <c r="Q41" s="319">
        <f>MCF!R40</f>
        <v>0.8</v>
      </c>
      <c r="R41" s="87">
        <f t="shared" si="5"/>
        <v>3.7339276940006397E-3</v>
      </c>
      <c r="S41" s="87">
        <f t="shared" si="7"/>
        <v>3.7339276940006397E-3</v>
      </c>
      <c r="T41" s="87">
        <f t="shared" si="8"/>
        <v>0</v>
      </c>
      <c r="U41" s="87">
        <f t="shared" si="9"/>
        <v>3.0548716850561288E-2</v>
      </c>
      <c r="V41" s="87">
        <f t="shared" si="10"/>
        <v>1.9442915924574968E-3</v>
      </c>
      <c r="W41" s="120">
        <f t="shared" si="11"/>
        <v>1.2961943949716644E-3</v>
      </c>
    </row>
    <row r="42" spans="2:23">
      <c r="B42" s="116">
        <f>Amnt_Deposited!B37</f>
        <v>2023</v>
      </c>
      <c r="C42" s="119">
        <f>Amnt_Deposited!H37</f>
        <v>3.9117263082660003E-2</v>
      </c>
      <c r="D42" s="453">
        <f>Dry_Matter_Content!H29</f>
        <v>0.73</v>
      </c>
      <c r="E42" s="319">
        <f>MCF!R41</f>
        <v>0.8</v>
      </c>
      <c r="F42" s="87">
        <f t="shared" si="0"/>
        <v>3.4266722460410161E-3</v>
      </c>
      <c r="G42" s="87">
        <f t="shared" si="1"/>
        <v>3.4266722460410161E-3</v>
      </c>
      <c r="H42" s="87">
        <f t="shared" si="2"/>
        <v>0</v>
      </c>
      <c r="I42" s="87">
        <f t="shared" si="3"/>
        <v>2.9417806498778055E-2</v>
      </c>
      <c r="J42" s="87">
        <f t="shared" si="4"/>
        <v>1.8845698734001302E-3</v>
      </c>
      <c r="K42" s="120">
        <f t="shared" si="6"/>
        <v>1.2563799156000868E-3</v>
      </c>
      <c r="O42" s="116">
        <f>Amnt_Deposited!B37</f>
        <v>2023</v>
      </c>
      <c r="P42" s="119">
        <f>Amnt_Deposited!H37</f>
        <v>3.9117263082660003E-2</v>
      </c>
      <c r="Q42" s="319">
        <f>MCF!R41</f>
        <v>0.8</v>
      </c>
      <c r="R42" s="87">
        <f t="shared" si="5"/>
        <v>3.7552572559353607E-3</v>
      </c>
      <c r="S42" s="87">
        <f t="shared" si="7"/>
        <v>3.7552572559353607E-3</v>
      </c>
      <c r="T42" s="87">
        <f t="shared" si="8"/>
        <v>0</v>
      </c>
      <c r="U42" s="87">
        <f t="shared" si="9"/>
        <v>3.2238692053455406E-2</v>
      </c>
      <c r="V42" s="87">
        <f t="shared" si="10"/>
        <v>2.0652820530412393E-3</v>
      </c>
      <c r="W42" s="120">
        <f t="shared" si="11"/>
        <v>1.3768547020274928E-3</v>
      </c>
    </row>
    <row r="43" spans="2:23">
      <c r="B43" s="116">
        <f>Amnt_Deposited!B38</f>
        <v>2024</v>
      </c>
      <c r="C43" s="119">
        <f>Amnt_Deposited!H38</f>
        <v>3.9339446019480001E-2</v>
      </c>
      <c r="D43" s="453">
        <f>Dry_Matter_Content!H30</f>
        <v>0.73</v>
      </c>
      <c r="E43" s="319">
        <f>MCF!R42</f>
        <v>0.8</v>
      </c>
      <c r="F43" s="87">
        <f t="shared" si="0"/>
        <v>3.4461354713064478E-3</v>
      </c>
      <c r="G43" s="87">
        <f t="shared" si="1"/>
        <v>3.4461354713064478E-3</v>
      </c>
      <c r="H43" s="87">
        <f t="shared" si="2"/>
        <v>0</v>
      </c>
      <c r="I43" s="87">
        <f t="shared" si="3"/>
        <v>3.0875116445956148E-2</v>
      </c>
      <c r="J43" s="87">
        <f t="shared" si="4"/>
        <v>1.9888255241283545E-3</v>
      </c>
      <c r="K43" s="120">
        <f t="shared" si="6"/>
        <v>1.3258836827522362E-3</v>
      </c>
      <c r="O43" s="116">
        <f>Amnt_Deposited!B38</f>
        <v>2024</v>
      </c>
      <c r="P43" s="119">
        <f>Amnt_Deposited!H38</f>
        <v>3.9339446019480001E-2</v>
      </c>
      <c r="Q43" s="319">
        <f>MCF!R42</f>
        <v>0.8</v>
      </c>
      <c r="R43" s="87">
        <f t="shared" si="5"/>
        <v>3.77658681787008E-3</v>
      </c>
      <c r="S43" s="87">
        <f t="shared" si="7"/>
        <v>3.77658681787008E-3</v>
      </c>
      <c r="T43" s="87">
        <f t="shared" si="8"/>
        <v>0</v>
      </c>
      <c r="U43" s="87">
        <f t="shared" si="9"/>
        <v>3.3835744050362909E-2</v>
      </c>
      <c r="V43" s="87">
        <f t="shared" si="10"/>
        <v>2.1795348209625804E-3</v>
      </c>
      <c r="W43" s="120">
        <f t="shared" si="11"/>
        <v>1.4530232139750535E-3</v>
      </c>
    </row>
    <row r="44" spans="2:23">
      <c r="B44" s="116">
        <f>Amnt_Deposited!B39</f>
        <v>2025</v>
      </c>
      <c r="C44" s="119">
        <f>Amnt_Deposited!H39</f>
        <v>3.9561628956299992E-2</v>
      </c>
      <c r="D44" s="453">
        <f>Dry_Matter_Content!H31</f>
        <v>0.73</v>
      </c>
      <c r="E44" s="319">
        <f>MCF!R43</f>
        <v>0.8</v>
      </c>
      <c r="F44" s="87">
        <f t="shared" si="0"/>
        <v>3.465598696571879E-3</v>
      </c>
      <c r="G44" s="87">
        <f t="shared" si="1"/>
        <v>3.465598696571879E-3</v>
      </c>
      <c r="H44" s="87">
        <f t="shared" si="2"/>
        <v>0</v>
      </c>
      <c r="I44" s="87">
        <f t="shared" si="3"/>
        <v>3.2253366459657894E-2</v>
      </c>
      <c r="J44" s="87">
        <f t="shared" si="4"/>
        <v>2.0873486828701295E-3</v>
      </c>
      <c r="K44" s="120">
        <f t="shared" si="6"/>
        <v>1.3915657885800862E-3</v>
      </c>
      <c r="O44" s="116">
        <f>Amnt_Deposited!B39</f>
        <v>2025</v>
      </c>
      <c r="P44" s="119">
        <f>Amnt_Deposited!H39</f>
        <v>3.9561628956299992E-2</v>
      </c>
      <c r="Q44" s="319">
        <f>MCF!R43</f>
        <v>0.8</v>
      </c>
      <c r="R44" s="87">
        <f t="shared" si="5"/>
        <v>3.7979163798047993E-3</v>
      </c>
      <c r="S44" s="87">
        <f t="shared" si="7"/>
        <v>3.7979163798047993E-3</v>
      </c>
      <c r="T44" s="87">
        <f t="shared" si="8"/>
        <v>0</v>
      </c>
      <c r="U44" s="87">
        <f t="shared" si="9"/>
        <v>3.5346155024282636E-2</v>
      </c>
      <c r="V44" s="87">
        <f t="shared" si="10"/>
        <v>2.2875054058850743E-3</v>
      </c>
      <c r="W44" s="120">
        <f t="shared" si="11"/>
        <v>1.5250036039233827E-3</v>
      </c>
    </row>
    <row r="45" spans="2:23">
      <c r="B45" s="116">
        <f>Amnt_Deposited!B40</f>
        <v>2026</v>
      </c>
      <c r="C45" s="119">
        <f>Amnt_Deposited!H40</f>
        <v>3.9783811893120004E-2</v>
      </c>
      <c r="D45" s="453">
        <f>Dry_Matter_Content!H32</f>
        <v>0.73</v>
      </c>
      <c r="E45" s="319">
        <f>MCF!R44</f>
        <v>0.8</v>
      </c>
      <c r="F45" s="87">
        <f t="shared" si="0"/>
        <v>3.4850619218373124E-3</v>
      </c>
      <c r="G45" s="87">
        <f t="shared" si="1"/>
        <v>3.4850619218373124E-3</v>
      </c>
      <c r="H45" s="87">
        <f t="shared" si="2"/>
        <v>0</v>
      </c>
      <c r="I45" s="87">
        <f t="shared" si="3"/>
        <v>3.3557901479984123E-2</v>
      </c>
      <c r="J45" s="87">
        <f t="shared" si="4"/>
        <v>2.1805269015110792E-3</v>
      </c>
      <c r="K45" s="120">
        <f t="shared" si="6"/>
        <v>1.453684601007386E-3</v>
      </c>
      <c r="O45" s="116">
        <f>Amnt_Deposited!B40</f>
        <v>2026</v>
      </c>
      <c r="P45" s="119">
        <f>Amnt_Deposited!H40</f>
        <v>3.9783811893120004E-2</v>
      </c>
      <c r="Q45" s="319">
        <f>MCF!R44</f>
        <v>0.8</v>
      </c>
      <c r="R45" s="87">
        <f t="shared" si="5"/>
        <v>3.8192459417395203E-3</v>
      </c>
      <c r="S45" s="87">
        <f t="shared" si="7"/>
        <v>3.8192459417395203E-3</v>
      </c>
      <c r="T45" s="87">
        <f t="shared" si="8"/>
        <v>0</v>
      </c>
      <c r="U45" s="87">
        <f t="shared" si="9"/>
        <v>3.6775782443818232E-2</v>
      </c>
      <c r="V45" s="87">
        <f t="shared" si="10"/>
        <v>2.3896185222039229E-3</v>
      </c>
      <c r="W45" s="120">
        <f t="shared" si="11"/>
        <v>1.5930790148026151E-3</v>
      </c>
    </row>
    <row r="46" spans="2:23">
      <c r="B46" s="116">
        <f>Amnt_Deposited!B41</f>
        <v>2027</v>
      </c>
      <c r="C46" s="119">
        <f>Amnt_Deposited!H41</f>
        <v>4.0005994829940002E-2</v>
      </c>
      <c r="D46" s="453">
        <f>Dry_Matter_Content!H33</f>
        <v>0.73</v>
      </c>
      <c r="E46" s="319">
        <f>MCF!R45</f>
        <v>0.8</v>
      </c>
      <c r="F46" s="87">
        <f t="shared" si="0"/>
        <v>3.5045251471027441E-3</v>
      </c>
      <c r="G46" s="87">
        <f t="shared" si="1"/>
        <v>3.5045251471027441E-3</v>
      </c>
      <c r="H46" s="87">
        <f t="shared" si="2"/>
        <v>0</v>
      </c>
      <c r="I46" s="87">
        <f t="shared" si="3"/>
        <v>3.4793705096052611E-2</v>
      </c>
      <c r="J46" s="87">
        <f t="shared" si="4"/>
        <v>2.2687215310342517E-3</v>
      </c>
      <c r="K46" s="120">
        <f t="shared" si="6"/>
        <v>1.5124810206895011E-3</v>
      </c>
      <c r="O46" s="116">
        <f>Amnt_Deposited!B41</f>
        <v>2027</v>
      </c>
      <c r="P46" s="119">
        <f>Amnt_Deposited!H41</f>
        <v>4.0005994829940002E-2</v>
      </c>
      <c r="Q46" s="319">
        <f>MCF!R45</f>
        <v>0.8</v>
      </c>
      <c r="R46" s="87">
        <f t="shared" si="5"/>
        <v>3.8405755036742401E-3</v>
      </c>
      <c r="S46" s="87">
        <f t="shared" si="7"/>
        <v>3.8405755036742401E-3</v>
      </c>
      <c r="T46" s="87">
        <f t="shared" si="8"/>
        <v>0</v>
      </c>
      <c r="U46" s="87">
        <f t="shared" si="9"/>
        <v>3.8130087776496034E-2</v>
      </c>
      <c r="V46" s="87">
        <f t="shared" si="10"/>
        <v>2.486270170996441E-3</v>
      </c>
      <c r="W46" s="120">
        <f t="shared" si="11"/>
        <v>1.6575134473309607E-3</v>
      </c>
    </row>
    <row r="47" spans="2:23">
      <c r="B47" s="116">
        <f>Amnt_Deposited!B42</f>
        <v>2028</v>
      </c>
      <c r="C47" s="119">
        <f>Amnt_Deposited!H42</f>
        <v>4.022817776676E-2</v>
      </c>
      <c r="D47" s="453">
        <f>Dry_Matter_Content!H34</f>
        <v>0.73</v>
      </c>
      <c r="E47" s="319">
        <f>MCF!R46</f>
        <v>0.8</v>
      </c>
      <c r="F47" s="87">
        <f t="shared" si="0"/>
        <v>3.5239883723681763E-3</v>
      </c>
      <c r="G47" s="87">
        <f t="shared" si="1"/>
        <v>3.5239883723681763E-3</v>
      </c>
      <c r="H47" s="87">
        <f t="shared" si="2"/>
        <v>0</v>
      </c>
      <c r="I47" s="87">
        <f t="shared" si="3"/>
        <v>3.5965423975557728E-2</v>
      </c>
      <c r="J47" s="87">
        <f t="shared" si="4"/>
        <v>2.3522694928630582E-3</v>
      </c>
      <c r="K47" s="120">
        <f t="shared" si="6"/>
        <v>1.5681796619087054E-3</v>
      </c>
      <c r="O47" s="116">
        <f>Amnt_Deposited!B42</f>
        <v>2028</v>
      </c>
      <c r="P47" s="119">
        <f>Amnt_Deposited!H42</f>
        <v>4.022817776676E-2</v>
      </c>
      <c r="Q47" s="319">
        <f>MCF!R46</f>
        <v>0.8</v>
      </c>
      <c r="R47" s="87">
        <f t="shared" si="5"/>
        <v>3.8619050656089602E-3</v>
      </c>
      <c r="S47" s="87">
        <f t="shared" si="7"/>
        <v>3.8619050656089602E-3</v>
      </c>
      <c r="T47" s="87">
        <f t="shared" si="8"/>
        <v>0</v>
      </c>
      <c r="U47" s="87">
        <f t="shared" si="9"/>
        <v>3.9414163260885204E-2</v>
      </c>
      <c r="V47" s="87">
        <f t="shared" si="10"/>
        <v>2.5778295812197913E-3</v>
      </c>
      <c r="W47" s="120">
        <f t="shared" si="11"/>
        <v>1.7185530541465274E-3</v>
      </c>
    </row>
    <row r="48" spans="2:23">
      <c r="B48" s="116">
        <f>Amnt_Deposited!B43</f>
        <v>2029</v>
      </c>
      <c r="C48" s="119">
        <f>Amnt_Deposited!H43</f>
        <v>4.0450360703580004E-2</v>
      </c>
      <c r="D48" s="453">
        <f>Dry_Matter_Content!H35</f>
        <v>0.73</v>
      </c>
      <c r="E48" s="319">
        <f>MCF!R47</f>
        <v>0.8</v>
      </c>
      <c r="F48" s="87">
        <f t="shared" si="0"/>
        <v>3.5434515976336084E-3</v>
      </c>
      <c r="G48" s="87">
        <f t="shared" si="1"/>
        <v>3.5434515976336084E-3</v>
      </c>
      <c r="H48" s="87">
        <f t="shared" si="2"/>
        <v>0</v>
      </c>
      <c r="I48" s="87">
        <f t="shared" si="3"/>
        <v>3.7077390642740855E-2</v>
      </c>
      <c r="J48" s="87">
        <f t="shared" si="4"/>
        <v>2.4314849304504817E-3</v>
      </c>
      <c r="K48" s="120">
        <f t="shared" si="6"/>
        <v>1.6209899536336544E-3</v>
      </c>
      <c r="O48" s="116">
        <f>Amnt_Deposited!B43</f>
        <v>2029</v>
      </c>
      <c r="P48" s="119">
        <f>Amnt_Deposited!H43</f>
        <v>4.0450360703580004E-2</v>
      </c>
      <c r="Q48" s="319">
        <f>MCF!R47</f>
        <v>0.8</v>
      </c>
      <c r="R48" s="87">
        <f t="shared" si="5"/>
        <v>3.8832346275436804E-3</v>
      </c>
      <c r="S48" s="87">
        <f t="shared" si="7"/>
        <v>3.8832346275436804E-3</v>
      </c>
      <c r="T48" s="87">
        <f t="shared" si="8"/>
        <v>0</v>
      </c>
      <c r="U48" s="87">
        <f t="shared" si="9"/>
        <v>4.0632756868757128E-2</v>
      </c>
      <c r="V48" s="87">
        <f t="shared" si="10"/>
        <v>2.6646410196717622E-3</v>
      </c>
      <c r="W48" s="120">
        <f t="shared" si="11"/>
        <v>1.7764273464478415E-3</v>
      </c>
    </row>
    <row r="49" spans="2:23">
      <c r="B49" s="116">
        <f>Amnt_Deposited!B44</f>
        <v>2030</v>
      </c>
      <c r="C49" s="119">
        <f>Amnt_Deposited!H44</f>
        <v>4.0672543640400002E-2</v>
      </c>
      <c r="D49" s="453">
        <f>Dry_Matter_Content!H36</f>
        <v>0.73</v>
      </c>
      <c r="E49" s="319">
        <f>MCF!R48</f>
        <v>0.8</v>
      </c>
      <c r="F49" s="87">
        <f t="shared" si="0"/>
        <v>3.5629148228990405E-3</v>
      </c>
      <c r="G49" s="87">
        <f t="shared" si="1"/>
        <v>3.5629148228990405E-3</v>
      </c>
      <c r="H49" s="87">
        <f t="shared" si="2"/>
        <v>0</v>
      </c>
      <c r="I49" s="87">
        <f t="shared" si="3"/>
        <v>3.8133644716429251E-2</v>
      </c>
      <c r="J49" s="87">
        <f t="shared" si="4"/>
        <v>2.5066607492106466E-3</v>
      </c>
      <c r="K49" s="120">
        <f t="shared" si="6"/>
        <v>1.6711071661404311E-3</v>
      </c>
      <c r="O49" s="116">
        <f>Amnt_Deposited!B44</f>
        <v>2030</v>
      </c>
      <c r="P49" s="119">
        <f>Amnt_Deposited!H44</f>
        <v>4.0672543640400002E-2</v>
      </c>
      <c r="Q49" s="319">
        <f>MCF!R48</f>
        <v>0.8</v>
      </c>
      <c r="R49" s="87">
        <f t="shared" si="5"/>
        <v>3.9045641894784005E-3</v>
      </c>
      <c r="S49" s="87">
        <f t="shared" si="7"/>
        <v>3.9045641894784005E-3</v>
      </c>
      <c r="T49" s="87">
        <f t="shared" si="8"/>
        <v>0</v>
      </c>
      <c r="U49" s="87">
        <f t="shared" si="9"/>
        <v>4.1790295579648515E-2</v>
      </c>
      <c r="V49" s="87">
        <f t="shared" si="10"/>
        <v>2.7470254785870118E-3</v>
      </c>
      <c r="W49" s="120">
        <f t="shared" si="11"/>
        <v>1.8313503190580077E-3</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3.555557466408775E-2</v>
      </c>
      <c r="J50" s="87">
        <f t="shared" si="4"/>
        <v>2.5780700523415001E-3</v>
      </c>
      <c r="K50" s="120">
        <f t="shared" si="6"/>
        <v>1.7187133682276666E-3</v>
      </c>
      <c r="O50" s="116">
        <f>Amnt_Deposited!B45</f>
        <v>2031</v>
      </c>
      <c r="P50" s="119">
        <f>Amnt_Deposited!H45</f>
        <v>0</v>
      </c>
      <c r="Q50" s="319">
        <f>MCF!R49</f>
        <v>0.8</v>
      </c>
      <c r="R50" s="87">
        <f t="shared" si="5"/>
        <v>0</v>
      </c>
      <c r="S50" s="87">
        <f t="shared" si="7"/>
        <v>0</v>
      </c>
      <c r="T50" s="87">
        <f t="shared" si="8"/>
        <v>0</v>
      </c>
      <c r="U50" s="87">
        <f t="shared" si="9"/>
        <v>3.8965013330507142E-2</v>
      </c>
      <c r="V50" s="87">
        <f t="shared" si="10"/>
        <v>2.8252822491413713E-3</v>
      </c>
      <c r="W50" s="120">
        <f t="shared" si="11"/>
        <v>1.8835214994275809E-3</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3.3151798079999933E-2</v>
      </c>
      <c r="J51" s="87">
        <f t="shared" si="4"/>
        <v>2.4037765840878192E-3</v>
      </c>
      <c r="K51" s="120">
        <f t="shared" si="6"/>
        <v>1.6025177227252127E-3</v>
      </c>
      <c r="O51" s="116">
        <f>Amnt_Deposited!B46</f>
        <v>2032</v>
      </c>
      <c r="P51" s="119">
        <f>Amnt_Deposited!H46</f>
        <v>0</v>
      </c>
      <c r="Q51" s="319">
        <f>MCF!R50</f>
        <v>0.8</v>
      </c>
      <c r="R51" s="87">
        <f t="shared" ref="R51:R82" si="13">P51*$W$6*DOCF*Q51</f>
        <v>0</v>
      </c>
      <c r="S51" s="87">
        <f t="shared" si="7"/>
        <v>0</v>
      </c>
      <c r="T51" s="87">
        <f t="shared" si="8"/>
        <v>0</v>
      </c>
      <c r="U51" s="87">
        <f t="shared" si="9"/>
        <v>3.6330737621917748E-2</v>
      </c>
      <c r="V51" s="87">
        <f t="shared" si="10"/>
        <v>2.6342757085893922E-3</v>
      </c>
      <c r="W51" s="120">
        <f t="shared" si="11"/>
        <v>1.7561838057262615E-3</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3.091053164856182E-2</v>
      </c>
      <c r="J52" s="87">
        <f t="shared" si="4"/>
        <v>2.2412664314381135E-3</v>
      </c>
      <c r="K52" s="120">
        <f t="shared" si="6"/>
        <v>1.4941776209587423E-3</v>
      </c>
      <c r="O52" s="116">
        <f>Amnt_Deposited!B47</f>
        <v>2033</v>
      </c>
      <c r="P52" s="119">
        <f>Amnt_Deposited!H47</f>
        <v>0</v>
      </c>
      <c r="Q52" s="319">
        <f>MCF!R51</f>
        <v>0.8</v>
      </c>
      <c r="R52" s="87">
        <f t="shared" si="13"/>
        <v>0</v>
      </c>
      <c r="S52" s="87">
        <f t="shared" si="7"/>
        <v>0</v>
      </c>
      <c r="T52" s="87">
        <f t="shared" si="8"/>
        <v>0</v>
      </c>
      <c r="U52" s="87">
        <f t="shared" si="9"/>
        <v>3.3874555231300639E-2</v>
      </c>
      <c r="V52" s="87">
        <f t="shared" si="10"/>
        <v>2.4561823906171119E-3</v>
      </c>
      <c r="W52" s="120">
        <f t="shared" si="11"/>
        <v>1.6374549270780745E-3</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2.8820788679126266E-2</v>
      </c>
      <c r="J53" s="87">
        <f t="shared" si="4"/>
        <v>2.089742969435556E-3</v>
      </c>
      <c r="K53" s="120">
        <f t="shared" si="6"/>
        <v>1.393161979623704E-3</v>
      </c>
      <c r="O53" s="116">
        <f>Amnt_Deposited!B48</f>
        <v>2034</v>
      </c>
      <c r="P53" s="119">
        <f>Amnt_Deposited!H48</f>
        <v>0</v>
      </c>
      <c r="Q53" s="319">
        <f>MCF!R52</f>
        <v>0.8</v>
      </c>
      <c r="R53" s="87">
        <f t="shared" si="13"/>
        <v>0</v>
      </c>
      <c r="S53" s="87">
        <f t="shared" si="7"/>
        <v>0</v>
      </c>
      <c r="T53" s="87">
        <f t="shared" si="8"/>
        <v>0</v>
      </c>
      <c r="U53" s="87">
        <f t="shared" si="9"/>
        <v>3.1584425949727428E-2</v>
      </c>
      <c r="V53" s="87">
        <f t="shared" si="10"/>
        <v>2.2901292815732132E-3</v>
      </c>
      <c r="W53" s="120">
        <f t="shared" si="11"/>
        <v>1.526752854382142E-3</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2.6872325249232647E-2</v>
      </c>
      <c r="J54" s="87">
        <f t="shared" si="4"/>
        <v>1.9484634298936176E-3</v>
      </c>
      <c r="K54" s="120">
        <f t="shared" si="6"/>
        <v>1.2989756199290783E-3</v>
      </c>
      <c r="O54" s="116">
        <f>Amnt_Deposited!B49</f>
        <v>2035</v>
      </c>
      <c r="P54" s="119">
        <f>Amnt_Deposited!H49</f>
        <v>0</v>
      </c>
      <c r="Q54" s="319">
        <f>MCF!R53</f>
        <v>0.8</v>
      </c>
      <c r="R54" s="87">
        <f t="shared" si="13"/>
        <v>0</v>
      </c>
      <c r="S54" s="87">
        <f t="shared" si="7"/>
        <v>0</v>
      </c>
      <c r="T54" s="87">
        <f t="shared" si="8"/>
        <v>0</v>
      </c>
      <c r="U54" s="87">
        <f t="shared" si="9"/>
        <v>2.9449123560802915E-2</v>
      </c>
      <c r="V54" s="87">
        <f t="shared" si="10"/>
        <v>2.1353023889245132E-3</v>
      </c>
      <c r="W54" s="120">
        <f t="shared" si="11"/>
        <v>1.4235349259496754E-3</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2.505558998888709E-2</v>
      </c>
      <c r="J55" s="87">
        <f t="shared" si="4"/>
        <v>1.8167352603455558E-3</v>
      </c>
      <c r="K55" s="120">
        <f t="shared" si="6"/>
        <v>1.2111568402303704E-3</v>
      </c>
      <c r="O55" s="116">
        <f>Amnt_Deposited!B50</f>
        <v>2036</v>
      </c>
      <c r="P55" s="119">
        <f>Amnt_Deposited!H50</f>
        <v>0</v>
      </c>
      <c r="Q55" s="319">
        <f>MCF!R54</f>
        <v>0.8</v>
      </c>
      <c r="R55" s="87">
        <f t="shared" si="13"/>
        <v>0</v>
      </c>
      <c r="S55" s="87">
        <f t="shared" si="7"/>
        <v>0</v>
      </c>
      <c r="T55" s="87">
        <f t="shared" si="8"/>
        <v>0</v>
      </c>
      <c r="U55" s="87">
        <f t="shared" si="9"/>
        <v>2.7458180809739292E-2</v>
      </c>
      <c r="V55" s="87">
        <f t="shared" si="10"/>
        <v>1.9909427510636239E-3</v>
      </c>
      <c r="W55" s="120">
        <f t="shared" si="11"/>
        <v>1.3272951673757491E-3</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2.3361677259735671E-2</v>
      </c>
      <c r="J56" s="87">
        <f t="shared" si="4"/>
        <v>1.6939127291514201E-3</v>
      </c>
      <c r="K56" s="120">
        <f t="shared" si="6"/>
        <v>1.1292751527676133E-3</v>
      </c>
      <c r="O56" s="116">
        <f>Amnt_Deposited!B51</f>
        <v>2037</v>
      </c>
      <c r="P56" s="119">
        <f>Amnt_Deposited!H51</f>
        <v>0</v>
      </c>
      <c r="Q56" s="319">
        <f>MCF!R55</f>
        <v>0.8</v>
      </c>
      <c r="R56" s="87">
        <f t="shared" si="13"/>
        <v>0</v>
      </c>
      <c r="S56" s="87">
        <f t="shared" si="7"/>
        <v>0</v>
      </c>
      <c r="T56" s="87">
        <f t="shared" si="8"/>
        <v>0</v>
      </c>
      <c r="U56" s="87">
        <f t="shared" si="9"/>
        <v>2.5601838092861023E-2</v>
      </c>
      <c r="V56" s="87">
        <f t="shared" si="10"/>
        <v>1.8563427168782696E-3</v>
      </c>
      <c r="W56" s="120">
        <f t="shared" si="11"/>
        <v>1.2375618112521797E-3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2.178228349961487E-2</v>
      </c>
      <c r="J57" s="87">
        <f t="shared" si="4"/>
        <v>1.5793937601208026E-3</v>
      </c>
      <c r="K57" s="120">
        <f t="shared" si="6"/>
        <v>1.0529291734138683E-3</v>
      </c>
      <c r="O57" s="116">
        <f>Amnt_Deposited!B52</f>
        <v>2038</v>
      </c>
      <c r="P57" s="119">
        <f>Amnt_Deposited!H52</f>
        <v>0</v>
      </c>
      <c r="Q57" s="319">
        <f>MCF!R56</f>
        <v>0.8</v>
      </c>
      <c r="R57" s="87">
        <f t="shared" si="13"/>
        <v>0</v>
      </c>
      <c r="S57" s="87">
        <f t="shared" si="7"/>
        <v>0</v>
      </c>
      <c r="T57" s="87">
        <f t="shared" si="8"/>
        <v>0</v>
      </c>
      <c r="U57" s="87">
        <f t="shared" si="9"/>
        <v>2.3870995616016306E-2</v>
      </c>
      <c r="V57" s="87">
        <f t="shared" si="10"/>
        <v>1.7308424768447161E-3</v>
      </c>
      <c r="W57" s="120">
        <f t="shared" si="11"/>
        <v>1.153894984563144E-3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2.0309666518480214E-2</v>
      </c>
      <c r="J58" s="87">
        <f t="shared" si="4"/>
        <v>1.4726169811346541E-3</v>
      </c>
      <c r="K58" s="120">
        <f t="shared" si="6"/>
        <v>9.8174465408976943E-4</v>
      </c>
      <c r="O58" s="116">
        <f>Amnt_Deposited!B53</f>
        <v>2039</v>
      </c>
      <c r="P58" s="119">
        <f>Amnt_Deposited!H53</f>
        <v>0</v>
      </c>
      <c r="Q58" s="319">
        <f>MCF!R57</f>
        <v>0.8</v>
      </c>
      <c r="R58" s="87">
        <f t="shared" si="13"/>
        <v>0</v>
      </c>
      <c r="S58" s="87">
        <f t="shared" si="7"/>
        <v>0</v>
      </c>
      <c r="T58" s="87">
        <f t="shared" si="8"/>
        <v>0</v>
      </c>
      <c r="U58" s="87">
        <f t="shared" si="9"/>
        <v>2.2257168787375589E-2</v>
      </c>
      <c r="V58" s="87">
        <f t="shared" si="10"/>
        <v>1.6138268286407177E-3</v>
      </c>
      <c r="W58" s="120">
        <f t="shared" si="11"/>
        <v>1.0758845524271451E-3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1.8936607546181709E-2</v>
      </c>
      <c r="J59" s="87">
        <f t="shared" si="4"/>
        <v>1.3730589722985059E-3</v>
      </c>
      <c r="K59" s="120">
        <f t="shared" si="6"/>
        <v>9.1537264819900393E-4</v>
      </c>
      <c r="O59" s="116">
        <f>Amnt_Deposited!B54</f>
        <v>2040</v>
      </c>
      <c r="P59" s="119">
        <f>Amnt_Deposited!H54</f>
        <v>0</v>
      </c>
      <c r="Q59" s="319">
        <f>MCF!R58</f>
        <v>0.8</v>
      </c>
      <c r="R59" s="87">
        <f t="shared" si="13"/>
        <v>0</v>
      </c>
      <c r="S59" s="87">
        <f t="shared" si="7"/>
        <v>0</v>
      </c>
      <c r="T59" s="87">
        <f t="shared" si="8"/>
        <v>0</v>
      </c>
      <c r="U59" s="87">
        <f t="shared" si="9"/>
        <v>2.0752446625952568E-2</v>
      </c>
      <c r="V59" s="87">
        <f t="shared" si="10"/>
        <v>1.504722161423021E-3</v>
      </c>
      <c r="W59" s="120">
        <f t="shared" si="11"/>
        <v>1.0031481076153473E-3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1.7656375846044171E-2</v>
      </c>
      <c r="J60" s="87">
        <f t="shared" si="4"/>
        <v>1.2802317001375395E-3</v>
      </c>
      <c r="K60" s="120">
        <f t="shared" si="6"/>
        <v>8.5348780009169298E-4</v>
      </c>
      <c r="O60" s="116">
        <f>Amnt_Deposited!B55</f>
        <v>2041</v>
      </c>
      <c r="P60" s="119">
        <f>Amnt_Deposited!H55</f>
        <v>0</v>
      </c>
      <c r="Q60" s="319">
        <f>MCF!R59</f>
        <v>0.8</v>
      </c>
      <c r="R60" s="87">
        <f t="shared" si="13"/>
        <v>0</v>
      </c>
      <c r="S60" s="87">
        <f t="shared" si="7"/>
        <v>0</v>
      </c>
      <c r="T60" s="87">
        <f t="shared" si="8"/>
        <v>0</v>
      </c>
      <c r="U60" s="87">
        <f t="shared" si="9"/>
        <v>1.9349452981966223E-2</v>
      </c>
      <c r="V60" s="87">
        <f t="shared" si="10"/>
        <v>1.4029936439863455E-3</v>
      </c>
      <c r="W60" s="120">
        <f t="shared" si="11"/>
        <v>9.3532909599089702E-4</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1.6462695720788244E-2</v>
      </c>
      <c r="J61" s="87">
        <f t="shared" si="4"/>
        <v>1.1936801252559271E-3</v>
      </c>
      <c r="K61" s="120">
        <f t="shared" si="6"/>
        <v>7.9578675017061805E-4</v>
      </c>
      <c r="O61" s="116">
        <f>Amnt_Deposited!B56</f>
        <v>2042</v>
      </c>
      <c r="P61" s="119">
        <f>Amnt_Deposited!H56</f>
        <v>0</v>
      </c>
      <c r="Q61" s="319">
        <f>MCF!R60</f>
        <v>0.8</v>
      </c>
      <c r="R61" s="87">
        <f t="shared" si="13"/>
        <v>0</v>
      </c>
      <c r="S61" s="87">
        <f t="shared" si="7"/>
        <v>0</v>
      </c>
      <c r="T61" s="87">
        <f t="shared" si="8"/>
        <v>0</v>
      </c>
      <c r="U61" s="87">
        <f t="shared" si="9"/>
        <v>1.8041310378946029E-2</v>
      </c>
      <c r="V61" s="87">
        <f t="shared" si="10"/>
        <v>1.3081426030201947E-3</v>
      </c>
      <c r="W61" s="120">
        <f t="shared" si="11"/>
        <v>8.7209506868012976E-4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1.5349715749055059E-2</v>
      </c>
      <c r="J62" s="87">
        <f t="shared" si="4"/>
        <v>1.1129799717331849E-3</v>
      </c>
      <c r="K62" s="120">
        <f t="shared" si="6"/>
        <v>7.4198664782212324E-4</v>
      </c>
      <c r="O62" s="116">
        <f>Amnt_Deposited!B57</f>
        <v>2043</v>
      </c>
      <c r="P62" s="119">
        <f>Amnt_Deposited!H57</f>
        <v>0</v>
      </c>
      <c r="Q62" s="319">
        <f>MCF!R61</f>
        <v>0.8</v>
      </c>
      <c r="R62" s="87">
        <f t="shared" si="13"/>
        <v>0</v>
      </c>
      <c r="S62" s="87">
        <f t="shared" si="7"/>
        <v>0</v>
      </c>
      <c r="T62" s="87">
        <f t="shared" si="8"/>
        <v>0</v>
      </c>
      <c r="U62" s="87">
        <f t="shared" si="9"/>
        <v>1.6821606300334319E-2</v>
      </c>
      <c r="V62" s="87">
        <f t="shared" si="10"/>
        <v>1.2197040786117099E-3</v>
      </c>
      <c r="W62" s="120">
        <f t="shared" si="11"/>
        <v>8.131360524078065E-4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1.4311980101731941E-2</v>
      </c>
      <c r="J63" s="87">
        <f t="shared" si="4"/>
        <v>1.0377356473231184E-3</v>
      </c>
      <c r="K63" s="120">
        <f t="shared" si="6"/>
        <v>6.9182376488207895E-4</v>
      </c>
      <c r="O63" s="116">
        <f>Amnt_Deposited!B58</f>
        <v>2044</v>
      </c>
      <c r="P63" s="119">
        <f>Amnt_Deposited!H58</f>
        <v>0</v>
      </c>
      <c r="Q63" s="319">
        <f>MCF!R62</f>
        <v>0.8</v>
      </c>
      <c r="R63" s="87">
        <f t="shared" si="13"/>
        <v>0</v>
      </c>
      <c r="S63" s="87">
        <f t="shared" si="7"/>
        <v>0</v>
      </c>
      <c r="T63" s="87">
        <f t="shared" si="8"/>
        <v>0</v>
      </c>
      <c r="U63" s="87">
        <f t="shared" si="9"/>
        <v>1.5684361755322684E-2</v>
      </c>
      <c r="V63" s="87">
        <f t="shared" si="10"/>
        <v>1.1372445450116371E-3</v>
      </c>
      <c r="W63" s="120">
        <f t="shared" si="11"/>
        <v>7.5816303000775806E-4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1.3344401797471766E-2</v>
      </c>
      <c r="J64" s="87">
        <f t="shared" si="4"/>
        <v>9.6757830426017432E-4</v>
      </c>
      <c r="K64" s="120">
        <f t="shared" si="6"/>
        <v>6.4505220284011614E-4</v>
      </c>
      <c r="O64" s="116">
        <f>Amnt_Deposited!B59</f>
        <v>2045</v>
      </c>
      <c r="P64" s="119">
        <f>Amnt_Deposited!H59</f>
        <v>0</v>
      </c>
      <c r="Q64" s="319">
        <f>MCF!R63</f>
        <v>0.8</v>
      </c>
      <c r="R64" s="87">
        <f t="shared" si="13"/>
        <v>0</v>
      </c>
      <c r="S64" s="87">
        <f t="shared" si="7"/>
        <v>0</v>
      </c>
      <c r="T64" s="87">
        <f t="shared" si="8"/>
        <v>0</v>
      </c>
      <c r="U64" s="87">
        <f t="shared" si="9"/>
        <v>1.462400196983208E-2</v>
      </c>
      <c r="V64" s="87">
        <f t="shared" si="10"/>
        <v>1.0603597854906026E-3</v>
      </c>
      <c r="W64" s="120">
        <f t="shared" si="11"/>
        <v>7.069065236604017E-4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1.2442237766304503E-2</v>
      </c>
      <c r="J65" s="87">
        <f t="shared" si="4"/>
        <v>9.0216403116726376E-4</v>
      </c>
      <c r="K65" s="120">
        <f t="shared" si="6"/>
        <v>6.0144268744484247E-4</v>
      </c>
      <c r="O65" s="116">
        <f>Amnt_Deposited!B60</f>
        <v>2046</v>
      </c>
      <c r="P65" s="119">
        <f>Amnt_Deposited!H60</f>
        <v>0</v>
      </c>
      <c r="Q65" s="319">
        <f>MCF!R64</f>
        <v>0.8</v>
      </c>
      <c r="R65" s="87">
        <f t="shared" si="13"/>
        <v>0</v>
      </c>
      <c r="S65" s="87">
        <f t="shared" si="7"/>
        <v>0</v>
      </c>
      <c r="T65" s="87">
        <f t="shared" si="8"/>
        <v>0</v>
      </c>
      <c r="U65" s="87">
        <f t="shared" si="9"/>
        <v>1.3635329058963846E-2</v>
      </c>
      <c r="V65" s="87">
        <f t="shared" si="10"/>
        <v>9.8867291086823491E-4</v>
      </c>
      <c r="W65" s="120">
        <f t="shared" si="11"/>
        <v>6.5911527391215657E-4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1.1601065599102709E-2</v>
      </c>
      <c r="J66" s="87">
        <f t="shared" si="4"/>
        <v>8.4117216720179413E-4</v>
      </c>
      <c r="K66" s="120">
        <f t="shared" si="6"/>
        <v>5.6078144480119609E-4</v>
      </c>
      <c r="O66" s="116">
        <f>Amnt_Deposited!B61</f>
        <v>2047</v>
      </c>
      <c r="P66" s="119">
        <f>Amnt_Deposited!H61</f>
        <v>0</v>
      </c>
      <c r="Q66" s="319">
        <f>MCF!R65</f>
        <v>0.8</v>
      </c>
      <c r="R66" s="87">
        <f t="shared" si="13"/>
        <v>0</v>
      </c>
      <c r="S66" s="87">
        <f t="shared" si="7"/>
        <v>0</v>
      </c>
      <c r="T66" s="87">
        <f t="shared" si="8"/>
        <v>0</v>
      </c>
      <c r="U66" s="87">
        <f t="shared" si="9"/>
        <v>1.271349654696188E-2</v>
      </c>
      <c r="V66" s="87">
        <f t="shared" si="10"/>
        <v>9.2183251200196657E-4</v>
      </c>
      <c r="W66" s="120">
        <f t="shared" si="11"/>
        <v>6.1455500800131101E-4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1.0816761868926864E-2</v>
      </c>
      <c r="J67" s="87">
        <f t="shared" si="4"/>
        <v>7.8430373017584587E-4</v>
      </c>
      <c r="K67" s="120">
        <f t="shared" si="6"/>
        <v>5.2286915345056391E-4</v>
      </c>
      <c r="O67" s="116">
        <f>Amnt_Deposited!B62</f>
        <v>2048</v>
      </c>
      <c r="P67" s="119">
        <f>Amnt_Deposited!H62</f>
        <v>0</v>
      </c>
      <c r="Q67" s="319">
        <f>MCF!R66</f>
        <v>0.8</v>
      </c>
      <c r="R67" s="87">
        <f t="shared" si="13"/>
        <v>0</v>
      </c>
      <c r="S67" s="87">
        <f t="shared" si="7"/>
        <v>0</v>
      </c>
      <c r="T67" s="87">
        <f t="shared" si="8"/>
        <v>0</v>
      </c>
      <c r="U67" s="87">
        <f t="shared" si="9"/>
        <v>1.1853985609782871E-2</v>
      </c>
      <c r="V67" s="87">
        <f t="shared" si="10"/>
        <v>8.595109371790096E-4</v>
      </c>
      <c r="W67" s="120">
        <f t="shared" si="11"/>
        <v>5.7300729145267303E-4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1.0085481917981722E-2</v>
      </c>
      <c r="J68" s="87">
        <f t="shared" si="4"/>
        <v>7.3127995094514114E-4</v>
      </c>
      <c r="K68" s="120">
        <f t="shared" si="6"/>
        <v>4.8751996729676076E-4</v>
      </c>
      <c r="O68" s="116">
        <f>Amnt_Deposited!B63</f>
        <v>2049</v>
      </c>
      <c r="P68" s="119">
        <f>Amnt_Deposited!H63</f>
        <v>0</v>
      </c>
      <c r="Q68" s="319">
        <f>MCF!R67</f>
        <v>0.8</v>
      </c>
      <c r="R68" s="87">
        <f t="shared" si="13"/>
        <v>0</v>
      </c>
      <c r="S68" s="87">
        <f t="shared" si="7"/>
        <v>0</v>
      </c>
      <c r="T68" s="87">
        <f t="shared" si="8"/>
        <v>0</v>
      </c>
      <c r="U68" s="87">
        <f t="shared" si="9"/>
        <v>1.1052582923815592E-2</v>
      </c>
      <c r="V68" s="87">
        <f t="shared" si="10"/>
        <v>8.0140268596727831E-4</v>
      </c>
      <c r="W68" s="120">
        <f t="shared" si="11"/>
        <v>5.342684573115188E-4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9.4036410110993479E-3</v>
      </c>
      <c r="J69" s="87">
        <f t="shared" si="4"/>
        <v>6.818409068823745E-4</v>
      </c>
      <c r="K69" s="120">
        <f t="shared" si="6"/>
        <v>4.5456060458824965E-4</v>
      </c>
      <c r="O69" s="116">
        <f>Amnt_Deposited!B64</f>
        <v>2050</v>
      </c>
      <c r="P69" s="119">
        <f>Amnt_Deposited!H64</f>
        <v>0</v>
      </c>
      <c r="Q69" s="319">
        <f>MCF!R68</f>
        <v>0.8</v>
      </c>
      <c r="R69" s="87">
        <f t="shared" si="13"/>
        <v>0</v>
      </c>
      <c r="S69" s="87">
        <f t="shared" si="7"/>
        <v>0</v>
      </c>
      <c r="T69" s="87">
        <f t="shared" si="8"/>
        <v>0</v>
      </c>
      <c r="U69" s="87">
        <f t="shared" si="9"/>
        <v>1.0305360012163674E-2</v>
      </c>
      <c r="V69" s="87">
        <f t="shared" si="10"/>
        <v>7.4722291165191766E-4</v>
      </c>
      <c r="W69" s="120">
        <f t="shared" si="11"/>
        <v>4.9814860776794504E-4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8.7678967633631547E-3</v>
      </c>
      <c r="J70" s="87">
        <f t="shared" si="4"/>
        <v>6.3574424773619315E-4</v>
      </c>
      <c r="K70" s="120">
        <f t="shared" si="6"/>
        <v>4.2382949849079543E-4</v>
      </c>
      <c r="O70" s="116">
        <f>Amnt_Deposited!B65</f>
        <v>2051</v>
      </c>
      <c r="P70" s="119">
        <f>Amnt_Deposited!H65</f>
        <v>0</v>
      </c>
      <c r="Q70" s="319">
        <f>MCF!R69</f>
        <v>0.8</v>
      </c>
      <c r="R70" s="87">
        <f t="shared" si="13"/>
        <v>0</v>
      </c>
      <c r="S70" s="87">
        <f t="shared" si="7"/>
        <v>0</v>
      </c>
      <c r="T70" s="87">
        <f t="shared" si="8"/>
        <v>0</v>
      </c>
      <c r="U70" s="87">
        <f t="shared" si="9"/>
        <v>9.6086539872472978E-3</v>
      </c>
      <c r="V70" s="87">
        <f t="shared" si="10"/>
        <v>6.9670602491637642E-4</v>
      </c>
      <c r="W70" s="120">
        <f t="shared" si="11"/>
        <v>4.6447068327758428E-4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8.1751327557331721E-3</v>
      </c>
      <c r="J71" s="87">
        <f t="shared" si="4"/>
        <v>5.9276400762998266E-4</v>
      </c>
      <c r="K71" s="120">
        <f t="shared" si="6"/>
        <v>3.9517600508665507E-4</v>
      </c>
      <c r="O71" s="116">
        <f>Amnt_Deposited!B66</f>
        <v>2052</v>
      </c>
      <c r="P71" s="119">
        <f>Amnt_Deposited!H66</f>
        <v>0</v>
      </c>
      <c r="Q71" s="319">
        <f>MCF!R70</f>
        <v>0.8</v>
      </c>
      <c r="R71" s="87">
        <f t="shared" si="13"/>
        <v>0</v>
      </c>
      <c r="S71" s="87">
        <f t="shared" si="7"/>
        <v>0</v>
      </c>
      <c r="T71" s="87">
        <f t="shared" si="8"/>
        <v>0</v>
      </c>
      <c r="U71" s="87">
        <f t="shared" si="9"/>
        <v>8.9590495953240281E-3</v>
      </c>
      <c r="V71" s="87">
        <f t="shared" si="10"/>
        <v>6.4960439192326904E-4</v>
      </c>
      <c r="W71" s="120">
        <f t="shared" si="11"/>
        <v>4.3306959461551265E-4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7.6224432583562943E-3</v>
      </c>
      <c r="J72" s="87">
        <f t="shared" si="4"/>
        <v>5.5268949737687827E-4</v>
      </c>
      <c r="K72" s="120">
        <f t="shared" si="6"/>
        <v>3.6845966491791881E-4</v>
      </c>
      <c r="O72" s="116">
        <f>Amnt_Deposited!B67</f>
        <v>2053</v>
      </c>
      <c r="P72" s="119">
        <f>Amnt_Deposited!H67</f>
        <v>0</v>
      </c>
      <c r="Q72" s="319">
        <f>MCF!R71</f>
        <v>0.8</v>
      </c>
      <c r="R72" s="87">
        <f t="shared" si="13"/>
        <v>0</v>
      </c>
      <c r="S72" s="87">
        <f t="shared" si="7"/>
        <v>0</v>
      </c>
      <c r="T72" s="87">
        <f t="shared" si="8"/>
        <v>0</v>
      </c>
      <c r="U72" s="87">
        <f t="shared" si="9"/>
        <v>8.3533624749110112E-3</v>
      </c>
      <c r="V72" s="87">
        <f t="shared" si="10"/>
        <v>6.0568712041301749E-4</v>
      </c>
      <c r="W72" s="120">
        <f t="shared" si="11"/>
        <v>4.0379141360867831E-4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7.1071189866751686E-3</v>
      </c>
      <c r="J73" s="87">
        <f t="shared" si="4"/>
        <v>5.1532427168112611E-4</v>
      </c>
      <c r="K73" s="120">
        <f t="shared" si="6"/>
        <v>3.4354951445408406E-4</v>
      </c>
      <c r="O73" s="116">
        <f>Amnt_Deposited!B68</f>
        <v>2054</v>
      </c>
      <c r="P73" s="119">
        <f>Amnt_Deposited!H68</f>
        <v>0</v>
      </c>
      <c r="Q73" s="319">
        <f>MCF!R72</f>
        <v>0.8</v>
      </c>
      <c r="R73" s="87">
        <f t="shared" si="13"/>
        <v>0</v>
      </c>
      <c r="S73" s="87">
        <f t="shared" si="7"/>
        <v>0</v>
      </c>
      <c r="T73" s="87">
        <f t="shared" si="8"/>
        <v>0</v>
      </c>
      <c r="U73" s="87">
        <f t="shared" si="9"/>
        <v>7.7886235470412835E-3</v>
      </c>
      <c r="V73" s="87">
        <f t="shared" si="10"/>
        <v>5.6473892786972752E-4</v>
      </c>
      <c r="W73" s="120">
        <f t="shared" si="11"/>
        <v>3.7649261857981831E-4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6.6266338205121528E-3</v>
      </c>
      <c r="J74" s="87">
        <f t="shared" si="4"/>
        <v>4.8048516616301586E-4</v>
      </c>
      <c r="K74" s="120">
        <f t="shared" si="6"/>
        <v>3.203234441086772E-4</v>
      </c>
      <c r="O74" s="116">
        <f>Amnt_Deposited!B69</f>
        <v>2055</v>
      </c>
      <c r="P74" s="119">
        <f>Amnt_Deposited!H69</f>
        <v>0</v>
      </c>
      <c r="Q74" s="319">
        <f>MCF!R73</f>
        <v>0.8</v>
      </c>
      <c r="R74" s="87">
        <f t="shared" si="13"/>
        <v>0</v>
      </c>
      <c r="S74" s="87">
        <f t="shared" si="7"/>
        <v>0</v>
      </c>
      <c r="T74" s="87">
        <f t="shared" si="8"/>
        <v>0</v>
      </c>
      <c r="U74" s="87">
        <f t="shared" si="9"/>
        <v>7.2620644608352384E-3</v>
      </c>
      <c r="V74" s="87">
        <f t="shared" si="10"/>
        <v>5.2655908620604503E-4</v>
      </c>
      <c r="W74" s="120">
        <f t="shared" si="11"/>
        <v>3.5103939080403002E-4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6.1786324210252744E-3</v>
      </c>
      <c r="J75" s="87">
        <f t="shared" si="4"/>
        <v>4.4800139948687864E-4</v>
      </c>
      <c r="K75" s="120">
        <f t="shared" si="6"/>
        <v>2.986675996579191E-4</v>
      </c>
      <c r="O75" s="116">
        <f>Amnt_Deposited!B70</f>
        <v>2056</v>
      </c>
      <c r="P75" s="119">
        <f>Amnt_Deposited!H70</f>
        <v>0</v>
      </c>
      <c r="Q75" s="319">
        <f>MCF!R74</f>
        <v>0.8</v>
      </c>
      <c r="R75" s="87">
        <f t="shared" si="13"/>
        <v>0</v>
      </c>
      <c r="S75" s="87">
        <f t="shared" si="7"/>
        <v>0</v>
      </c>
      <c r="T75" s="87">
        <f t="shared" si="8"/>
        <v>0</v>
      </c>
      <c r="U75" s="87">
        <f t="shared" si="9"/>
        <v>6.7711040230413987E-3</v>
      </c>
      <c r="V75" s="87">
        <f t="shared" si="10"/>
        <v>4.9096043779383973E-4</v>
      </c>
      <c r="W75" s="120">
        <f t="shared" si="11"/>
        <v>3.2730695852922645E-4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5.7609186848344932E-3</v>
      </c>
      <c r="J76" s="87">
        <f t="shared" si="4"/>
        <v>4.1771373619078152E-4</v>
      </c>
      <c r="K76" s="120">
        <f t="shared" si="6"/>
        <v>2.7847582412718764E-4</v>
      </c>
      <c r="O76" s="116">
        <f>Amnt_Deposited!B71</f>
        <v>2057</v>
      </c>
      <c r="P76" s="119">
        <f>Amnt_Deposited!H71</f>
        <v>0</v>
      </c>
      <c r="Q76" s="319">
        <f>MCF!R75</f>
        <v>0.8</v>
      </c>
      <c r="R76" s="87">
        <f t="shared" si="13"/>
        <v>0</v>
      </c>
      <c r="S76" s="87">
        <f t="shared" si="7"/>
        <v>0</v>
      </c>
      <c r="T76" s="87">
        <f t="shared" si="8"/>
        <v>0</v>
      </c>
      <c r="U76" s="87">
        <f t="shared" si="9"/>
        <v>6.3133355450241038E-3</v>
      </c>
      <c r="V76" s="87">
        <f t="shared" si="10"/>
        <v>4.5776847801729496E-4</v>
      </c>
      <c r="W76" s="120">
        <f t="shared" si="11"/>
        <v>3.0517898534486329E-4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5.3714449787203846E-3</v>
      </c>
      <c r="J77" s="87">
        <f t="shared" si="4"/>
        <v>3.8947370611410836E-4</v>
      </c>
      <c r="K77" s="120">
        <f t="shared" si="6"/>
        <v>2.5964913740940556E-4</v>
      </c>
      <c r="O77" s="116">
        <f>Amnt_Deposited!B72</f>
        <v>2058</v>
      </c>
      <c r="P77" s="119">
        <f>Amnt_Deposited!H72</f>
        <v>0</v>
      </c>
      <c r="Q77" s="319">
        <f>MCF!R76</f>
        <v>0.8</v>
      </c>
      <c r="R77" s="87">
        <f t="shared" si="13"/>
        <v>0</v>
      </c>
      <c r="S77" s="87">
        <f t="shared" si="7"/>
        <v>0</v>
      </c>
      <c r="T77" s="87">
        <f t="shared" si="8"/>
        <v>0</v>
      </c>
      <c r="U77" s="87">
        <f t="shared" si="9"/>
        <v>5.8865150451730261E-3</v>
      </c>
      <c r="V77" s="87">
        <f t="shared" si="10"/>
        <v>4.2682049985107775E-4</v>
      </c>
      <c r="W77" s="120">
        <f t="shared" si="11"/>
        <v>2.8454699990071848E-4</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5.0083021021237245E-3</v>
      </c>
      <c r="J78" s="87">
        <f t="shared" si="4"/>
        <v>3.6314287659666017E-4</v>
      </c>
      <c r="K78" s="120">
        <f t="shared" si="6"/>
        <v>2.420952510644401E-4</v>
      </c>
      <c r="O78" s="116">
        <f>Amnt_Deposited!B73</f>
        <v>2059</v>
      </c>
      <c r="P78" s="119">
        <f>Amnt_Deposited!H73</f>
        <v>0</v>
      </c>
      <c r="Q78" s="319">
        <f>MCF!R77</f>
        <v>0.8</v>
      </c>
      <c r="R78" s="87">
        <f t="shared" si="13"/>
        <v>0</v>
      </c>
      <c r="S78" s="87">
        <f t="shared" si="7"/>
        <v>0</v>
      </c>
      <c r="T78" s="87">
        <f t="shared" si="8"/>
        <v>0</v>
      </c>
      <c r="U78" s="87">
        <f t="shared" si="9"/>
        <v>5.4885502489027136E-3</v>
      </c>
      <c r="V78" s="87">
        <f t="shared" si="10"/>
        <v>3.9796479627031265E-4</v>
      </c>
      <c r="W78" s="120">
        <f t="shared" si="11"/>
        <v>2.6530986418020844E-4</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4.66970992824213E-3</v>
      </c>
      <c r="J79" s="87">
        <f t="shared" si="4"/>
        <v>3.3859217388159437E-4</v>
      </c>
      <c r="K79" s="120">
        <f t="shared" si="6"/>
        <v>2.2572811592106291E-4</v>
      </c>
      <c r="O79" s="116">
        <f>Amnt_Deposited!B74</f>
        <v>2060</v>
      </c>
      <c r="P79" s="119">
        <f>Amnt_Deposited!H74</f>
        <v>0</v>
      </c>
      <c r="Q79" s="319">
        <f>MCF!R78</f>
        <v>0.8</v>
      </c>
      <c r="R79" s="87">
        <f t="shared" si="13"/>
        <v>0</v>
      </c>
      <c r="S79" s="87">
        <f t="shared" si="7"/>
        <v>0</v>
      </c>
      <c r="T79" s="87">
        <f t="shared" si="8"/>
        <v>0</v>
      </c>
      <c r="U79" s="87">
        <f t="shared" si="9"/>
        <v>5.1174903323201442E-3</v>
      </c>
      <c r="V79" s="87">
        <f t="shared" si="10"/>
        <v>3.7105991658256931E-4</v>
      </c>
      <c r="W79" s="120">
        <f t="shared" si="11"/>
        <v>2.4737327772171287E-4</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4.3540086778464113E-3</v>
      </c>
      <c r="J80" s="87">
        <f t="shared" si="4"/>
        <v>3.157012503957188E-4</v>
      </c>
      <c r="K80" s="120">
        <f t="shared" si="6"/>
        <v>2.1046750026381251E-4</v>
      </c>
      <c r="O80" s="116">
        <f>Amnt_Deposited!B75</f>
        <v>2061</v>
      </c>
      <c r="P80" s="119">
        <f>Amnt_Deposited!H75</f>
        <v>0</v>
      </c>
      <c r="Q80" s="319">
        <f>MCF!R79</f>
        <v>0.8</v>
      </c>
      <c r="R80" s="87">
        <f t="shared" si="13"/>
        <v>0</v>
      </c>
      <c r="S80" s="87">
        <f t="shared" si="7"/>
        <v>0</v>
      </c>
      <c r="T80" s="87">
        <f t="shared" si="8"/>
        <v>0</v>
      </c>
      <c r="U80" s="87">
        <f t="shared" si="9"/>
        <v>4.7715163592837399E-3</v>
      </c>
      <c r="V80" s="87">
        <f t="shared" si="10"/>
        <v>3.4597397303640429E-4</v>
      </c>
      <c r="W80" s="120">
        <f t="shared" si="11"/>
        <v>2.3064931535760286E-4</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4.0596507830408628E-3</v>
      </c>
      <c r="J81" s="87">
        <f t="shared" si="4"/>
        <v>2.9435789480554853E-4</v>
      </c>
      <c r="K81" s="120">
        <f t="shared" si="6"/>
        <v>1.9623859653703234E-4</v>
      </c>
      <c r="O81" s="116">
        <f>Amnt_Deposited!B76</f>
        <v>2062</v>
      </c>
      <c r="P81" s="119">
        <f>Amnt_Deposited!H76</f>
        <v>0</v>
      </c>
      <c r="Q81" s="319">
        <f>MCF!R80</f>
        <v>0.8</v>
      </c>
      <c r="R81" s="87">
        <f t="shared" si="13"/>
        <v>0</v>
      </c>
      <c r="S81" s="87">
        <f t="shared" si="7"/>
        <v>0</v>
      </c>
      <c r="T81" s="87">
        <f t="shared" si="8"/>
        <v>0</v>
      </c>
      <c r="U81" s="87">
        <f t="shared" si="9"/>
        <v>4.4489323649762897E-3</v>
      </c>
      <c r="V81" s="87">
        <f t="shared" si="10"/>
        <v>3.2258399430745054E-4</v>
      </c>
      <c r="W81" s="120">
        <f t="shared" si="11"/>
        <v>2.1505599620496701E-4</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3.7851933010836442E-3</v>
      </c>
      <c r="J82" s="87">
        <f t="shared" si="4"/>
        <v>2.7445748195721869E-4</v>
      </c>
      <c r="K82" s="120">
        <f t="shared" si="6"/>
        <v>1.8297165463814578E-4</v>
      </c>
      <c r="O82" s="116">
        <f>Amnt_Deposited!B77</f>
        <v>2063</v>
      </c>
      <c r="P82" s="119">
        <f>Amnt_Deposited!H77</f>
        <v>0</v>
      </c>
      <c r="Q82" s="319">
        <f>MCF!R81</f>
        <v>0.8</v>
      </c>
      <c r="R82" s="87">
        <f t="shared" si="13"/>
        <v>0</v>
      </c>
      <c r="S82" s="87">
        <f t="shared" si="7"/>
        <v>0</v>
      </c>
      <c r="T82" s="87">
        <f t="shared" si="8"/>
        <v>0</v>
      </c>
      <c r="U82" s="87">
        <f t="shared" si="9"/>
        <v>4.1481570422834471E-3</v>
      </c>
      <c r="V82" s="87">
        <f t="shared" si="10"/>
        <v>3.0077532269284253E-4</v>
      </c>
      <c r="W82" s="120">
        <f t="shared" si="11"/>
        <v>2.0051688179522834E-4</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3.5292908410797853E-3</v>
      </c>
      <c r="J83" s="87">
        <f t="shared" ref="J83:J99" si="18">I82*(1-$K$10)+H83</f>
        <v>2.5590246000385902E-4</v>
      </c>
      <c r="K83" s="120">
        <f t="shared" si="6"/>
        <v>1.7060164000257268E-4</v>
      </c>
      <c r="O83" s="116">
        <f>Amnt_Deposited!B78</f>
        <v>2064</v>
      </c>
      <c r="P83" s="119">
        <f>Amnt_Deposited!H78</f>
        <v>0</v>
      </c>
      <c r="Q83" s="319">
        <f>MCF!R82</f>
        <v>0.8</v>
      </c>
      <c r="R83" s="87">
        <f t="shared" ref="R83:R99" si="19">P83*$W$6*DOCF*Q83</f>
        <v>0</v>
      </c>
      <c r="S83" s="87">
        <f t="shared" si="7"/>
        <v>0</v>
      </c>
      <c r="T83" s="87">
        <f t="shared" si="8"/>
        <v>0</v>
      </c>
      <c r="U83" s="87">
        <f t="shared" si="9"/>
        <v>3.8677159902244236E-3</v>
      </c>
      <c r="V83" s="87">
        <f t="shared" si="10"/>
        <v>2.8044105205902368E-4</v>
      </c>
      <c r="W83" s="120">
        <f t="shared" si="11"/>
        <v>1.8696070137268244E-4</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3.290688968873458E-3</v>
      </c>
      <c r="J84" s="87">
        <f t="shared" si="18"/>
        <v>2.3860187220632725E-4</v>
      </c>
      <c r="K84" s="120">
        <f t="shared" si="6"/>
        <v>1.5906791480421815E-4</v>
      </c>
      <c r="O84" s="116">
        <f>Amnt_Deposited!B79</f>
        <v>2065</v>
      </c>
      <c r="P84" s="119">
        <f>Amnt_Deposited!H79</f>
        <v>0</v>
      </c>
      <c r="Q84" s="319">
        <f>MCF!R83</f>
        <v>0.8</v>
      </c>
      <c r="R84" s="87">
        <f t="shared" si="19"/>
        <v>0</v>
      </c>
      <c r="S84" s="87">
        <f t="shared" si="7"/>
        <v>0</v>
      </c>
      <c r="T84" s="87">
        <f t="shared" si="8"/>
        <v>0</v>
      </c>
      <c r="U84" s="87">
        <f t="shared" si="9"/>
        <v>3.6062344864366677E-3</v>
      </c>
      <c r="V84" s="87">
        <f t="shared" si="10"/>
        <v>2.6148150378775596E-4</v>
      </c>
      <c r="W84" s="120">
        <f t="shared" si="11"/>
        <v>1.7432100252517062E-4</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3.0682180578102897E-3</v>
      </c>
      <c r="J85" s="87">
        <f t="shared" si="18"/>
        <v>2.2247091106316838E-4</v>
      </c>
      <c r="K85" s="120">
        <f t="shared" ref="K85:K99" si="20">J85*CH4_fraction*conv</f>
        <v>1.483139407087789E-4</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3.3624307482852502E-3</v>
      </c>
      <c r="V85" s="87">
        <f t="shared" ref="V85:V98" si="24">U84*(1-$W$10)+T85</f>
        <v>2.438037381514175E-4</v>
      </c>
      <c r="W85" s="120">
        <f t="shared" ref="W85:W99" si="25">V85*CH4_fraction*conv</f>
        <v>1.6253582543427833E-4</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2.8607875552261455E-3</v>
      </c>
      <c r="J86" s="87">
        <f t="shared" si="18"/>
        <v>2.0743050258414405E-4</v>
      </c>
      <c r="K86" s="120">
        <f t="shared" si="20"/>
        <v>1.3828700172276268E-4</v>
      </c>
      <c r="O86" s="116">
        <f>Amnt_Deposited!B81</f>
        <v>2067</v>
      </c>
      <c r="P86" s="119">
        <f>Amnt_Deposited!H81</f>
        <v>0</v>
      </c>
      <c r="Q86" s="319">
        <f>MCF!R85</f>
        <v>0.8</v>
      </c>
      <c r="R86" s="87">
        <f t="shared" si="19"/>
        <v>0</v>
      </c>
      <c r="S86" s="87">
        <f t="shared" si="21"/>
        <v>0</v>
      </c>
      <c r="T86" s="87">
        <f t="shared" si="22"/>
        <v>0</v>
      </c>
      <c r="U86" s="87">
        <f t="shared" si="23"/>
        <v>3.1351096495629005E-3</v>
      </c>
      <c r="V86" s="87">
        <f t="shared" si="24"/>
        <v>2.2732109872234974E-4</v>
      </c>
      <c r="W86" s="120">
        <f t="shared" si="25"/>
        <v>1.5154739914823316E-4</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2.6673806365567049E-3</v>
      </c>
      <c r="J87" s="87">
        <f t="shared" si="18"/>
        <v>1.9340691866944073E-4</v>
      </c>
      <c r="K87" s="120">
        <f t="shared" si="20"/>
        <v>1.2893794577962714E-4</v>
      </c>
      <c r="O87" s="116">
        <f>Amnt_Deposited!B82</f>
        <v>2068</v>
      </c>
      <c r="P87" s="119">
        <f>Amnt_Deposited!H82</f>
        <v>0</v>
      </c>
      <c r="Q87" s="319">
        <f>MCF!R86</f>
        <v>0.8</v>
      </c>
      <c r="R87" s="87">
        <f t="shared" si="19"/>
        <v>0</v>
      </c>
      <c r="S87" s="87">
        <f t="shared" si="21"/>
        <v>0</v>
      </c>
      <c r="T87" s="87">
        <f t="shared" si="22"/>
        <v>0</v>
      </c>
      <c r="U87" s="87">
        <f t="shared" si="23"/>
        <v>2.9231568619799515E-3</v>
      </c>
      <c r="V87" s="87">
        <f t="shared" si="24"/>
        <v>2.1195278758294884E-4</v>
      </c>
      <c r="W87" s="120">
        <f t="shared" si="25"/>
        <v>1.4130185838863256E-4</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2.4870492208622658E-3</v>
      </c>
      <c r="J88" s="87">
        <f t="shared" si="18"/>
        <v>1.8033141569443893E-4</v>
      </c>
      <c r="K88" s="120">
        <f t="shared" si="20"/>
        <v>1.2022094379629262E-4</v>
      </c>
      <c r="O88" s="116">
        <f>Amnt_Deposited!B83</f>
        <v>2069</v>
      </c>
      <c r="P88" s="119">
        <f>Amnt_Deposited!H83</f>
        <v>0</v>
      </c>
      <c r="Q88" s="319">
        <f>MCF!R87</f>
        <v>0.8</v>
      </c>
      <c r="R88" s="87">
        <f t="shared" si="19"/>
        <v>0</v>
      </c>
      <c r="S88" s="87">
        <f t="shared" si="21"/>
        <v>0</v>
      </c>
      <c r="T88" s="87">
        <f t="shared" si="22"/>
        <v>0</v>
      </c>
      <c r="U88" s="87">
        <f t="shared" si="23"/>
        <v>2.7255333927257716E-3</v>
      </c>
      <c r="V88" s="87">
        <f t="shared" si="24"/>
        <v>1.9762346925417972E-4</v>
      </c>
      <c r="W88" s="120">
        <f t="shared" si="25"/>
        <v>1.3174897950278647E-4</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2.3189093233338806E-3</v>
      </c>
      <c r="J89" s="87">
        <f t="shared" si="18"/>
        <v>1.6813989752838536E-4</v>
      </c>
      <c r="K89" s="120">
        <f t="shared" si="20"/>
        <v>1.1209326501892357E-4</v>
      </c>
      <c r="O89" s="116">
        <f>Amnt_Deposited!B84</f>
        <v>2070</v>
      </c>
      <c r="P89" s="119">
        <f>Amnt_Deposited!H84</f>
        <v>0</v>
      </c>
      <c r="Q89" s="319">
        <f>MCF!R88</f>
        <v>0.8</v>
      </c>
      <c r="R89" s="87">
        <f t="shared" si="19"/>
        <v>0</v>
      </c>
      <c r="S89" s="87">
        <f t="shared" si="21"/>
        <v>0</v>
      </c>
      <c r="T89" s="87">
        <f t="shared" si="22"/>
        <v>0</v>
      </c>
      <c r="U89" s="87">
        <f t="shared" si="23"/>
        <v>2.5412704913248011E-3</v>
      </c>
      <c r="V89" s="87">
        <f t="shared" si="24"/>
        <v>1.8426290140097034E-4</v>
      </c>
      <c r="W89" s="120">
        <f t="shared" si="25"/>
        <v>1.2284193426731355E-4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2.1621367219987948E-3</v>
      </c>
      <c r="J90" s="87">
        <f t="shared" si="18"/>
        <v>1.5677260133508596E-4</v>
      </c>
      <c r="K90" s="120">
        <f t="shared" si="20"/>
        <v>1.0451506755672397E-4</v>
      </c>
      <c r="O90" s="116">
        <f>Amnt_Deposited!B85</f>
        <v>2071</v>
      </c>
      <c r="P90" s="119">
        <f>Amnt_Deposited!H85</f>
        <v>0</v>
      </c>
      <c r="Q90" s="319">
        <f>MCF!R89</f>
        <v>0.8</v>
      </c>
      <c r="R90" s="87">
        <f t="shared" si="19"/>
        <v>0</v>
      </c>
      <c r="S90" s="87">
        <f t="shared" si="21"/>
        <v>0</v>
      </c>
      <c r="T90" s="87">
        <f t="shared" si="22"/>
        <v>0</v>
      </c>
      <c r="U90" s="87">
        <f t="shared" si="23"/>
        <v>2.3694649008205973E-3</v>
      </c>
      <c r="V90" s="87">
        <f t="shared" si="24"/>
        <v>1.7180559050420383E-4</v>
      </c>
      <c r="W90" s="120">
        <f t="shared" si="25"/>
        <v>1.1453706033613589E-4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2.0159629173833815E-3</v>
      </c>
      <c r="J91" s="87">
        <f t="shared" si="18"/>
        <v>1.4617380461541318E-4</v>
      </c>
      <c r="K91" s="120">
        <f t="shared" si="20"/>
        <v>9.7449203076942112E-5</v>
      </c>
      <c r="O91" s="116">
        <f>Amnt_Deposited!B86</f>
        <v>2072</v>
      </c>
      <c r="P91" s="119">
        <f>Amnt_Deposited!H86</f>
        <v>0</v>
      </c>
      <c r="Q91" s="319">
        <f>MCF!R90</f>
        <v>0.8</v>
      </c>
      <c r="R91" s="87">
        <f t="shared" si="19"/>
        <v>0</v>
      </c>
      <c r="S91" s="87">
        <f t="shared" si="21"/>
        <v>0</v>
      </c>
      <c r="T91" s="87">
        <f t="shared" si="22"/>
        <v>0</v>
      </c>
      <c r="U91" s="87">
        <f t="shared" si="23"/>
        <v>2.2092744300091856E-3</v>
      </c>
      <c r="V91" s="87">
        <f t="shared" si="24"/>
        <v>1.6019047081141172E-4</v>
      </c>
      <c r="W91" s="120">
        <f t="shared" si="25"/>
        <v>1.0679364720760781E-4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1.8796713653278308E-3</v>
      </c>
      <c r="J92" s="87">
        <f t="shared" si="18"/>
        <v>1.3629155205555082E-4</v>
      </c>
      <c r="K92" s="120">
        <f t="shared" si="20"/>
        <v>9.0861034703700549E-5</v>
      </c>
      <c r="O92" s="116">
        <f>Amnt_Deposited!B87</f>
        <v>2073</v>
      </c>
      <c r="P92" s="119">
        <f>Amnt_Deposited!H87</f>
        <v>0</v>
      </c>
      <c r="Q92" s="319">
        <f>MCF!R91</f>
        <v>0.8</v>
      </c>
      <c r="R92" s="87">
        <f t="shared" si="19"/>
        <v>0</v>
      </c>
      <c r="S92" s="87">
        <f t="shared" si="21"/>
        <v>0</v>
      </c>
      <c r="T92" s="87">
        <f t="shared" si="22"/>
        <v>0</v>
      </c>
      <c r="U92" s="87">
        <f t="shared" si="23"/>
        <v>2.059913825016801E-3</v>
      </c>
      <c r="V92" s="87">
        <f t="shared" si="24"/>
        <v>1.4936060499238447E-4</v>
      </c>
      <c r="W92" s="120">
        <f t="shared" si="25"/>
        <v>9.9573736661589642E-5</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1.7525939644858453E-3</v>
      </c>
      <c r="J93" s="87">
        <f t="shared" si="18"/>
        <v>1.2707740084198543E-4</v>
      </c>
      <c r="K93" s="120">
        <f t="shared" si="20"/>
        <v>8.471826722799029E-5</v>
      </c>
      <c r="O93" s="116">
        <f>Amnt_Deposited!B88</f>
        <v>2074</v>
      </c>
      <c r="P93" s="119">
        <f>Amnt_Deposited!H88</f>
        <v>0</v>
      </c>
      <c r="Q93" s="319">
        <f>MCF!R92</f>
        <v>0.8</v>
      </c>
      <c r="R93" s="87">
        <f t="shared" si="19"/>
        <v>0</v>
      </c>
      <c r="S93" s="87">
        <f t="shared" si="21"/>
        <v>0</v>
      </c>
      <c r="T93" s="87">
        <f t="shared" si="22"/>
        <v>0</v>
      </c>
      <c r="U93" s="87">
        <f t="shared" si="23"/>
        <v>1.9206509199844882E-3</v>
      </c>
      <c r="V93" s="87">
        <f t="shared" si="24"/>
        <v>1.3926290503231281E-4</v>
      </c>
      <c r="W93" s="120">
        <f t="shared" si="25"/>
        <v>9.2841936688208538E-5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1.6341077812910671E-3</v>
      </c>
      <c r="J94" s="87">
        <f t="shared" si="18"/>
        <v>1.1848618319477816E-4</v>
      </c>
      <c r="K94" s="120">
        <f t="shared" si="20"/>
        <v>7.8990788796518772E-5</v>
      </c>
      <c r="O94" s="116">
        <f>Amnt_Deposited!B89</f>
        <v>2075</v>
      </c>
      <c r="P94" s="119">
        <f>Amnt_Deposited!H89</f>
        <v>0</v>
      </c>
      <c r="Q94" s="319">
        <f>MCF!R93</f>
        <v>0.8</v>
      </c>
      <c r="R94" s="87">
        <f t="shared" si="19"/>
        <v>0</v>
      </c>
      <c r="S94" s="87">
        <f t="shared" si="21"/>
        <v>0</v>
      </c>
      <c r="T94" s="87">
        <f t="shared" si="22"/>
        <v>0</v>
      </c>
      <c r="U94" s="87">
        <f t="shared" si="23"/>
        <v>1.7908030479902109E-3</v>
      </c>
      <c r="V94" s="87">
        <f t="shared" si="24"/>
        <v>1.2984787199427745E-4</v>
      </c>
      <c r="W94" s="120">
        <f t="shared" si="25"/>
        <v>8.6565247996184957E-5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1.5236319963360119E-3</v>
      </c>
      <c r="J95" s="87">
        <f t="shared" si="18"/>
        <v>1.1047578495505517E-4</v>
      </c>
      <c r="K95" s="120">
        <f t="shared" si="20"/>
        <v>7.3650523303370107E-5</v>
      </c>
      <c r="O95" s="116">
        <f>Amnt_Deposited!B90</f>
        <v>2076</v>
      </c>
      <c r="P95" s="119">
        <f>Amnt_Deposited!H90</f>
        <v>0</v>
      </c>
      <c r="Q95" s="319">
        <f>MCF!R94</f>
        <v>0.8</v>
      </c>
      <c r="R95" s="87">
        <f t="shared" si="19"/>
        <v>0</v>
      </c>
      <c r="S95" s="87">
        <f t="shared" si="21"/>
        <v>0</v>
      </c>
      <c r="T95" s="87">
        <f t="shared" si="22"/>
        <v>0</v>
      </c>
      <c r="U95" s="87">
        <f t="shared" si="23"/>
        <v>1.669733694614808E-3</v>
      </c>
      <c r="V95" s="87">
        <f t="shared" si="24"/>
        <v>1.2106935337540296E-4</v>
      </c>
      <c r="W95" s="120">
        <f t="shared" si="25"/>
        <v>8.0712902250268634E-5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1.4206250571946598E-3</v>
      </c>
      <c r="J96" s="87">
        <f t="shared" si="18"/>
        <v>1.0300693914135198E-4</v>
      </c>
      <c r="K96" s="120">
        <f t="shared" si="20"/>
        <v>6.8671292760901317E-5</v>
      </c>
      <c r="O96" s="116">
        <f>Amnt_Deposited!B91</f>
        <v>2077</v>
      </c>
      <c r="P96" s="119">
        <f>Amnt_Deposited!H91</f>
        <v>0</v>
      </c>
      <c r="Q96" s="319">
        <f>MCF!R95</f>
        <v>0.8</v>
      </c>
      <c r="R96" s="87">
        <f t="shared" si="19"/>
        <v>0</v>
      </c>
      <c r="S96" s="87">
        <f t="shared" si="21"/>
        <v>0</v>
      </c>
      <c r="T96" s="87">
        <f t="shared" si="22"/>
        <v>0</v>
      </c>
      <c r="U96" s="87">
        <f t="shared" si="23"/>
        <v>1.5568493777475729E-3</v>
      </c>
      <c r="V96" s="87">
        <f t="shared" si="24"/>
        <v>1.1288431686723507E-4</v>
      </c>
      <c r="W96" s="120">
        <f t="shared" si="25"/>
        <v>7.5256211244823377E-5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1.3245820237318352E-3</v>
      </c>
      <c r="J97" s="87">
        <f t="shared" si="18"/>
        <v>9.6043033462824703E-5</v>
      </c>
      <c r="K97" s="120">
        <f t="shared" si="20"/>
        <v>6.4028688975216469E-5</v>
      </c>
      <c r="O97" s="116">
        <f>Amnt_Deposited!B92</f>
        <v>2078</v>
      </c>
      <c r="P97" s="119">
        <f>Amnt_Deposited!H92</f>
        <v>0</v>
      </c>
      <c r="Q97" s="319">
        <f>MCF!R96</f>
        <v>0.8</v>
      </c>
      <c r="R97" s="87">
        <f t="shared" si="19"/>
        <v>0</v>
      </c>
      <c r="S97" s="87">
        <f t="shared" si="21"/>
        <v>0</v>
      </c>
      <c r="T97" s="87">
        <f t="shared" si="22"/>
        <v>0</v>
      </c>
      <c r="U97" s="87">
        <f t="shared" si="23"/>
        <v>1.4515967383362581E-3</v>
      </c>
      <c r="V97" s="87">
        <f t="shared" si="24"/>
        <v>1.0525263941131478E-4</v>
      </c>
      <c r="W97" s="120">
        <f t="shared" si="25"/>
        <v>7.0168426274209842E-5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1.2350320928860774E-3</v>
      </c>
      <c r="J98" s="87">
        <f t="shared" si="18"/>
        <v>8.9549930845757956E-5</v>
      </c>
      <c r="K98" s="120">
        <f t="shared" si="20"/>
        <v>5.9699953897171971E-5</v>
      </c>
      <c r="O98" s="116">
        <f>Amnt_Deposited!B93</f>
        <v>2079</v>
      </c>
      <c r="P98" s="119">
        <f>Amnt_Deposited!H93</f>
        <v>0</v>
      </c>
      <c r="Q98" s="319">
        <f>MCF!R97</f>
        <v>0.8</v>
      </c>
      <c r="R98" s="87">
        <f t="shared" si="19"/>
        <v>0</v>
      </c>
      <c r="S98" s="87">
        <f t="shared" si="21"/>
        <v>0</v>
      </c>
      <c r="T98" s="87">
        <f t="shared" si="22"/>
        <v>0</v>
      </c>
      <c r="U98" s="87">
        <f t="shared" si="23"/>
        <v>1.3534598278203589E-3</v>
      </c>
      <c r="V98" s="87">
        <f t="shared" si="24"/>
        <v>9.8136910515899152E-5</v>
      </c>
      <c r="W98" s="120">
        <f t="shared" si="25"/>
        <v>6.5424607010599434E-5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1.1515362907924876E-3</v>
      </c>
      <c r="J99" s="88">
        <f t="shared" si="18"/>
        <v>8.3495802093589761E-5</v>
      </c>
      <c r="K99" s="122">
        <f t="shared" si="20"/>
        <v>5.5663868062393172E-5</v>
      </c>
      <c r="O99" s="117">
        <f>Amnt_Deposited!B94</f>
        <v>2080</v>
      </c>
      <c r="P99" s="121">
        <f>Amnt_Deposited!H94</f>
        <v>0</v>
      </c>
      <c r="Q99" s="320">
        <f>MCF!R98</f>
        <v>0.8</v>
      </c>
      <c r="R99" s="88">
        <f t="shared" si="19"/>
        <v>0</v>
      </c>
      <c r="S99" s="88">
        <f>R99*$W$12</f>
        <v>0</v>
      </c>
      <c r="T99" s="88">
        <f>R99*(1-$W$12)</f>
        <v>0</v>
      </c>
      <c r="U99" s="88">
        <f>S99+U98*$W$10</f>
        <v>1.2619575789506714E-3</v>
      </c>
      <c r="V99" s="88">
        <f>U98*(1-$W$10)+T99</f>
        <v>9.1502248869687424E-5</v>
      </c>
      <c r="W99" s="122">
        <f t="shared" si="25"/>
        <v>6.1001499246458282E-5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68" t="s">
        <v>18</v>
      </c>
      <c r="D9" s="769"/>
      <c r="E9" s="766" t="s">
        <v>100</v>
      </c>
      <c r="F9" s="767"/>
      <c r="H9" s="768" t="s">
        <v>18</v>
      </c>
      <c r="I9" s="769"/>
      <c r="J9" s="766" t="s">
        <v>100</v>
      </c>
      <c r="K9" s="767"/>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4" t="s">
        <v>250</v>
      </c>
      <c r="D12" s="765"/>
      <c r="E12" s="764" t="s">
        <v>250</v>
      </c>
      <c r="F12" s="765"/>
      <c r="H12" s="764" t="s">
        <v>251</v>
      </c>
      <c r="I12" s="765"/>
      <c r="J12" s="764" t="s">
        <v>251</v>
      </c>
      <c r="K12" s="765"/>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1" t="s">
        <v>250</v>
      </c>
      <c r="E61" s="762"/>
      <c r="F61" s="763"/>
      <c r="H61" s="53"/>
      <c r="I61" s="761" t="s">
        <v>251</v>
      </c>
      <c r="J61" s="762"/>
      <c r="K61" s="763"/>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6" t="s">
        <v>317</v>
      </c>
      <c r="C71" s="776"/>
      <c r="D71" s="777" t="s">
        <v>318</v>
      </c>
      <c r="E71" s="777"/>
      <c r="F71" s="777"/>
      <c r="G71" s="777"/>
      <c r="H71" s="777"/>
    </row>
    <row r="72" spans="2:8">
      <c r="B72" s="776" t="s">
        <v>319</v>
      </c>
      <c r="C72" s="776"/>
      <c r="D72" s="777" t="s">
        <v>320</v>
      </c>
      <c r="E72" s="777"/>
      <c r="F72" s="777"/>
      <c r="G72" s="777"/>
      <c r="H72" s="777"/>
    </row>
    <row r="73" spans="2:8">
      <c r="B73" s="776" t="s">
        <v>321</v>
      </c>
      <c r="C73" s="776"/>
      <c r="D73" s="777" t="s">
        <v>322</v>
      </c>
      <c r="E73" s="777"/>
      <c r="F73" s="777"/>
      <c r="G73" s="777"/>
      <c r="H73" s="777"/>
    </row>
    <row r="74" spans="2:8">
      <c r="B74" s="776" t="s">
        <v>323</v>
      </c>
      <c r="C74" s="776"/>
      <c r="D74" s="777" t="s">
        <v>324</v>
      </c>
      <c r="E74" s="777"/>
      <c r="F74" s="777"/>
      <c r="G74" s="777"/>
      <c r="H74" s="777"/>
    </row>
    <row r="75" spans="2:8">
      <c r="B75" s="611"/>
      <c r="C75" s="612"/>
      <c r="D75" s="612"/>
      <c r="E75" s="612"/>
      <c r="F75" s="612"/>
      <c r="G75" s="612"/>
      <c r="H75" s="612"/>
    </row>
    <row r="76" spans="2:8">
      <c r="B76" s="614"/>
      <c r="C76" s="615" t="s">
        <v>325</v>
      </c>
      <c r="D76" s="616" t="s">
        <v>87</v>
      </c>
      <c r="E76" s="616" t="s">
        <v>88</v>
      </c>
    </row>
    <row r="77" spans="2:8">
      <c r="B77" s="782" t="s">
        <v>133</v>
      </c>
      <c r="C77" s="617" t="s">
        <v>326</v>
      </c>
      <c r="D77" s="618" t="s">
        <v>327</v>
      </c>
      <c r="E77" s="618" t="s">
        <v>9</v>
      </c>
      <c r="F77" s="525"/>
      <c r="G77" s="597"/>
      <c r="H77" s="6"/>
    </row>
    <row r="78" spans="2:8">
      <c r="B78" s="783"/>
      <c r="C78" s="619"/>
      <c r="D78" s="620"/>
      <c r="E78" s="621"/>
      <c r="F78" s="6"/>
      <c r="G78" s="525"/>
      <c r="H78" s="6"/>
    </row>
    <row r="79" spans="2:8">
      <c r="B79" s="783"/>
      <c r="C79" s="619"/>
      <c r="D79" s="620"/>
      <c r="E79" s="621"/>
      <c r="F79" s="6"/>
      <c r="G79" s="525"/>
      <c r="H79" s="6"/>
    </row>
    <row r="80" spans="2:8">
      <c r="B80" s="783"/>
      <c r="C80" s="619"/>
      <c r="D80" s="620"/>
      <c r="E80" s="621"/>
      <c r="F80" s="6"/>
      <c r="G80" s="525"/>
      <c r="H80" s="6"/>
    </row>
    <row r="81" spans="2:8">
      <c r="B81" s="783"/>
      <c r="C81" s="619"/>
      <c r="D81" s="620"/>
      <c r="E81" s="621"/>
      <c r="F81" s="6"/>
      <c r="G81" s="525"/>
      <c r="H81" s="6"/>
    </row>
    <row r="82" spans="2:8">
      <c r="B82" s="783"/>
      <c r="C82" s="619"/>
      <c r="D82" s="620" t="s">
        <v>328</v>
      </c>
      <c r="E82" s="621"/>
      <c r="F82" s="6"/>
      <c r="G82" s="525"/>
      <c r="H82" s="6"/>
    </row>
    <row r="83" spans="2:8" ht="13.5" thickBot="1">
      <c r="B83" s="784"/>
      <c r="C83" s="622"/>
      <c r="D83" s="622"/>
      <c r="E83" s="623" t="s">
        <v>329</v>
      </c>
      <c r="F83" s="6"/>
      <c r="G83" s="6"/>
      <c r="H83" s="6"/>
    </row>
    <row r="84" spans="2:8" ht="13.5" thickTop="1">
      <c r="B84" s="614"/>
      <c r="C84" s="621"/>
      <c r="D84" s="614"/>
      <c r="E84" s="624"/>
      <c r="F84" s="6"/>
      <c r="G84" s="6"/>
      <c r="H84" s="6"/>
    </row>
    <row r="85" spans="2:8">
      <c r="B85" s="778" t="s">
        <v>330</v>
      </c>
      <c r="C85" s="779"/>
      <c r="D85" s="779"/>
      <c r="E85" s="780"/>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1" t="s">
        <v>333</v>
      </c>
      <c r="C95" s="781"/>
      <c r="D95" s="781"/>
      <c r="E95" s="628">
        <f>SUM(E86:E94)</f>
        <v>0.13702</v>
      </c>
    </row>
    <row r="96" spans="2:8">
      <c r="B96" s="778" t="s">
        <v>334</v>
      </c>
      <c r="C96" s="779"/>
      <c r="D96" s="779"/>
      <c r="E96" s="780"/>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1" t="s">
        <v>333</v>
      </c>
      <c r="C106" s="781"/>
      <c r="D106" s="781"/>
      <c r="E106" s="628">
        <f>SUM(E97:E105)</f>
        <v>0.15982100000000002</v>
      </c>
    </row>
    <row r="107" spans="2:5">
      <c r="B107" s="778" t="s">
        <v>335</v>
      </c>
      <c r="C107" s="779"/>
      <c r="D107" s="779"/>
      <c r="E107" s="780"/>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1" t="s">
        <v>333</v>
      </c>
      <c r="C117" s="781"/>
      <c r="D117" s="781"/>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0</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0</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0</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0</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0</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0</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0</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0</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0</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0</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0</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1.3479329219999998</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1.3479329219999998</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1.3587402360000003</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1.3587402360000003</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1.3670453639999998</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1.3670453639999998</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1.3785447719999999</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1.3785447719999999</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1.3825908600000001</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1.3825908600000001</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1.3889261819999998</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1.3889261819999998</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1.3994135356200001</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1.3994135356200001</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1.40764253328</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1.40764253328</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1.4158715309400001</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1.4158715309400001</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1.4241005286000001</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1.4241005286000001</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1.4323295262600002</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1.4323295262600002</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1.4405585239200001</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1.4405585239200001</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1.4487875215800001</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1.4487875215800001</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1.45701651924</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1.45701651924</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1.4652455168999998</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1.4652455168999998</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1.4734745145600001</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1.4734745145600001</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1.48170351222</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1.48170351222</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1.48993250988</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1.48993250988</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1.4981615075400001</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1.4981615075400001</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1.5063905052000002</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1.5063905052000002</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31" activePane="bottomRight" state="frozen"/>
      <selection activeCell="E19" sqref="E19"/>
      <selection pane="topRight" activeCell="E19" sqref="E19"/>
      <selection pane="bottomLeft" activeCell="E19" sqref="E19"/>
      <selection pane="bottomRight" activeCell="E8" sqref="E8"/>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11.42578125"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8">
        <v>0.435</v>
      </c>
    </row>
    <row r="3" spans="2:30">
      <c r="B3" s="640"/>
      <c r="C3" s="640"/>
      <c r="S3" s="640"/>
      <c r="AC3" s="638" t="s">
        <v>256</v>
      </c>
      <c r="AD3" s="758">
        <v>0.129</v>
      </c>
    </row>
    <row r="4" spans="2:30">
      <c r="B4" s="640"/>
      <c r="C4" s="640" t="s">
        <v>38</v>
      </c>
      <c r="S4" s="640" t="s">
        <v>301</v>
      </c>
      <c r="AC4" s="638" t="s">
        <v>2</v>
      </c>
      <c r="AD4" s="758">
        <v>9.9000000000000005E-2</v>
      </c>
    </row>
    <row r="5" spans="2:30">
      <c r="B5" s="640"/>
      <c r="C5" s="640"/>
      <c r="S5" s="640" t="s">
        <v>38</v>
      </c>
      <c r="AC5" s="638" t="s">
        <v>16</v>
      </c>
      <c r="AD5" s="758">
        <v>2.7E-2</v>
      </c>
    </row>
    <row r="6" spans="2:30">
      <c r="B6" s="640"/>
      <c r="S6" s="640"/>
      <c r="AC6" s="638" t="s">
        <v>331</v>
      </c>
      <c r="AD6" s="758">
        <v>8.9999999999999993E-3</v>
      </c>
    </row>
    <row r="7" spans="2:30" ht="13.5" thickBot="1">
      <c r="B7" s="640"/>
      <c r="C7" s="641"/>
      <c r="S7" s="640"/>
      <c r="AC7" s="638" t="s">
        <v>332</v>
      </c>
      <c r="AD7" s="758">
        <v>7.1999999999999995E-2</v>
      </c>
    </row>
    <row r="8" spans="2:30" ht="13.5" thickBot="1">
      <c r="B8" s="640"/>
      <c r="D8" s="642">
        <v>6.2100000000000002E-2</v>
      </c>
      <c r="E8" s="643">
        <f>AD2</f>
        <v>0.435</v>
      </c>
      <c r="F8" s="644">
        <f>AD3</f>
        <v>0.129</v>
      </c>
      <c r="G8" s="645">
        <v>0</v>
      </c>
      <c r="H8" s="644">
        <v>0</v>
      </c>
      <c r="I8" s="644">
        <f>AD4</f>
        <v>9.9000000000000005E-2</v>
      </c>
      <c r="J8" s="644">
        <f>AD5</f>
        <v>2.7E-2</v>
      </c>
      <c r="K8" s="644">
        <f>AD6</f>
        <v>8.9999999999999993E-3</v>
      </c>
      <c r="L8" s="644">
        <f>AD7</f>
        <v>7.1999999999999995E-2</v>
      </c>
      <c r="M8" s="644">
        <f>AD8</f>
        <v>3.3000000000000002E-2</v>
      </c>
      <c r="N8" s="644">
        <f>AD9</f>
        <v>0.04</v>
      </c>
      <c r="O8" s="644">
        <f>AD10</f>
        <v>0.156</v>
      </c>
      <c r="P8" s="646">
        <f>SUM(E8:O8)</f>
        <v>1</v>
      </c>
      <c r="S8" s="640"/>
      <c r="T8" s="640"/>
      <c r="AC8" s="638" t="s">
        <v>231</v>
      </c>
      <c r="AD8" s="758">
        <v>3.3000000000000002E-2</v>
      </c>
    </row>
    <row r="9" spans="2:30" ht="13.5" thickBot="1">
      <c r="B9" s="647"/>
      <c r="C9" s="648"/>
      <c r="D9" s="649"/>
      <c r="E9" s="800" t="s">
        <v>41</v>
      </c>
      <c r="F9" s="801"/>
      <c r="G9" s="801"/>
      <c r="H9" s="801"/>
      <c r="I9" s="801"/>
      <c r="J9" s="801"/>
      <c r="K9" s="801"/>
      <c r="L9" s="801"/>
      <c r="M9" s="801"/>
      <c r="N9" s="801"/>
      <c r="O9" s="801"/>
      <c r="P9" s="650"/>
      <c r="AC9" s="638" t="s">
        <v>232</v>
      </c>
      <c r="AD9" s="758">
        <v>0.04</v>
      </c>
    </row>
    <row r="10" spans="2:30" ht="21.75" customHeight="1" thickBot="1">
      <c r="B10" s="802" t="s">
        <v>1</v>
      </c>
      <c r="C10" s="802" t="s">
        <v>33</v>
      </c>
      <c r="D10" s="802" t="s">
        <v>40</v>
      </c>
      <c r="E10" s="802" t="s">
        <v>228</v>
      </c>
      <c r="F10" s="802" t="s">
        <v>271</v>
      </c>
      <c r="G10" s="792" t="s">
        <v>267</v>
      </c>
      <c r="H10" s="802" t="s">
        <v>270</v>
      </c>
      <c r="I10" s="792" t="s">
        <v>2</v>
      </c>
      <c r="J10" s="802" t="s">
        <v>16</v>
      </c>
      <c r="K10" s="792" t="s">
        <v>229</v>
      </c>
      <c r="L10" s="804" t="s">
        <v>273</v>
      </c>
      <c r="M10" s="805"/>
      <c r="N10" s="805"/>
      <c r="O10" s="806"/>
      <c r="P10" s="802" t="s">
        <v>27</v>
      </c>
      <c r="AC10" s="638" t="s">
        <v>233</v>
      </c>
      <c r="AD10" s="758">
        <v>0.156</v>
      </c>
    </row>
    <row r="11" spans="2:30" s="652" customFormat="1" ht="42" customHeight="1" thickBot="1">
      <c r="B11" s="803"/>
      <c r="C11" s="803"/>
      <c r="D11" s="803"/>
      <c r="E11" s="803"/>
      <c r="F11" s="803"/>
      <c r="G11" s="794"/>
      <c r="H11" s="803"/>
      <c r="I11" s="794"/>
      <c r="J11" s="803"/>
      <c r="K11" s="794"/>
      <c r="L11" s="651" t="s">
        <v>230</v>
      </c>
      <c r="M11" s="651" t="s">
        <v>231</v>
      </c>
      <c r="N11" s="651" t="s">
        <v>232</v>
      </c>
      <c r="O11" s="651" t="s">
        <v>233</v>
      </c>
      <c r="P11" s="803"/>
      <c r="S11" s="400" t="s">
        <v>1</v>
      </c>
      <c r="T11" s="404" t="s">
        <v>302</v>
      </c>
      <c r="U11" s="400" t="s">
        <v>303</v>
      </c>
      <c r="V11" s="404" t="s">
        <v>304</v>
      </c>
      <c r="W11" s="400" t="s">
        <v>40</v>
      </c>
      <c r="X11" s="404" t="s">
        <v>305</v>
      </c>
    </row>
    <row r="12" spans="2:30" s="659" customFormat="1" ht="26.25" thickBot="1">
      <c r="B12" s="653"/>
      <c r="C12" s="654" t="s">
        <v>15</v>
      </c>
      <c r="D12" s="654" t="s">
        <v>24</v>
      </c>
      <c r="E12" s="655" t="s">
        <v>24</v>
      </c>
      <c r="F12" s="656" t="s">
        <v>24</v>
      </c>
      <c r="G12" s="656" t="s">
        <v>24</v>
      </c>
      <c r="H12" s="656" t="s">
        <v>24</v>
      </c>
      <c r="I12" s="656" t="s">
        <v>24</v>
      </c>
      <c r="J12" s="656" t="s">
        <v>24</v>
      </c>
      <c r="K12" s="656" t="s">
        <v>24</v>
      </c>
      <c r="L12" s="656" t="s">
        <v>24</v>
      </c>
      <c r="M12" s="656" t="s">
        <v>24</v>
      </c>
      <c r="N12" s="656" t="s">
        <v>24</v>
      </c>
      <c r="O12" s="657" t="s">
        <v>24</v>
      </c>
      <c r="P12" s="658" t="s">
        <v>39</v>
      </c>
      <c r="S12" s="660"/>
      <c r="T12" s="661" t="s">
        <v>306</v>
      </c>
      <c r="U12" s="660" t="s">
        <v>307</v>
      </c>
      <c r="V12" s="661" t="s">
        <v>15</v>
      </c>
      <c r="W12" s="662" t="s">
        <v>24</v>
      </c>
      <c r="X12" s="661" t="s">
        <v>15</v>
      </c>
    </row>
    <row r="13" spans="2:30">
      <c r="B13" s="663">
        <f>year</f>
        <v>2000</v>
      </c>
      <c r="C13" s="664">
        <f>'[2]Fraksi pengelolaan sampah BaU'!C30</f>
        <v>0</v>
      </c>
      <c r="D13" s="665">
        <v>1</v>
      </c>
      <c r="E13" s="666">
        <f t="shared" ref="E13:O28" si="0">E$8</f>
        <v>0.435</v>
      </c>
      <c r="F13" s="666">
        <f t="shared" si="0"/>
        <v>0.129</v>
      </c>
      <c r="G13" s="666">
        <f t="shared" si="0"/>
        <v>0</v>
      </c>
      <c r="H13" s="666">
        <f t="shared" si="0"/>
        <v>0</v>
      </c>
      <c r="I13" s="666">
        <f t="shared" si="0"/>
        <v>9.9000000000000005E-2</v>
      </c>
      <c r="J13" s="666">
        <f t="shared" si="0"/>
        <v>2.7E-2</v>
      </c>
      <c r="K13" s="666">
        <f t="shared" si="0"/>
        <v>8.9999999999999993E-3</v>
      </c>
      <c r="L13" s="666">
        <f t="shared" si="0"/>
        <v>7.1999999999999995E-2</v>
      </c>
      <c r="M13" s="666">
        <f t="shared" si="0"/>
        <v>3.3000000000000002E-2</v>
      </c>
      <c r="N13" s="666">
        <f t="shared" si="0"/>
        <v>0.04</v>
      </c>
      <c r="O13" s="666">
        <f t="shared" si="0"/>
        <v>0.156</v>
      </c>
      <c r="P13" s="667">
        <f t="shared" ref="P13:P44" si="1">SUM(E13:O13)</f>
        <v>1</v>
      </c>
      <c r="S13" s="663">
        <f>year</f>
        <v>2000</v>
      </c>
      <c r="T13" s="668">
        <v>0</v>
      </c>
      <c r="U13" s="668">
        <v>5</v>
      </c>
      <c r="V13" s="669">
        <f>T13*U13</f>
        <v>0</v>
      </c>
      <c r="W13" s="670">
        <v>1</v>
      </c>
      <c r="X13" s="671">
        <f t="shared" ref="X13:X44" si="2">V13*W13</f>
        <v>0</v>
      </c>
    </row>
    <row r="14" spans="2:30">
      <c r="B14" s="672">
        <f t="shared" ref="B14:B45" si="3">B13+1</f>
        <v>2001</v>
      </c>
      <c r="C14" s="664">
        <f>'[2]Fraksi pengelolaan sampah BaU'!C31</f>
        <v>0</v>
      </c>
      <c r="D14" s="665">
        <v>1</v>
      </c>
      <c r="E14" s="666">
        <f t="shared" si="0"/>
        <v>0.435</v>
      </c>
      <c r="F14" s="666">
        <f t="shared" si="0"/>
        <v>0.129</v>
      </c>
      <c r="G14" s="666">
        <f t="shared" si="0"/>
        <v>0</v>
      </c>
      <c r="H14" s="666">
        <f t="shared" si="0"/>
        <v>0</v>
      </c>
      <c r="I14" s="666">
        <f t="shared" si="0"/>
        <v>9.9000000000000005E-2</v>
      </c>
      <c r="J14" s="666">
        <f t="shared" si="0"/>
        <v>2.7E-2</v>
      </c>
      <c r="K14" s="666">
        <f t="shared" si="0"/>
        <v>8.9999999999999993E-3</v>
      </c>
      <c r="L14" s="666">
        <f t="shared" si="0"/>
        <v>7.1999999999999995E-2</v>
      </c>
      <c r="M14" s="666">
        <f t="shared" si="0"/>
        <v>3.3000000000000002E-2</v>
      </c>
      <c r="N14" s="666">
        <f t="shared" si="0"/>
        <v>0.04</v>
      </c>
      <c r="O14" s="666">
        <f t="shared" si="0"/>
        <v>0.156</v>
      </c>
      <c r="P14" s="673">
        <f t="shared" si="1"/>
        <v>1</v>
      </c>
      <c r="S14" s="672">
        <f t="shared" ref="S14:S77" si="4">S13+1</f>
        <v>2001</v>
      </c>
      <c r="T14" s="674">
        <v>0</v>
      </c>
      <c r="U14" s="674">
        <v>5</v>
      </c>
      <c r="V14" s="675">
        <f>T14*U14</f>
        <v>0</v>
      </c>
      <c r="W14" s="676">
        <v>1</v>
      </c>
      <c r="X14" s="677">
        <f t="shared" si="2"/>
        <v>0</v>
      </c>
    </row>
    <row r="15" spans="2:30">
      <c r="B15" s="672">
        <f t="shared" si="3"/>
        <v>2002</v>
      </c>
      <c r="C15" s="664">
        <f>'[2]Fraksi pengelolaan sampah BaU'!C32</f>
        <v>0</v>
      </c>
      <c r="D15" s="665">
        <v>1</v>
      </c>
      <c r="E15" s="666">
        <f t="shared" si="0"/>
        <v>0.435</v>
      </c>
      <c r="F15" s="666">
        <f t="shared" si="0"/>
        <v>0.129</v>
      </c>
      <c r="G15" s="666">
        <f t="shared" si="0"/>
        <v>0</v>
      </c>
      <c r="H15" s="666">
        <f t="shared" si="0"/>
        <v>0</v>
      </c>
      <c r="I15" s="666">
        <f t="shared" si="0"/>
        <v>9.9000000000000005E-2</v>
      </c>
      <c r="J15" s="666">
        <f t="shared" si="0"/>
        <v>2.7E-2</v>
      </c>
      <c r="K15" s="666">
        <f t="shared" si="0"/>
        <v>8.9999999999999993E-3</v>
      </c>
      <c r="L15" s="666">
        <f t="shared" si="0"/>
        <v>7.1999999999999995E-2</v>
      </c>
      <c r="M15" s="666">
        <f t="shared" si="0"/>
        <v>3.3000000000000002E-2</v>
      </c>
      <c r="N15" s="666">
        <f t="shared" si="0"/>
        <v>0.04</v>
      </c>
      <c r="O15" s="666">
        <f t="shared" si="0"/>
        <v>0.156</v>
      </c>
      <c r="P15" s="673">
        <f t="shared" si="1"/>
        <v>1</v>
      </c>
      <c r="S15" s="672">
        <f t="shared" si="4"/>
        <v>2002</v>
      </c>
      <c r="T15" s="674">
        <v>0</v>
      </c>
      <c r="U15" s="674">
        <v>5</v>
      </c>
      <c r="V15" s="675">
        <f t="shared" ref="V15:V78" si="5">T15*U15</f>
        <v>0</v>
      </c>
      <c r="W15" s="676">
        <v>1</v>
      </c>
      <c r="X15" s="677">
        <f t="shared" si="2"/>
        <v>0</v>
      </c>
    </row>
    <row r="16" spans="2:30">
      <c r="B16" s="672">
        <f t="shared" si="3"/>
        <v>2003</v>
      </c>
      <c r="C16" s="664">
        <f>'[2]Fraksi pengelolaan sampah BaU'!C33</f>
        <v>0</v>
      </c>
      <c r="D16" s="665">
        <v>1</v>
      </c>
      <c r="E16" s="666">
        <f t="shared" si="0"/>
        <v>0.435</v>
      </c>
      <c r="F16" s="666">
        <f t="shared" si="0"/>
        <v>0.129</v>
      </c>
      <c r="G16" s="666">
        <f t="shared" si="0"/>
        <v>0</v>
      </c>
      <c r="H16" s="666">
        <f t="shared" si="0"/>
        <v>0</v>
      </c>
      <c r="I16" s="666">
        <f t="shared" si="0"/>
        <v>9.9000000000000005E-2</v>
      </c>
      <c r="J16" s="666">
        <f t="shared" si="0"/>
        <v>2.7E-2</v>
      </c>
      <c r="K16" s="666">
        <f t="shared" si="0"/>
        <v>8.9999999999999993E-3</v>
      </c>
      <c r="L16" s="666">
        <f t="shared" si="0"/>
        <v>7.1999999999999995E-2</v>
      </c>
      <c r="M16" s="666">
        <f t="shared" si="0"/>
        <v>3.3000000000000002E-2</v>
      </c>
      <c r="N16" s="666">
        <f t="shared" si="0"/>
        <v>0.04</v>
      </c>
      <c r="O16" s="666">
        <f t="shared" si="0"/>
        <v>0.156</v>
      </c>
      <c r="P16" s="673">
        <f t="shared" si="1"/>
        <v>1</v>
      </c>
      <c r="S16" s="672">
        <f t="shared" si="4"/>
        <v>2003</v>
      </c>
      <c r="T16" s="674">
        <v>0</v>
      </c>
      <c r="U16" s="674">
        <v>5</v>
      </c>
      <c r="V16" s="675">
        <f t="shared" si="5"/>
        <v>0</v>
      </c>
      <c r="W16" s="676">
        <v>1</v>
      </c>
      <c r="X16" s="677">
        <f t="shared" si="2"/>
        <v>0</v>
      </c>
    </row>
    <row r="17" spans="2:24">
      <c r="B17" s="672">
        <f t="shared" si="3"/>
        <v>2004</v>
      </c>
      <c r="C17" s="664">
        <f>'[2]Fraksi pengelolaan sampah BaU'!C34</f>
        <v>0</v>
      </c>
      <c r="D17" s="665">
        <v>1</v>
      </c>
      <c r="E17" s="666">
        <f t="shared" si="0"/>
        <v>0.435</v>
      </c>
      <c r="F17" s="666">
        <f t="shared" si="0"/>
        <v>0.129</v>
      </c>
      <c r="G17" s="666">
        <f t="shared" si="0"/>
        <v>0</v>
      </c>
      <c r="H17" s="666">
        <f t="shared" si="0"/>
        <v>0</v>
      </c>
      <c r="I17" s="666">
        <f t="shared" si="0"/>
        <v>9.9000000000000005E-2</v>
      </c>
      <c r="J17" s="666">
        <f t="shared" si="0"/>
        <v>2.7E-2</v>
      </c>
      <c r="K17" s="666">
        <f t="shared" si="0"/>
        <v>8.9999999999999993E-3</v>
      </c>
      <c r="L17" s="666">
        <f t="shared" si="0"/>
        <v>7.1999999999999995E-2</v>
      </c>
      <c r="M17" s="666">
        <f t="shared" si="0"/>
        <v>3.3000000000000002E-2</v>
      </c>
      <c r="N17" s="666">
        <f t="shared" si="0"/>
        <v>0.04</v>
      </c>
      <c r="O17" s="666">
        <f t="shared" si="0"/>
        <v>0.156</v>
      </c>
      <c r="P17" s="673">
        <f t="shared" si="1"/>
        <v>1</v>
      </c>
      <c r="S17" s="672">
        <f t="shared" si="4"/>
        <v>2004</v>
      </c>
      <c r="T17" s="674">
        <v>0</v>
      </c>
      <c r="U17" s="674">
        <v>5</v>
      </c>
      <c r="V17" s="675">
        <f t="shared" si="5"/>
        <v>0</v>
      </c>
      <c r="W17" s="676">
        <v>1</v>
      </c>
      <c r="X17" s="677">
        <f t="shared" si="2"/>
        <v>0</v>
      </c>
    </row>
    <row r="18" spans="2:24">
      <c r="B18" s="672">
        <f t="shared" si="3"/>
        <v>2005</v>
      </c>
      <c r="C18" s="664">
        <f>'[2]Fraksi pengelolaan sampah BaU'!C35</f>
        <v>0</v>
      </c>
      <c r="D18" s="665">
        <v>1</v>
      </c>
      <c r="E18" s="666">
        <f t="shared" si="0"/>
        <v>0.435</v>
      </c>
      <c r="F18" s="666">
        <f t="shared" si="0"/>
        <v>0.129</v>
      </c>
      <c r="G18" s="666">
        <f t="shared" si="0"/>
        <v>0</v>
      </c>
      <c r="H18" s="666">
        <f t="shared" si="0"/>
        <v>0</v>
      </c>
      <c r="I18" s="666">
        <f t="shared" si="0"/>
        <v>9.9000000000000005E-2</v>
      </c>
      <c r="J18" s="666">
        <f t="shared" si="0"/>
        <v>2.7E-2</v>
      </c>
      <c r="K18" s="666">
        <f t="shared" si="0"/>
        <v>8.9999999999999993E-3</v>
      </c>
      <c r="L18" s="666">
        <f t="shared" si="0"/>
        <v>7.1999999999999995E-2</v>
      </c>
      <c r="M18" s="666">
        <f t="shared" si="0"/>
        <v>3.3000000000000002E-2</v>
      </c>
      <c r="N18" s="666">
        <f t="shared" si="0"/>
        <v>0.04</v>
      </c>
      <c r="O18" s="666">
        <f t="shared" si="0"/>
        <v>0.156</v>
      </c>
      <c r="P18" s="673">
        <f t="shared" si="1"/>
        <v>1</v>
      </c>
      <c r="S18" s="672">
        <f t="shared" si="4"/>
        <v>2005</v>
      </c>
      <c r="T18" s="674">
        <v>0</v>
      </c>
      <c r="U18" s="674">
        <v>5</v>
      </c>
      <c r="V18" s="675">
        <f t="shared" si="5"/>
        <v>0</v>
      </c>
      <c r="W18" s="676">
        <v>1</v>
      </c>
      <c r="X18" s="677">
        <f t="shared" si="2"/>
        <v>0</v>
      </c>
    </row>
    <row r="19" spans="2:24">
      <c r="B19" s="672">
        <f t="shared" si="3"/>
        <v>2006</v>
      </c>
      <c r="C19" s="664">
        <f>'[2]Fraksi pengelolaan sampah BaU'!C36</f>
        <v>0</v>
      </c>
      <c r="D19" s="665">
        <v>1</v>
      </c>
      <c r="E19" s="666">
        <f t="shared" si="0"/>
        <v>0.435</v>
      </c>
      <c r="F19" s="666">
        <f t="shared" si="0"/>
        <v>0.129</v>
      </c>
      <c r="G19" s="666">
        <f t="shared" si="0"/>
        <v>0</v>
      </c>
      <c r="H19" s="666">
        <f t="shared" si="0"/>
        <v>0</v>
      </c>
      <c r="I19" s="666">
        <f t="shared" si="0"/>
        <v>9.9000000000000005E-2</v>
      </c>
      <c r="J19" s="666">
        <f t="shared" si="0"/>
        <v>2.7E-2</v>
      </c>
      <c r="K19" s="666">
        <f t="shared" si="0"/>
        <v>8.9999999999999993E-3</v>
      </c>
      <c r="L19" s="666">
        <f t="shared" si="0"/>
        <v>7.1999999999999995E-2</v>
      </c>
      <c r="M19" s="666">
        <f t="shared" si="0"/>
        <v>3.3000000000000002E-2</v>
      </c>
      <c r="N19" s="666">
        <f t="shared" si="0"/>
        <v>0.04</v>
      </c>
      <c r="O19" s="666">
        <f t="shared" si="0"/>
        <v>0.156</v>
      </c>
      <c r="P19" s="673">
        <f t="shared" si="1"/>
        <v>1</v>
      </c>
      <c r="S19" s="672">
        <f t="shared" si="4"/>
        <v>2006</v>
      </c>
      <c r="T19" s="674">
        <v>0</v>
      </c>
      <c r="U19" s="674">
        <v>5</v>
      </c>
      <c r="V19" s="675">
        <f t="shared" si="5"/>
        <v>0</v>
      </c>
      <c r="W19" s="676">
        <v>1</v>
      </c>
      <c r="X19" s="677">
        <f t="shared" si="2"/>
        <v>0</v>
      </c>
    </row>
    <row r="20" spans="2:24">
      <c r="B20" s="672">
        <f t="shared" si="3"/>
        <v>2007</v>
      </c>
      <c r="C20" s="664">
        <f>'[2]Fraksi pengelolaan sampah BaU'!C37</f>
        <v>0</v>
      </c>
      <c r="D20" s="665">
        <v>1</v>
      </c>
      <c r="E20" s="666">
        <f t="shared" si="0"/>
        <v>0.435</v>
      </c>
      <c r="F20" s="666">
        <f t="shared" si="0"/>
        <v>0.129</v>
      </c>
      <c r="G20" s="666">
        <f t="shared" si="0"/>
        <v>0</v>
      </c>
      <c r="H20" s="666">
        <f t="shared" si="0"/>
        <v>0</v>
      </c>
      <c r="I20" s="666">
        <f t="shared" si="0"/>
        <v>9.9000000000000005E-2</v>
      </c>
      <c r="J20" s="666">
        <f t="shared" si="0"/>
        <v>2.7E-2</v>
      </c>
      <c r="K20" s="666">
        <f t="shared" si="0"/>
        <v>8.9999999999999993E-3</v>
      </c>
      <c r="L20" s="666">
        <f t="shared" si="0"/>
        <v>7.1999999999999995E-2</v>
      </c>
      <c r="M20" s="666">
        <f t="shared" si="0"/>
        <v>3.3000000000000002E-2</v>
      </c>
      <c r="N20" s="666">
        <f t="shared" si="0"/>
        <v>0.04</v>
      </c>
      <c r="O20" s="666">
        <f t="shared" si="0"/>
        <v>0.156</v>
      </c>
      <c r="P20" s="673">
        <f t="shared" si="1"/>
        <v>1</v>
      </c>
      <c r="S20" s="672">
        <f t="shared" si="4"/>
        <v>2007</v>
      </c>
      <c r="T20" s="674">
        <v>0</v>
      </c>
      <c r="U20" s="674">
        <v>5</v>
      </c>
      <c r="V20" s="675">
        <f t="shared" si="5"/>
        <v>0</v>
      </c>
      <c r="W20" s="676">
        <v>1</v>
      </c>
      <c r="X20" s="677">
        <f t="shared" si="2"/>
        <v>0</v>
      </c>
    </row>
    <row r="21" spans="2:24">
      <c r="B21" s="672">
        <f t="shared" si="3"/>
        <v>2008</v>
      </c>
      <c r="C21" s="664">
        <f>'[2]Fraksi pengelolaan sampah BaU'!C38</f>
        <v>0</v>
      </c>
      <c r="D21" s="665">
        <v>1</v>
      </c>
      <c r="E21" s="666">
        <f t="shared" si="0"/>
        <v>0.435</v>
      </c>
      <c r="F21" s="666">
        <f t="shared" si="0"/>
        <v>0.129</v>
      </c>
      <c r="G21" s="666">
        <f t="shared" si="0"/>
        <v>0</v>
      </c>
      <c r="H21" s="666">
        <f t="shared" si="0"/>
        <v>0</v>
      </c>
      <c r="I21" s="666">
        <f t="shared" si="0"/>
        <v>9.9000000000000005E-2</v>
      </c>
      <c r="J21" s="666">
        <f t="shared" si="0"/>
        <v>2.7E-2</v>
      </c>
      <c r="K21" s="666">
        <f t="shared" si="0"/>
        <v>8.9999999999999993E-3</v>
      </c>
      <c r="L21" s="666">
        <f t="shared" si="0"/>
        <v>7.1999999999999995E-2</v>
      </c>
      <c r="M21" s="666">
        <f t="shared" si="0"/>
        <v>3.3000000000000002E-2</v>
      </c>
      <c r="N21" s="666">
        <f t="shared" si="0"/>
        <v>0.04</v>
      </c>
      <c r="O21" s="666">
        <f t="shared" si="0"/>
        <v>0.156</v>
      </c>
      <c r="P21" s="673">
        <f t="shared" si="1"/>
        <v>1</v>
      </c>
      <c r="S21" s="672">
        <f t="shared" si="4"/>
        <v>2008</v>
      </c>
      <c r="T21" s="674">
        <v>0</v>
      </c>
      <c r="U21" s="674">
        <v>5</v>
      </c>
      <c r="V21" s="675">
        <f t="shared" si="5"/>
        <v>0</v>
      </c>
      <c r="W21" s="676">
        <v>1</v>
      </c>
      <c r="X21" s="677">
        <f t="shared" si="2"/>
        <v>0</v>
      </c>
    </row>
    <row r="22" spans="2:24">
      <c r="B22" s="672">
        <f t="shared" si="3"/>
        <v>2009</v>
      </c>
      <c r="C22" s="664">
        <f>'[2]Fraksi pengelolaan sampah BaU'!C39</f>
        <v>0</v>
      </c>
      <c r="D22" s="665">
        <v>1</v>
      </c>
      <c r="E22" s="666">
        <f t="shared" si="0"/>
        <v>0.435</v>
      </c>
      <c r="F22" s="666">
        <f t="shared" si="0"/>
        <v>0.129</v>
      </c>
      <c r="G22" s="666">
        <f t="shared" si="0"/>
        <v>0</v>
      </c>
      <c r="H22" s="666">
        <f t="shared" si="0"/>
        <v>0</v>
      </c>
      <c r="I22" s="666">
        <f t="shared" si="0"/>
        <v>9.9000000000000005E-2</v>
      </c>
      <c r="J22" s="666">
        <f t="shared" si="0"/>
        <v>2.7E-2</v>
      </c>
      <c r="K22" s="666">
        <f t="shared" si="0"/>
        <v>8.9999999999999993E-3</v>
      </c>
      <c r="L22" s="666">
        <f t="shared" si="0"/>
        <v>7.1999999999999995E-2</v>
      </c>
      <c r="M22" s="666">
        <f t="shared" si="0"/>
        <v>3.3000000000000002E-2</v>
      </c>
      <c r="N22" s="666">
        <f t="shared" si="0"/>
        <v>0.04</v>
      </c>
      <c r="O22" s="666">
        <f t="shared" si="0"/>
        <v>0.156</v>
      </c>
      <c r="P22" s="673">
        <f t="shared" si="1"/>
        <v>1</v>
      </c>
      <c r="S22" s="672">
        <f t="shared" si="4"/>
        <v>2009</v>
      </c>
      <c r="T22" s="674">
        <v>0</v>
      </c>
      <c r="U22" s="674">
        <v>5</v>
      </c>
      <c r="V22" s="675">
        <f t="shared" si="5"/>
        <v>0</v>
      </c>
      <c r="W22" s="676">
        <v>1</v>
      </c>
      <c r="X22" s="677">
        <f t="shared" si="2"/>
        <v>0</v>
      </c>
    </row>
    <row r="23" spans="2:24">
      <c r="B23" s="672">
        <f t="shared" si="3"/>
        <v>2010</v>
      </c>
      <c r="C23" s="664">
        <f>'[2]Fraksi pengelolaan sampah BaU'!C40</f>
        <v>0</v>
      </c>
      <c r="D23" s="665">
        <v>1</v>
      </c>
      <c r="E23" s="666">
        <f t="shared" ref="E23:O38" si="6">E$8</f>
        <v>0.435</v>
      </c>
      <c r="F23" s="666">
        <f t="shared" si="6"/>
        <v>0.129</v>
      </c>
      <c r="G23" s="666">
        <f t="shared" si="0"/>
        <v>0</v>
      </c>
      <c r="H23" s="666">
        <f t="shared" si="6"/>
        <v>0</v>
      </c>
      <c r="I23" s="666">
        <f t="shared" si="0"/>
        <v>9.9000000000000005E-2</v>
      </c>
      <c r="J23" s="666">
        <f t="shared" si="6"/>
        <v>2.7E-2</v>
      </c>
      <c r="K23" s="666">
        <f t="shared" si="6"/>
        <v>8.9999999999999993E-3</v>
      </c>
      <c r="L23" s="666">
        <f t="shared" si="6"/>
        <v>7.1999999999999995E-2</v>
      </c>
      <c r="M23" s="666">
        <f t="shared" si="6"/>
        <v>3.3000000000000002E-2</v>
      </c>
      <c r="N23" s="666">
        <f t="shared" si="6"/>
        <v>0.04</v>
      </c>
      <c r="O23" s="666">
        <f t="shared" si="6"/>
        <v>0.156</v>
      </c>
      <c r="P23" s="673">
        <f t="shared" si="1"/>
        <v>1</v>
      </c>
      <c r="S23" s="672">
        <f t="shared" si="4"/>
        <v>2010</v>
      </c>
      <c r="T23" s="674">
        <v>0</v>
      </c>
      <c r="U23" s="674">
        <v>5</v>
      </c>
      <c r="V23" s="675">
        <f t="shared" si="5"/>
        <v>0</v>
      </c>
      <c r="W23" s="676">
        <v>1</v>
      </c>
      <c r="X23" s="677">
        <f t="shared" si="2"/>
        <v>0</v>
      </c>
    </row>
    <row r="24" spans="2:24">
      <c r="B24" s="672">
        <f t="shared" si="3"/>
        <v>2011</v>
      </c>
      <c r="C24" s="664">
        <f>'[3]Fraksi pengelolaan sampah BaU'!C29</f>
        <v>1.3479329219999998</v>
      </c>
      <c r="D24" s="665">
        <v>1</v>
      </c>
      <c r="E24" s="666">
        <f t="shared" si="6"/>
        <v>0.435</v>
      </c>
      <c r="F24" s="666">
        <f t="shared" si="6"/>
        <v>0.129</v>
      </c>
      <c r="G24" s="666">
        <f t="shared" si="0"/>
        <v>0</v>
      </c>
      <c r="H24" s="666">
        <f t="shared" si="6"/>
        <v>0</v>
      </c>
      <c r="I24" s="666">
        <f t="shared" si="0"/>
        <v>9.9000000000000005E-2</v>
      </c>
      <c r="J24" s="666">
        <f t="shared" si="6"/>
        <v>2.7E-2</v>
      </c>
      <c r="K24" s="666">
        <f t="shared" si="6"/>
        <v>8.9999999999999993E-3</v>
      </c>
      <c r="L24" s="666">
        <f t="shared" si="6"/>
        <v>7.1999999999999995E-2</v>
      </c>
      <c r="M24" s="666">
        <f t="shared" si="6"/>
        <v>3.3000000000000002E-2</v>
      </c>
      <c r="N24" s="666">
        <f t="shared" si="6"/>
        <v>0.04</v>
      </c>
      <c r="O24" s="666">
        <f t="shared" si="6"/>
        <v>0.156</v>
      </c>
      <c r="P24" s="673">
        <f t="shared" si="1"/>
        <v>1</v>
      </c>
      <c r="S24" s="672">
        <f t="shared" si="4"/>
        <v>2011</v>
      </c>
      <c r="T24" s="674">
        <v>0</v>
      </c>
      <c r="U24" s="674">
        <v>5</v>
      </c>
      <c r="V24" s="675">
        <f t="shared" si="5"/>
        <v>0</v>
      </c>
      <c r="W24" s="676">
        <v>1</v>
      </c>
      <c r="X24" s="677">
        <f t="shared" si="2"/>
        <v>0</v>
      </c>
    </row>
    <row r="25" spans="2:24">
      <c r="B25" s="672">
        <f t="shared" si="3"/>
        <v>2012</v>
      </c>
      <c r="C25" s="664">
        <f>'[3]Fraksi pengelolaan sampah BaU'!C30</f>
        <v>1.3587402360000003</v>
      </c>
      <c r="D25" s="665">
        <v>1</v>
      </c>
      <c r="E25" s="666">
        <f t="shared" si="6"/>
        <v>0.435</v>
      </c>
      <c r="F25" s="666">
        <f t="shared" si="6"/>
        <v>0.129</v>
      </c>
      <c r="G25" s="666">
        <f t="shared" si="0"/>
        <v>0</v>
      </c>
      <c r="H25" s="666">
        <f t="shared" si="6"/>
        <v>0</v>
      </c>
      <c r="I25" s="666">
        <f t="shared" si="0"/>
        <v>9.9000000000000005E-2</v>
      </c>
      <c r="J25" s="666">
        <f t="shared" si="6"/>
        <v>2.7E-2</v>
      </c>
      <c r="K25" s="666">
        <f t="shared" si="6"/>
        <v>8.9999999999999993E-3</v>
      </c>
      <c r="L25" s="666">
        <f t="shared" si="6"/>
        <v>7.1999999999999995E-2</v>
      </c>
      <c r="M25" s="666">
        <f t="shared" si="6"/>
        <v>3.3000000000000002E-2</v>
      </c>
      <c r="N25" s="666">
        <f t="shared" si="6"/>
        <v>0.04</v>
      </c>
      <c r="O25" s="666">
        <f t="shared" si="6"/>
        <v>0.156</v>
      </c>
      <c r="P25" s="673">
        <f t="shared" si="1"/>
        <v>1</v>
      </c>
      <c r="S25" s="672">
        <f t="shared" si="4"/>
        <v>2012</v>
      </c>
      <c r="T25" s="674">
        <v>0</v>
      </c>
      <c r="U25" s="674">
        <v>5</v>
      </c>
      <c r="V25" s="675">
        <f t="shared" si="5"/>
        <v>0</v>
      </c>
      <c r="W25" s="676">
        <v>1</v>
      </c>
      <c r="X25" s="677">
        <f t="shared" si="2"/>
        <v>0</v>
      </c>
    </row>
    <row r="26" spans="2:24">
      <c r="B26" s="672">
        <f t="shared" si="3"/>
        <v>2013</v>
      </c>
      <c r="C26" s="664">
        <f>'[3]Fraksi pengelolaan sampah BaU'!C31</f>
        <v>1.3670453639999998</v>
      </c>
      <c r="D26" s="665">
        <v>1</v>
      </c>
      <c r="E26" s="666">
        <f t="shared" si="6"/>
        <v>0.435</v>
      </c>
      <c r="F26" s="666">
        <f t="shared" si="6"/>
        <v>0.129</v>
      </c>
      <c r="G26" s="666">
        <f t="shared" si="0"/>
        <v>0</v>
      </c>
      <c r="H26" s="666">
        <f t="shared" si="6"/>
        <v>0</v>
      </c>
      <c r="I26" s="666">
        <f t="shared" si="0"/>
        <v>9.9000000000000005E-2</v>
      </c>
      <c r="J26" s="666">
        <f t="shared" si="6"/>
        <v>2.7E-2</v>
      </c>
      <c r="K26" s="666">
        <f t="shared" si="6"/>
        <v>8.9999999999999993E-3</v>
      </c>
      <c r="L26" s="666">
        <f t="shared" si="6"/>
        <v>7.1999999999999995E-2</v>
      </c>
      <c r="M26" s="666">
        <f t="shared" si="6"/>
        <v>3.3000000000000002E-2</v>
      </c>
      <c r="N26" s="666">
        <f t="shared" si="6"/>
        <v>0.04</v>
      </c>
      <c r="O26" s="666">
        <f t="shared" si="6"/>
        <v>0.156</v>
      </c>
      <c r="P26" s="673">
        <f t="shared" si="1"/>
        <v>1</v>
      </c>
      <c r="S26" s="672">
        <f t="shared" si="4"/>
        <v>2013</v>
      </c>
      <c r="T26" s="674">
        <v>0</v>
      </c>
      <c r="U26" s="674">
        <v>5</v>
      </c>
      <c r="V26" s="675">
        <f t="shared" si="5"/>
        <v>0</v>
      </c>
      <c r="W26" s="676">
        <v>1</v>
      </c>
      <c r="X26" s="677">
        <f t="shared" si="2"/>
        <v>0</v>
      </c>
    </row>
    <row r="27" spans="2:24">
      <c r="B27" s="672">
        <f t="shared" si="3"/>
        <v>2014</v>
      </c>
      <c r="C27" s="664">
        <f>'[3]Fraksi pengelolaan sampah BaU'!C32</f>
        <v>1.3785447719999999</v>
      </c>
      <c r="D27" s="665">
        <v>1</v>
      </c>
      <c r="E27" s="666">
        <f t="shared" si="6"/>
        <v>0.435</v>
      </c>
      <c r="F27" s="666">
        <f t="shared" si="6"/>
        <v>0.129</v>
      </c>
      <c r="G27" s="666">
        <f t="shared" si="0"/>
        <v>0</v>
      </c>
      <c r="H27" s="666">
        <f t="shared" si="6"/>
        <v>0</v>
      </c>
      <c r="I27" s="666">
        <f t="shared" si="0"/>
        <v>9.9000000000000005E-2</v>
      </c>
      <c r="J27" s="666">
        <f t="shared" si="6"/>
        <v>2.7E-2</v>
      </c>
      <c r="K27" s="666">
        <f t="shared" si="6"/>
        <v>8.9999999999999993E-3</v>
      </c>
      <c r="L27" s="666">
        <f t="shared" si="6"/>
        <v>7.1999999999999995E-2</v>
      </c>
      <c r="M27" s="666">
        <f t="shared" si="6"/>
        <v>3.3000000000000002E-2</v>
      </c>
      <c r="N27" s="666">
        <f t="shared" si="6"/>
        <v>0.04</v>
      </c>
      <c r="O27" s="666">
        <f t="shared" si="6"/>
        <v>0.156</v>
      </c>
      <c r="P27" s="673">
        <f t="shared" si="1"/>
        <v>1</v>
      </c>
      <c r="S27" s="672">
        <f t="shared" si="4"/>
        <v>2014</v>
      </c>
      <c r="T27" s="674">
        <v>0</v>
      </c>
      <c r="U27" s="674">
        <v>5</v>
      </c>
      <c r="V27" s="675">
        <f t="shared" si="5"/>
        <v>0</v>
      </c>
      <c r="W27" s="676">
        <v>1</v>
      </c>
      <c r="X27" s="677">
        <f t="shared" si="2"/>
        <v>0</v>
      </c>
    </row>
    <row r="28" spans="2:24">
      <c r="B28" s="672">
        <f t="shared" si="3"/>
        <v>2015</v>
      </c>
      <c r="C28" s="664">
        <f>'[3]Fraksi pengelolaan sampah BaU'!C33</f>
        <v>1.3825908600000001</v>
      </c>
      <c r="D28" s="665">
        <v>1</v>
      </c>
      <c r="E28" s="666">
        <f t="shared" si="6"/>
        <v>0.435</v>
      </c>
      <c r="F28" s="666">
        <f t="shared" si="6"/>
        <v>0.129</v>
      </c>
      <c r="G28" s="666">
        <f t="shared" si="0"/>
        <v>0</v>
      </c>
      <c r="H28" s="666">
        <f t="shared" si="6"/>
        <v>0</v>
      </c>
      <c r="I28" s="666">
        <f t="shared" si="0"/>
        <v>9.9000000000000005E-2</v>
      </c>
      <c r="J28" s="666">
        <f t="shared" si="6"/>
        <v>2.7E-2</v>
      </c>
      <c r="K28" s="666">
        <f t="shared" si="6"/>
        <v>8.9999999999999993E-3</v>
      </c>
      <c r="L28" s="666">
        <f t="shared" si="6"/>
        <v>7.1999999999999995E-2</v>
      </c>
      <c r="M28" s="666">
        <f t="shared" si="6"/>
        <v>3.3000000000000002E-2</v>
      </c>
      <c r="N28" s="666">
        <f t="shared" si="6"/>
        <v>0.04</v>
      </c>
      <c r="O28" s="666">
        <f t="shared" si="6"/>
        <v>0.156</v>
      </c>
      <c r="P28" s="673">
        <f t="shared" si="1"/>
        <v>1</v>
      </c>
      <c r="S28" s="672">
        <f t="shared" si="4"/>
        <v>2015</v>
      </c>
      <c r="T28" s="674">
        <v>0</v>
      </c>
      <c r="U28" s="674">
        <v>5</v>
      </c>
      <c r="V28" s="675">
        <f t="shared" si="5"/>
        <v>0</v>
      </c>
      <c r="W28" s="676">
        <v>1</v>
      </c>
      <c r="X28" s="677">
        <f t="shared" si="2"/>
        <v>0</v>
      </c>
    </row>
    <row r="29" spans="2:24">
      <c r="B29" s="672">
        <f t="shared" si="3"/>
        <v>2016</v>
      </c>
      <c r="C29" s="664">
        <f>'[3]Fraksi pengelolaan sampah BaU'!C34</f>
        <v>1.3889261819999998</v>
      </c>
      <c r="D29" s="665">
        <v>1</v>
      </c>
      <c r="E29" s="666">
        <f t="shared" si="6"/>
        <v>0.435</v>
      </c>
      <c r="F29" s="666">
        <f t="shared" si="6"/>
        <v>0.129</v>
      </c>
      <c r="G29" s="666">
        <f t="shared" si="6"/>
        <v>0</v>
      </c>
      <c r="H29" s="666">
        <f t="shared" si="6"/>
        <v>0</v>
      </c>
      <c r="I29" s="666">
        <f t="shared" si="6"/>
        <v>9.9000000000000005E-2</v>
      </c>
      <c r="J29" s="666">
        <f t="shared" si="6"/>
        <v>2.7E-2</v>
      </c>
      <c r="K29" s="666">
        <f t="shared" si="6"/>
        <v>8.9999999999999993E-3</v>
      </c>
      <c r="L29" s="666">
        <f t="shared" si="6"/>
        <v>7.1999999999999995E-2</v>
      </c>
      <c r="M29" s="666">
        <f t="shared" si="6"/>
        <v>3.3000000000000002E-2</v>
      </c>
      <c r="N29" s="666">
        <f t="shared" si="6"/>
        <v>0.04</v>
      </c>
      <c r="O29" s="666">
        <f t="shared" si="6"/>
        <v>0.156</v>
      </c>
      <c r="P29" s="673">
        <f t="shared" si="1"/>
        <v>1</v>
      </c>
      <c r="S29" s="672">
        <f t="shared" si="4"/>
        <v>2016</v>
      </c>
      <c r="T29" s="674">
        <v>0</v>
      </c>
      <c r="U29" s="674">
        <v>5</v>
      </c>
      <c r="V29" s="675">
        <f t="shared" si="5"/>
        <v>0</v>
      </c>
      <c r="W29" s="676">
        <v>1</v>
      </c>
      <c r="X29" s="677">
        <f t="shared" si="2"/>
        <v>0</v>
      </c>
    </row>
    <row r="30" spans="2:24">
      <c r="B30" s="672">
        <f t="shared" si="3"/>
        <v>2017</v>
      </c>
      <c r="C30" s="664">
        <f>'[3]Fraksi pengelolaan sampah BaU'!C35</f>
        <v>1.3994135356200001</v>
      </c>
      <c r="D30" s="665">
        <v>1</v>
      </c>
      <c r="E30" s="666">
        <f t="shared" si="6"/>
        <v>0.435</v>
      </c>
      <c r="F30" s="666">
        <f t="shared" si="6"/>
        <v>0.129</v>
      </c>
      <c r="G30" s="666">
        <f t="shared" si="6"/>
        <v>0</v>
      </c>
      <c r="H30" s="666">
        <f t="shared" si="6"/>
        <v>0</v>
      </c>
      <c r="I30" s="666">
        <f t="shared" si="6"/>
        <v>9.9000000000000005E-2</v>
      </c>
      <c r="J30" s="666">
        <f t="shared" si="6"/>
        <v>2.7E-2</v>
      </c>
      <c r="K30" s="666">
        <f t="shared" si="6"/>
        <v>8.9999999999999993E-3</v>
      </c>
      <c r="L30" s="666">
        <f t="shared" si="6"/>
        <v>7.1999999999999995E-2</v>
      </c>
      <c r="M30" s="666">
        <f t="shared" si="6"/>
        <v>3.3000000000000002E-2</v>
      </c>
      <c r="N30" s="666">
        <f t="shared" si="6"/>
        <v>0.04</v>
      </c>
      <c r="O30" s="666">
        <f t="shared" si="6"/>
        <v>0.156</v>
      </c>
      <c r="P30" s="673">
        <f t="shared" si="1"/>
        <v>1</v>
      </c>
      <c r="S30" s="672">
        <f t="shared" si="4"/>
        <v>2017</v>
      </c>
      <c r="T30" s="674">
        <v>0</v>
      </c>
      <c r="U30" s="674">
        <v>5</v>
      </c>
      <c r="V30" s="675">
        <f t="shared" si="5"/>
        <v>0</v>
      </c>
      <c r="W30" s="676">
        <v>1</v>
      </c>
      <c r="X30" s="677">
        <f t="shared" si="2"/>
        <v>0</v>
      </c>
    </row>
    <row r="31" spans="2:24">
      <c r="B31" s="672">
        <f t="shared" si="3"/>
        <v>2018</v>
      </c>
      <c r="C31" s="664">
        <f>'[3]Fraksi pengelolaan sampah BaU'!C36</f>
        <v>1.40764253328</v>
      </c>
      <c r="D31" s="665">
        <v>1</v>
      </c>
      <c r="E31" s="666">
        <f t="shared" si="6"/>
        <v>0.435</v>
      </c>
      <c r="F31" s="666">
        <f t="shared" si="6"/>
        <v>0.129</v>
      </c>
      <c r="G31" s="666">
        <f t="shared" si="6"/>
        <v>0</v>
      </c>
      <c r="H31" s="666">
        <f t="shared" si="6"/>
        <v>0</v>
      </c>
      <c r="I31" s="666">
        <f t="shared" si="6"/>
        <v>9.9000000000000005E-2</v>
      </c>
      <c r="J31" s="666">
        <f t="shared" si="6"/>
        <v>2.7E-2</v>
      </c>
      <c r="K31" s="666">
        <f t="shared" si="6"/>
        <v>8.9999999999999993E-3</v>
      </c>
      <c r="L31" s="666">
        <f t="shared" si="6"/>
        <v>7.1999999999999995E-2</v>
      </c>
      <c r="M31" s="666">
        <f t="shared" si="6"/>
        <v>3.3000000000000002E-2</v>
      </c>
      <c r="N31" s="666">
        <f t="shared" si="6"/>
        <v>0.04</v>
      </c>
      <c r="O31" s="666">
        <f t="shared" si="6"/>
        <v>0.156</v>
      </c>
      <c r="P31" s="673">
        <f t="shared" si="1"/>
        <v>1</v>
      </c>
      <c r="S31" s="672">
        <f t="shared" si="4"/>
        <v>2018</v>
      </c>
      <c r="T31" s="674">
        <v>0</v>
      </c>
      <c r="U31" s="674">
        <v>5</v>
      </c>
      <c r="V31" s="675">
        <f t="shared" si="5"/>
        <v>0</v>
      </c>
      <c r="W31" s="676">
        <v>1</v>
      </c>
      <c r="X31" s="677">
        <f t="shared" si="2"/>
        <v>0</v>
      </c>
    </row>
    <row r="32" spans="2:24">
      <c r="B32" s="672">
        <f t="shared" si="3"/>
        <v>2019</v>
      </c>
      <c r="C32" s="664">
        <f>'[3]Fraksi pengelolaan sampah BaU'!C37</f>
        <v>1.4158715309400001</v>
      </c>
      <c r="D32" s="665">
        <v>1</v>
      </c>
      <c r="E32" s="666">
        <f t="shared" si="6"/>
        <v>0.435</v>
      </c>
      <c r="F32" s="666">
        <f t="shared" si="6"/>
        <v>0.129</v>
      </c>
      <c r="G32" s="666">
        <f t="shared" si="6"/>
        <v>0</v>
      </c>
      <c r="H32" s="666">
        <f t="shared" si="6"/>
        <v>0</v>
      </c>
      <c r="I32" s="666">
        <f t="shared" si="6"/>
        <v>9.9000000000000005E-2</v>
      </c>
      <c r="J32" s="666">
        <f t="shared" si="6"/>
        <v>2.7E-2</v>
      </c>
      <c r="K32" s="666">
        <f t="shared" si="6"/>
        <v>8.9999999999999993E-3</v>
      </c>
      <c r="L32" s="666">
        <f t="shared" si="6"/>
        <v>7.1999999999999995E-2</v>
      </c>
      <c r="M32" s="666">
        <f t="shared" si="6"/>
        <v>3.3000000000000002E-2</v>
      </c>
      <c r="N32" s="666">
        <f t="shared" si="6"/>
        <v>0.04</v>
      </c>
      <c r="O32" s="666">
        <f t="shared" si="6"/>
        <v>0.156</v>
      </c>
      <c r="P32" s="673">
        <f t="shared" si="1"/>
        <v>1</v>
      </c>
      <c r="S32" s="672">
        <f t="shared" si="4"/>
        <v>2019</v>
      </c>
      <c r="T32" s="674">
        <v>0</v>
      </c>
      <c r="U32" s="674">
        <v>5</v>
      </c>
      <c r="V32" s="675">
        <f t="shared" si="5"/>
        <v>0</v>
      </c>
      <c r="W32" s="676">
        <v>1</v>
      </c>
      <c r="X32" s="677">
        <f t="shared" si="2"/>
        <v>0</v>
      </c>
    </row>
    <row r="33" spans="2:24">
      <c r="B33" s="672">
        <f t="shared" si="3"/>
        <v>2020</v>
      </c>
      <c r="C33" s="664">
        <f>'[3]Fraksi pengelolaan sampah BaU'!C38</f>
        <v>1.4241005286000001</v>
      </c>
      <c r="D33" s="665">
        <v>1</v>
      </c>
      <c r="E33" s="666">
        <f t="shared" ref="E33:O48" si="7">E$8</f>
        <v>0.435</v>
      </c>
      <c r="F33" s="666">
        <f t="shared" si="7"/>
        <v>0.129</v>
      </c>
      <c r="G33" s="666">
        <f t="shared" si="6"/>
        <v>0</v>
      </c>
      <c r="H33" s="666">
        <f t="shared" si="7"/>
        <v>0</v>
      </c>
      <c r="I33" s="666">
        <f t="shared" si="6"/>
        <v>9.9000000000000005E-2</v>
      </c>
      <c r="J33" s="666">
        <f t="shared" si="7"/>
        <v>2.7E-2</v>
      </c>
      <c r="K33" s="666">
        <f t="shared" si="7"/>
        <v>8.9999999999999993E-3</v>
      </c>
      <c r="L33" s="666">
        <f t="shared" si="7"/>
        <v>7.1999999999999995E-2</v>
      </c>
      <c r="M33" s="666">
        <f t="shared" si="7"/>
        <v>3.3000000000000002E-2</v>
      </c>
      <c r="N33" s="666">
        <f t="shared" si="7"/>
        <v>0.04</v>
      </c>
      <c r="O33" s="666">
        <f t="shared" si="7"/>
        <v>0.156</v>
      </c>
      <c r="P33" s="673">
        <f t="shared" si="1"/>
        <v>1</v>
      </c>
      <c r="S33" s="672">
        <f t="shared" si="4"/>
        <v>2020</v>
      </c>
      <c r="T33" s="674">
        <v>0</v>
      </c>
      <c r="U33" s="674">
        <v>5</v>
      </c>
      <c r="V33" s="675">
        <f t="shared" si="5"/>
        <v>0</v>
      </c>
      <c r="W33" s="676">
        <v>1</v>
      </c>
      <c r="X33" s="677">
        <f t="shared" si="2"/>
        <v>0</v>
      </c>
    </row>
    <row r="34" spans="2:24">
      <c r="B34" s="672">
        <f t="shared" si="3"/>
        <v>2021</v>
      </c>
      <c r="C34" s="664">
        <f>'[3]Fraksi pengelolaan sampah BaU'!C39</f>
        <v>1.4323295262600002</v>
      </c>
      <c r="D34" s="665">
        <v>1</v>
      </c>
      <c r="E34" s="666">
        <f t="shared" si="7"/>
        <v>0.435</v>
      </c>
      <c r="F34" s="666">
        <f t="shared" si="7"/>
        <v>0.129</v>
      </c>
      <c r="G34" s="666">
        <f t="shared" si="6"/>
        <v>0</v>
      </c>
      <c r="H34" s="666">
        <f t="shared" si="7"/>
        <v>0</v>
      </c>
      <c r="I34" s="666">
        <f t="shared" si="6"/>
        <v>9.9000000000000005E-2</v>
      </c>
      <c r="J34" s="666">
        <f t="shared" si="7"/>
        <v>2.7E-2</v>
      </c>
      <c r="K34" s="666">
        <f t="shared" si="7"/>
        <v>8.9999999999999993E-3</v>
      </c>
      <c r="L34" s="666">
        <f t="shared" si="7"/>
        <v>7.1999999999999995E-2</v>
      </c>
      <c r="M34" s="666">
        <f t="shared" si="7"/>
        <v>3.3000000000000002E-2</v>
      </c>
      <c r="N34" s="666">
        <f t="shared" si="7"/>
        <v>0.04</v>
      </c>
      <c r="O34" s="666">
        <f t="shared" si="7"/>
        <v>0.156</v>
      </c>
      <c r="P34" s="673">
        <f t="shared" si="1"/>
        <v>1</v>
      </c>
      <c r="S34" s="672">
        <f t="shared" si="4"/>
        <v>2021</v>
      </c>
      <c r="T34" s="674">
        <v>0</v>
      </c>
      <c r="U34" s="674">
        <v>5</v>
      </c>
      <c r="V34" s="675">
        <f t="shared" si="5"/>
        <v>0</v>
      </c>
      <c r="W34" s="676">
        <v>1</v>
      </c>
      <c r="X34" s="677">
        <f t="shared" si="2"/>
        <v>0</v>
      </c>
    </row>
    <row r="35" spans="2:24">
      <c r="B35" s="672">
        <f t="shared" si="3"/>
        <v>2022</v>
      </c>
      <c r="C35" s="664">
        <f>'[3]Fraksi pengelolaan sampah BaU'!C40</f>
        <v>1.4405585239200001</v>
      </c>
      <c r="D35" s="665">
        <v>1</v>
      </c>
      <c r="E35" s="666">
        <f t="shared" si="7"/>
        <v>0.435</v>
      </c>
      <c r="F35" s="666">
        <f t="shared" si="7"/>
        <v>0.129</v>
      </c>
      <c r="G35" s="666">
        <f t="shared" si="6"/>
        <v>0</v>
      </c>
      <c r="H35" s="666">
        <f t="shared" si="7"/>
        <v>0</v>
      </c>
      <c r="I35" s="666">
        <f t="shared" si="6"/>
        <v>9.9000000000000005E-2</v>
      </c>
      <c r="J35" s="666">
        <f t="shared" si="7"/>
        <v>2.7E-2</v>
      </c>
      <c r="K35" s="666">
        <f t="shared" si="7"/>
        <v>8.9999999999999993E-3</v>
      </c>
      <c r="L35" s="666">
        <f t="shared" si="7"/>
        <v>7.1999999999999995E-2</v>
      </c>
      <c r="M35" s="666">
        <f t="shared" si="7"/>
        <v>3.3000000000000002E-2</v>
      </c>
      <c r="N35" s="666">
        <f t="shared" si="7"/>
        <v>0.04</v>
      </c>
      <c r="O35" s="666">
        <f t="shared" si="7"/>
        <v>0.156</v>
      </c>
      <c r="P35" s="673">
        <f t="shared" si="1"/>
        <v>1</v>
      </c>
      <c r="S35" s="672">
        <f t="shared" si="4"/>
        <v>2022</v>
      </c>
      <c r="T35" s="674">
        <v>0</v>
      </c>
      <c r="U35" s="674">
        <v>5</v>
      </c>
      <c r="V35" s="675">
        <f t="shared" si="5"/>
        <v>0</v>
      </c>
      <c r="W35" s="676">
        <v>1</v>
      </c>
      <c r="X35" s="677">
        <f t="shared" si="2"/>
        <v>0</v>
      </c>
    </row>
    <row r="36" spans="2:24">
      <c r="B36" s="672">
        <f t="shared" si="3"/>
        <v>2023</v>
      </c>
      <c r="C36" s="664">
        <f>'[3]Fraksi pengelolaan sampah BaU'!C41</f>
        <v>1.4487875215800001</v>
      </c>
      <c r="D36" s="665">
        <v>1</v>
      </c>
      <c r="E36" s="666">
        <f t="shared" si="7"/>
        <v>0.435</v>
      </c>
      <c r="F36" s="666">
        <f t="shared" si="7"/>
        <v>0.129</v>
      </c>
      <c r="G36" s="666">
        <f t="shared" si="6"/>
        <v>0</v>
      </c>
      <c r="H36" s="666">
        <f t="shared" si="7"/>
        <v>0</v>
      </c>
      <c r="I36" s="666">
        <f t="shared" si="6"/>
        <v>9.9000000000000005E-2</v>
      </c>
      <c r="J36" s="666">
        <f t="shared" si="7"/>
        <v>2.7E-2</v>
      </c>
      <c r="K36" s="666">
        <f t="shared" si="7"/>
        <v>8.9999999999999993E-3</v>
      </c>
      <c r="L36" s="666">
        <f t="shared" si="7"/>
        <v>7.1999999999999995E-2</v>
      </c>
      <c r="M36" s="666">
        <f t="shared" si="7"/>
        <v>3.3000000000000002E-2</v>
      </c>
      <c r="N36" s="666">
        <f t="shared" si="7"/>
        <v>0.04</v>
      </c>
      <c r="O36" s="666">
        <f t="shared" si="7"/>
        <v>0.156</v>
      </c>
      <c r="P36" s="673">
        <f t="shared" si="1"/>
        <v>1</v>
      </c>
      <c r="S36" s="672">
        <f t="shared" si="4"/>
        <v>2023</v>
      </c>
      <c r="T36" s="674">
        <v>0</v>
      </c>
      <c r="U36" s="674">
        <v>5</v>
      </c>
      <c r="V36" s="675">
        <f t="shared" si="5"/>
        <v>0</v>
      </c>
      <c r="W36" s="676">
        <v>1</v>
      </c>
      <c r="X36" s="677">
        <f t="shared" si="2"/>
        <v>0</v>
      </c>
    </row>
    <row r="37" spans="2:24">
      <c r="B37" s="672">
        <f t="shared" si="3"/>
        <v>2024</v>
      </c>
      <c r="C37" s="664">
        <f>'[3]Fraksi pengelolaan sampah BaU'!C42</f>
        <v>1.45701651924</v>
      </c>
      <c r="D37" s="665">
        <v>1</v>
      </c>
      <c r="E37" s="666">
        <f t="shared" si="7"/>
        <v>0.435</v>
      </c>
      <c r="F37" s="666">
        <f t="shared" si="7"/>
        <v>0.129</v>
      </c>
      <c r="G37" s="666">
        <f t="shared" si="6"/>
        <v>0</v>
      </c>
      <c r="H37" s="666">
        <f t="shared" si="7"/>
        <v>0</v>
      </c>
      <c r="I37" s="666">
        <f t="shared" si="6"/>
        <v>9.9000000000000005E-2</v>
      </c>
      <c r="J37" s="666">
        <f t="shared" si="7"/>
        <v>2.7E-2</v>
      </c>
      <c r="K37" s="666">
        <f t="shared" si="7"/>
        <v>8.9999999999999993E-3</v>
      </c>
      <c r="L37" s="666">
        <f t="shared" si="7"/>
        <v>7.1999999999999995E-2</v>
      </c>
      <c r="M37" s="666">
        <f t="shared" si="7"/>
        <v>3.3000000000000002E-2</v>
      </c>
      <c r="N37" s="666">
        <f t="shared" si="7"/>
        <v>0.04</v>
      </c>
      <c r="O37" s="666">
        <f t="shared" si="7"/>
        <v>0.156</v>
      </c>
      <c r="P37" s="673">
        <f t="shared" si="1"/>
        <v>1</v>
      </c>
      <c r="S37" s="672">
        <f t="shared" si="4"/>
        <v>2024</v>
      </c>
      <c r="T37" s="674">
        <v>0</v>
      </c>
      <c r="U37" s="674">
        <v>5</v>
      </c>
      <c r="V37" s="675">
        <f t="shared" si="5"/>
        <v>0</v>
      </c>
      <c r="W37" s="676">
        <v>1</v>
      </c>
      <c r="X37" s="677">
        <f t="shared" si="2"/>
        <v>0</v>
      </c>
    </row>
    <row r="38" spans="2:24">
      <c r="B38" s="672">
        <f t="shared" si="3"/>
        <v>2025</v>
      </c>
      <c r="C38" s="664">
        <f>'[3]Fraksi pengelolaan sampah BaU'!C43</f>
        <v>1.4652455168999998</v>
      </c>
      <c r="D38" s="665">
        <v>1</v>
      </c>
      <c r="E38" s="666">
        <f t="shared" si="7"/>
        <v>0.435</v>
      </c>
      <c r="F38" s="666">
        <f t="shared" si="7"/>
        <v>0.129</v>
      </c>
      <c r="G38" s="666">
        <f t="shared" si="6"/>
        <v>0</v>
      </c>
      <c r="H38" s="666">
        <f t="shared" si="7"/>
        <v>0</v>
      </c>
      <c r="I38" s="666">
        <f t="shared" si="6"/>
        <v>9.9000000000000005E-2</v>
      </c>
      <c r="J38" s="666">
        <f t="shared" si="7"/>
        <v>2.7E-2</v>
      </c>
      <c r="K38" s="666">
        <f t="shared" si="7"/>
        <v>8.9999999999999993E-3</v>
      </c>
      <c r="L38" s="666">
        <f t="shared" si="7"/>
        <v>7.1999999999999995E-2</v>
      </c>
      <c r="M38" s="666">
        <f t="shared" si="7"/>
        <v>3.3000000000000002E-2</v>
      </c>
      <c r="N38" s="666">
        <f t="shared" si="7"/>
        <v>0.04</v>
      </c>
      <c r="O38" s="666">
        <f t="shared" si="7"/>
        <v>0.156</v>
      </c>
      <c r="P38" s="673">
        <f t="shared" si="1"/>
        <v>1</v>
      </c>
      <c r="S38" s="672">
        <f t="shared" si="4"/>
        <v>2025</v>
      </c>
      <c r="T38" s="674">
        <v>0</v>
      </c>
      <c r="U38" s="674">
        <v>5</v>
      </c>
      <c r="V38" s="675">
        <f t="shared" si="5"/>
        <v>0</v>
      </c>
      <c r="W38" s="676">
        <v>1</v>
      </c>
      <c r="X38" s="677">
        <f t="shared" si="2"/>
        <v>0</v>
      </c>
    </row>
    <row r="39" spans="2:24">
      <c r="B39" s="672">
        <f t="shared" si="3"/>
        <v>2026</v>
      </c>
      <c r="C39" s="664">
        <f>'[3]Fraksi pengelolaan sampah BaU'!C44</f>
        <v>1.4734745145600001</v>
      </c>
      <c r="D39" s="665">
        <v>1</v>
      </c>
      <c r="E39" s="666">
        <f t="shared" si="7"/>
        <v>0.435</v>
      </c>
      <c r="F39" s="666">
        <f t="shared" si="7"/>
        <v>0.129</v>
      </c>
      <c r="G39" s="666">
        <f t="shared" si="7"/>
        <v>0</v>
      </c>
      <c r="H39" s="666">
        <f t="shared" si="7"/>
        <v>0</v>
      </c>
      <c r="I39" s="666">
        <f t="shared" si="7"/>
        <v>9.9000000000000005E-2</v>
      </c>
      <c r="J39" s="666">
        <f t="shared" si="7"/>
        <v>2.7E-2</v>
      </c>
      <c r="K39" s="666">
        <f t="shared" si="7"/>
        <v>8.9999999999999993E-3</v>
      </c>
      <c r="L39" s="666">
        <f t="shared" si="7"/>
        <v>7.1999999999999995E-2</v>
      </c>
      <c r="M39" s="666">
        <f t="shared" si="7"/>
        <v>3.3000000000000002E-2</v>
      </c>
      <c r="N39" s="666">
        <f t="shared" si="7"/>
        <v>0.04</v>
      </c>
      <c r="O39" s="666">
        <f t="shared" si="7"/>
        <v>0.156</v>
      </c>
      <c r="P39" s="673">
        <f t="shared" si="1"/>
        <v>1</v>
      </c>
      <c r="S39" s="672">
        <f t="shared" si="4"/>
        <v>2026</v>
      </c>
      <c r="T39" s="674">
        <v>0</v>
      </c>
      <c r="U39" s="674">
        <v>5</v>
      </c>
      <c r="V39" s="675">
        <f t="shared" si="5"/>
        <v>0</v>
      </c>
      <c r="W39" s="676">
        <v>1</v>
      </c>
      <c r="X39" s="677">
        <f t="shared" si="2"/>
        <v>0</v>
      </c>
    </row>
    <row r="40" spans="2:24">
      <c r="B40" s="672">
        <f t="shared" si="3"/>
        <v>2027</v>
      </c>
      <c r="C40" s="664">
        <f>'[3]Fraksi pengelolaan sampah BaU'!C45</f>
        <v>1.48170351222</v>
      </c>
      <c r="D40" s="665">
        <v>1</v>
      </c>
      <c r="E40" s="666">
        <f t="shared" si="7"/>
        <v>0.435</v>
      </c>
      <c r="F40" s="666">
        <f t="shared" si="7"/>
        <v>0.129</v>
      </c>
      <c r="G40" s="666">
        <f t="shared" si="7"/>
        <v>0</v>
      </c>
      <c r="H40" s="666">
        <f t="shared" si="7"/>
        <v>0</v>
      </c>
      <c r="I40" s="666">
        <f t="shared" si="7"/>
        <v>9.9000000000000005E-2</v>
      </c>
      <c r="J40" s="666">
        <f t="shared" si="7"/>
        <v>2.7E-2</v>
      </c>
      <c r="K40" s="666">
        <f t="shared" si="7"/>
        <v>8.9999999999999993E-3</v>
      </c>
      <c r="L40" s="666">
        <f t="shared" si="7"/>
        <v>7.1999999999999995E-2</v>
      </c>
      <c r="M40" s="666">
        <f t="shared" si="7"/>
        <v>3.3000000000000002E-2</v>
      </c>
      <c r="N40" s="666">
        <f t="shared" si="7"/>
        <v>0.04</v>
      </c>
      <c r="O40" s="666">
        <f t="shared" si="7"/>
        <v>0.156</v>
      </c>
      <c r="P40" s="673">
        <f t="shared" si="1"/>
        <v>1</v>
      </c>
      <c r="S40" s="672">
        <f t="shared" si="4"/>
        <v>2027</v>
      </c>
      <c r="T40" s="674">
        <v>0</v>
      </c>
      <c r="U40" s="674">
        <v>5</v>
      </c>
      <c r="V40" s="675">
        <f t="shared" si="5"/>
        <v>0</v>
      </c>
      <c r="W40" s="676">
        <v>1</v>
      </c>
      <c r="X40" s="677">
        <f t="shared" si="2"/>
        <v>0</v>
      </c>
    </row>
    <row r="41" spans="2:24">
      <c r="B41" s="672">
        <f t="shared" si="3"/>
        <v>2028</v>
      </c>
      <c r="C41" s="664">
        <f>'[3]Fraksi pengelolaan sampah BaU'!C46</f>
        <v>1.48993250988</v>
      </c>
      <c r="D41" s="665">
        <v>1</v>
      </c>
      <c r="E41" s="666">
        <f t="shared" si="7"/>
        <v>0.435</v>
      </c>
      <c r="F41" s="666">
        <f t="shared" si="7"/>
        <v>0.129</v>
      </c>
      <c r="G41" s="666">
        <f t="shared" si="7"/>
        <v>0</v>
      </c>
      <c r="H41" s="666">
        <f t="shared" si="7"/>
        <v>0</v>
      </c>
      <c r="I41" s="666">
        <f t="shared" si="7"/>
        <v>9.9000000000000005E-2</v>
      </c>
      <c r="J41" s="666">
        <f t="shared" si="7"/>
        <v>2.7E-2</v>
      </c>
      <c r="K41" s="666">
        <f t="shared" si="7"/>
        <v>8.9999999999999993E-3</v>
      </c>
      <c r="L41" s="666">
        <f t="shared" si="7"/>
        <v>7.1999999999999995E-2</v>
      </c>
      <c r="M41" s="666">
        <f t="shared" si="7"/>
        <v>3.3000000000000002E-2</v>
      </c>
      <c r="N41" s="666">
        <f t="shared" si="7"/>
        <v>0.04</v>
      </c>
      <c r="O41" s="666">
        <f t="shared" si="7"/>
        <v>0.156</v>
      </c>
      <c r="P41" s="673">
        <f t="shared" si="1"/>
        <v>1</v>
      </c>
      <c r="S41" s="672">
        <f t="shared" si="4"/>
        <v>2028</v>
      </c>
      <c r="T41" s="674">
        <v>0</v>
      </c>
      <c r="U41" s="674">
        <v>5</v>
      </c>
      <c r="V41" s="675">
        <f t="shared" si="5"/>
        <v>0</v>
      </c>
      <c r="W41" s="676">
        <v>1</v>
      </c>
      <c r="X41" s="677">
        <f t="shared" si="2"/>
        <v>0</v>
      </c>
    </row>
    <row r="42" spans="2:24">
      <c r="B42" s="672">
        <f t="shared" si="3"/>
        <v>2029</v>
      </c>
      <c r="C42" s="664">
        <f>'[3]Fraksi pengelolaan sampah BaU'!C47</f>
        <v>1.4981615075400001</v>
      </c>
      <c r="D42" s="665">
        <v>1</v>
      </c>
      <c r="E42" s="666">
        <f t="shared" si="7"/>
        <v>0.435</v>
      </c>
      <c r="F42" s="666">
        <f t="shared" si="7"/>
        <v>0.129</v>
      </c>
      <c r="G42" s="666">
        <f t="shared" si="7"/>
        <v>0</v>
      </c>
      <c r="H42" s="666">
        <f t="shared" si="7"/>
        <v>0</v>
      </c>
      <c r="I42" s="666">
        <f t="shared" si="7"/>
        <v>9.9000000000000005E-2</v>
      </c>
      <c r="J42" s="666">
        <f t="shared" si="7"/>
        <v>2.7E-2</v>
      </c>
      <c r="K42" s="666">
        <f t="shared" si="7"/>
        <v>8.9999999999999993E-3</v>
      </c>
      <c r="L42" s="666">
        <f t="shared" si="7"/>
        <v>7.1999999999999995E-2</v>
      </c>
      <c r="M42" s="666">
        <f t="shared" si="7"/>
        <v>3.3000000000000002E-2</v>
      </c>
      <c r="N42" s="666">
        <f t="shared" si="7"/>
        <v>0.04</v>
      </c>
      <c r="O42" s="666">
        <f t="shared" si="7"/>
        <v>0.156</v>
      </c>
      <c r="P42" s="673">
        <f t="shared" si="1"/>
        <v>1</v>
      </c>
      <c r="S42" s="672">
        <f t="shared" si="4"/>
        <v>2029</v>
      </c>
      <c r="T42" s="674">
        <v>0</v>
      </c>
      <c r="U42" s="674">
        <v>5</v>
      </c>
      <c r="V42" s="675">
        <f t="shared" si="5"/>
        <v>0</v>
      </c>
      <c r="W42" s="676">
        <v>1</v>
      </c>
      <c r="X42" s="677">
        <f t="shared" si="2"/>
        <v>0</v>
      </c>
    </row>
    <row r="43" spans="2:24">
      <c r="B43" s="672">
        <f t="shared" si="3"/>
        <v>2030</v>
      </c>
      <c r="C43" s="664">
        <f>'[3]Fraksi pengelolaan sampah BaU'!C48</f>
        <v>1.5063905052000002</v>
      </c>
      <c r="D43" s="665">
        <v>1</v>
      </c>
      <c r="E43" s="666">
        <f t="shared" ref="E43:O58" si="8">E$8</f>
        <v>0.435</v>
      </c>
      <c r="F43" s="666">
        <f t="shared" si="8"/>
        <v>0.129</v>
      </c>
      <c r="G43" s="666">
        <f t="shared" si="7"/>
        <v>0</v>
      </c>
      <c r="H43" s="666">
        <f t="shared" si="8"/>
        <v>0</v>
      </c>
      <c r="I43" s="666">
        <f t="shared" si="7"/>
        <v>9.9000000000000005E-2</v>
      </c>
      <c r="J43" s="666">
        <f t="shared" si="8"/>
        <v>2.7E-2</v>
      </c>
      <c r="K43" s="666">
        <f t="shared" si="8"/>
        <v>8.9999999999999993E-3</v>
      </c>
      <c r="L43" s="666">
        <f t="shared" si="8"/>
        <v>7.1999999999999995E-2</v>
      </c>
      <c r="M43" s="666">
        <f t="shared" si="8"/>
        <v>3.3000000000000002E-2</v>
      </c>
      <c r="N43" s="666">
        <f t="shared" si="8"/>
        <v>0.04</v>
      </c>
      <c r="O43" s="666">
        <f t="shared" si="8"/>
        <v>0.156</v>
      </c>
      <c r="P43" s="673">
        <f t="shared" si="1"/>
        <v>1</v>
      </c>
      <c r="S43" s="672">
        <f t="shared" si="4"/>
        <v>2030</v>
      </c>
      <c r="T43" s="674">
        <v>0</v>
      </c>
      <c r="U43" s="674">
        <v>5</v>
      </c>
      <c r="V43" s="675">
        <f t="shared" si="5"/>
        <v>0</v>
      </c>
      <c r="W43" s="676">
        <v>1</v>
      </c>
      <c r="X43" s="677">
        <f t="shared" si="2"/>
        <v>0</v>
      </c>
    </row>
    <row r="44" spans="2:24">
      <c r="B44" s="672">
        <f t="shared" si="3"/>
        <v>2031</v>
      </c>
      <c r="C44" s="678"/>
      <c r="D44" s="665">
        <v>1</v>
      </c>
      <c r="E44" s="666">
        <f t="shared" si="8"/>
        <v>0.435</v>
      </c>
      <c r="F44" s="666">
        <f t="shared" si="8"/>
        <v>0.129</v>
      </c>
      <c r="G44" s="666">
        <f t="shared" si="7"/>
        <v>0</v>
      </c>
      <c r="H44" s="666">
        <f t="shared" si="8"/>
        <v>0</v>
      </c>
      <c r="I44" s="666">
        <f t="shared" si="7"/>
        <v>9.9000000000000005E-2</v>
      </c>
      <c r="J44" s="666">
        <f t="shared" si="8"/>
        <v>2.7E-2</v>
      </c>
      <c r="K44" s="666">
        <f t="shared" si="8"/>
        <v>8.9999999999999993E-3</v>
      </c>
      <c r="L44" s="666">
        <f t="shared" si="8"/>
        <v>7.1999999999999995E-2</v>
      </c>
      <c r="M44" s="666">
        <f t="shared" si="8"/>
        <v>3.3000000000000002E-2</v>
      </c>
      <c r="N44" s="666">
        <f t="shared" si="8"/>
        <v>0.04</v>
      </c>
      <c r="O44" s="666">
        <f t="shared" si="8"/>
        <v>0.156</v>
      </c>
      <c r="P44" s="673">
        <f t="shared" si="1"/>
        <v>1</v>
      </c>
      <c r="S44" s="672">
        <f t="shared" si="4"/>
        <v>2031</v>
      </c>
      <c r="T44" s="674">
        <v>0</v>
      </c>
      <c r="U44" s="674">
        <v>5</v>
      </c>
      <c r="V44" s="675">
        <f t="shared" si="5"/>
        <v>0</v>
      </c>
      <c r="W44" s="676">
        <v>1</v>
      </c>
      <c r="X44" s="677">
        <f t="shared" si="2"/>
        <v>0</v>
      </c>
    </row>
    <row r="45" spans="2:24">
      <c r="B45" s="672">
        <f t="shared" si="3"/>
        <v>2032</v>
      </c>
      <c r="C45" s="678"/>
      <c r="D45" s="665">
        <v>1</v>
      </c>
      <c r="E45" s="666">
        <f t="shared" si="8"/>
        <v>0.435</v>
      </c>
      <c r="F45" s="666">
        <f t="shared" si="8"/>
        <v>0.129</v>
      </c>
      <c r="G45" s="666">
        <f t="shared" si="7"/>
        <v>0</v>
      </c>
      <c r="H45" s="666">
        <f t="shared" si="8"/>
        <v>0</v>
      </c>
      <c r="I45" s="666">
        <f t="shared" si="7"/>
        <v>9.9000000000000005E-2</v>
      </c>
      <c r="J45" s="666">
        <f t="shared" si="8"/>
        <v>2.7E-2</v>
      </c>
      <c r="K45" s="666">
        <f t="shared" si="8"/>
        <v>8.9999999999999993E-3</v>
      </c>
      <c r="L45" s="666">
        <f t="shared" si="8"/>
        <v>7.1999999999999995E-2</v>
      </c>
      <c r="M45" s="666">
        <f t="shared" si="8"/>
        <v>3.3000000000000002E-2</v>
      </c>
      <c r="N45" s="666">
        <f t="shared" si="8"/>
        <v>0.04</v>
      </c>
      <c r="O45" s="666">
        <f t="shared" si="8"/>
        <v>0.156</v>
      </c>
      <c r="P45" s="673">
        <f t="shared" ref="P45:P76" si="9">SUM(E45:O45)</f>
        <v>1</v>
      </c>
      <c r="S45" s="672">
        <f t="shared" si="4"/>
        <v>2032</v>
      </c>
      <c r="T45" s="674">
        <v>0</v>
      </c>
      <c r="U45" s="674">
        <v>5</v>
      </c>
      <c r="V45" s="675">
        <f t="shared" si="5"/>
        <v>0</v>
      </c>
      <c r="W45" s="676">
        <v>1</v>
      </c>
      <c r="X45" s="677">
        <f t="shared" ref="X45:X76" si="10">V45*W45</f>
        <v>0</v>
      </c>
    </row>
    <row r="46" spans="2:24">
      <c r="B46" s="672">
        <f t="shared" ref="B46:B77" si="11">B45+1</f>
        <v>2033</v>
      </c>
      <c r="C46" s="678"/>
      <c r="D46" s="665">
        <v>1</v>
      </c>
      <c r="E46" s="666">
        <f t="shared" si="8"/>
        <v>0.435</v>
      </c>
      <c r="F46" s="666">
        <f t="shared" si="8"/>
        <v>0.129</v>
      </c>
      <c r="G46" s="666">
        <f t="shared" si="7"/>
        <v>0</v>
      </c>
      <c r="H46" s="666">
        <f t="shared" si="8"/>
        <v>0</v>
      </c>
      <c r="I46" s="666">
        <f t="shared" si="7"/>
        <v>9.9000000000000005E-2</v>
      </c>
      <c r="J46" s="666">
        <f t="shared" si="8"/>
        <v>2.7E-2</v>
      </c>
      <c r="K46" s="666">
        <f t="shared" si="8"/>
        <v>8.9999999999999993E-3</v>
      </c>
      <c r="L46" s="666">
        <f t="shared" si="8"/>
        <v>7.1999999999999995E-2</v>
      </c>
      <c r="M46" s="666">
        <f t="shared" si="8"/>
        <v>3.3000000000000002E-2</v>
      </c>
      <c r="N46" s="666">
        <f t="shared" si="8"/>
        <v>0.04</v>
      </c>
      <c r="O46" s="666">
        <f t="shared" si="8"/>
        <v>0.156</v>
      </c>
      <c r="P46" s="673">
        <f t="shared" si="9"/>
        <v>1</v>
      </c>
      <c r="S46" s="672">
        <f t="shared" si="4"/>
        <v>2033</v>
      </c>
      <c r="T46" s="674">
        <v>0</v>
      </c>
      <c r="U46" s="674">
        <v>5</v>
      </c>
      <c r="V46" s="675">
        <f t="shared" si="5"/>
        <v>0</v>
      </c>
      <c r="W46" s="676">
        <v>1</v>
      </c>
      <c r="X46" s="677">
        <f t="shared" si="10"/>
        <v>0</v>
      </c>
    </row>
    <row r="47" spans="2:24">
      <c r="B47" s="672">
        <f t="shared" si="11"/>
        <v>2034</v>
      </c>
      <c r="C47" s="678"/>
      <c r="D47" s="665">
        <v>1</v>
      </c>
      <c r="E47" s="666">
        <f t="shared" si="8"/>
        <v>0.435</v>
      </c>
      <c r="F47" s="666">
        <f t="shared" si="8"/>
        <v>0.129</v>
      </c>
      <c r="G47" s="666">
        <f t="shared" si="7"/>
        <v>0</v>
      </c>
      <c r="H47" s="666">
        <f t="shared" si="8"/>
        <v>0</v>
      </c>
      <c r="I47" s="666">
        <f t="shared" si="7"/>
        <v>9.9000000000000005E-2</v>
      </c>
      <c r="J47" s="666">
        <f t="shared" si="8"/>
        <v>2.7E-2</v>
      </c>
      <c r="K47" s="666">
        <f t="shared" si="8"/>
        <v>8.9999999999999993E-3</v>
      </c>
      <c r="L47" s="666">
        <f t="shared" si="8"/>
        <v>7.1999999999999995E-2</v>
      </c>
      <c r="M47" s="666">
        <f t="shared" si="8"/>
        <v>3.3000000000000002E-2</v>
      </c>
      <c r="N47" s="666">
        <f t="shared" si="8"/>
        <v>0.04</v>
      </c>
      <c r="O47" s="666">
        <f t="shared" si="8"/>
        <v>0.156</v>
      </c>
      <c r="P47" s="673">
        <f t="shared" si="9"/>
        <v>1</v>
      </c>
      <c r="S47" s="672">
        <f t="shared" si="4"/>
        <v>2034</v>
      </c>
      <c r="T47" s="674">
        <v>0</v>
      </c>
      <c r="U47" s="674">
        <v>5</v>
      </c>
      <c r="V47" s="675">
        <f t="shared" si="5"/>
        <v>0</v>
      </c>
      <c r="W47" s="676">
        <v>1</v>
      </c>
      <c r="X47" s="677">
        <f t="shared" si="10"/>
        <v>0</v>
      </c>
    </row>
    <row r="48" spans="2:24">
      <c r="B48" s="672">
        <f t="shared" si="11"/>
        <v>2035</v>
      </c>
      <c r="C48" s="678"/>
      <c r="D48" s="665">
        <v>1</v>
      </c>
      <c r="E48" s="666">
        <f t="shared" si="8"/>
        <v>0.435</v>
      </c>
      <c r="F48" s="666">
        <f t="shared" si="8"/>
        <v>0.129</v>
      </c>
      <c r="G48" s="666">
        <f t="shared" si="7"/>
        <v>0</v>
      </c>
      <c r="H48" s="666">
        <f t="shared" si="8"/>
        <v>0</v>
      </c>
      <c r="I48" s="666">
        <f t="shared" si="7"/>
        <v>9.9000000000000005E-2</v>
      </c>
      <c r="J48" s="666">
        <f t="shared" si="8"/>
        <v>2.7E-2</v>
      </c>
      <c r="K48" s="666">
        <f t="shared" si="8"/>
        <v>8.9999999999999993E-3</v>
      </c>
      <c r="L48" s="666">
        <f t="shared" si="8"/>
        <v>7.1999999999999995E-2</v>
      </c>
      <c r="M48" s="666">
        <f t="shared" si="8"/>
        <v>3.3000000000000002E-2</v>
      </c>
      <c r="N48" s="666">
        <f t="shared" si="8"/>
        <v>0.04</v>
      </c>
      <c r="O48" s="666">
        <f t="shared" si="8"/>
        <v>0.156</v>
      </c>
      <c r="P48" s="673">
        <f t="shared" si="9"/>
        <v>1</v>
      </c>
      <c r="S48" s="672">
        <f t="shared" si="4"/>
        <v>2035</v>
      </c>
      <c r="T48" s="674">
        <v>0</v>
      </c>
      <c r="U48" s="674">
        <v>5</v>
      </c>
      <c r="V48" s="675">
        <f t="shared" si="5"/>
        <v>0</v>
      </c>
      <c r="W48" s="676">
        <v>1</v>
      </c>
      <c r="X48" s="677">
        <f t="shared" si="10"/>
        <v>0</v>
      </c>
    </row>
    <row r="49" spans="2:24">
      <c r="B49" s="672">
        <f t="shared" si="11"/>
        <v>2036</v>
      </c>
      <c r="C49" s="678"/>
      <c r="D49" s="665">
        <v>1</v>
      </c>
      <c r="E49" s="666">
        <f t="shared" si="8"/>
        <v>0.435</v>
      </c>
      <c r="F49" s="666">
        <f t="shared" si="8"/>
        <v>0.129</v>
      </c>
      <c r="G49" s="666">
        <f t="shared" si="8"/>
        <v>0</v>
      </c>
      <c r="H49" s="666">
        <f t="shared" si="8"/>
        <v>0</v>
      </c>
      <c r="I49" s="666">
        <f t="shared" si="8"/>
        <v>9.9000000000000005E-2</v>
      </c>
      <c r="J49" s="666">
        <f t="shared" si="8"/>
        <v>2.7E-2</v>
      </c>
      <c r="K49" s="666">
        <f t="shared" si="8"/>
        <v>8.9999999999999993E-3</v>
      </c>
      <c r="L49" s="666">
        <f t="shared" si="8"/>
        <v>7.1999999999999995E-2</v>
      </c>
      <c r="M49" s="666">
        <f t="shared" si="8"/>
        <v>3.3000000000000002E-2</v>
      </c>
      <c r="N49" s="666">
        <f t="shared" si="8"/>
        <v>0.04</v>
      </c>
      <c r="O49" s="666">
        <f t="shared" si="8"/>
        <v>0.156</v>
      </c>
      <c r="P49" s="673">
        <f t="shared" si="9"/>
        <v>1</v>
      </c>
      <c r="S49" s="672">
        <f t="shared" si="4"/>
        <v>2036</v>
      </c>
      <c r="T49" s="674">
        <v>0</v>
      </c>
      <c r="U49" s="674">
        <v>5</v>
      </c>
      <c r="V49" s="675">
        <f t="shared" si="5"/>
        <v>0</v>
      </c>
      <c r="W49" s="676">
        <v>1</v>
      </c>
      <c r="X49" s="677">
        <f t="shared" si="10"/>
        <v>0</v>
      </c>
    </row>
    <row r="50" spans="2:24">
      <c r="B50" s="672">
        <f t="shared" si="11"/>
        <v>2037</v>
      </c>
      <c r="C50" s="678"/>
      <c r="D50" s="665">
        <v>1</v>
      </c>
      <c r="E50" s="666">
        <f t="shared" si="8"/>
        <v>0.435</v>
      </c>
      <c r="F50" s="666">
        <f t="shared" si="8"/>
        <v>0.129</v>
      </c>
      <c r="G50" s="666">
        <f t="shared" si="8"/>
        <v>0</v>
      </c>
      <c r="H50" s="666">
        <f t="shared" si="8"/>
        <v>0</v>
      </c>
      <c r="I50" s="666">
        <f t="shared" si="8"/>
        <v>9.9000000000000005E-2</v>
      </c>
      <c r="J50" s="666">
        <f t="shared" si="8"/>
        <v>2.7E-2</v>
      </c>
      <c r="K50" s="666">
        <f t="shared" si="8"/>
        <v>8.9999999999999993E-3</v>
      </c>
      <c r="L50" s="666">
        <f t="shared" si="8"/>
        <v>7.1999999999999995E-2</v>
      </c>
      <c r="M50" s="666">
        <f t="shared" si="8"/>
        <v>3.3000000000000002E-2</v>
      </c>
      <c r="N50" s="666">
        <f t="shared" si="8"/>
        <v>0.04</v>
      </c>
      <c r="O50" s="666">
        <f t="shared" si="8"/>
        <v>0.156</v>
      </c>
      <c r="P50" s="673">
        <f t="shared" si="9"/>
        <v>1</v>
      </c>
      <c r="S50" s="672">
        <f t="shared" si="4"/>
        <v>2037</v>
      </c>
      <c r="T50" s="674">
        <v>0</v>
      </c>
      <c r="U50" s="674">
        <v>5</v>
      </c>
      <c r="V50" s="675">
        <f t="shared" si="5"/>
        <v>0</v>
      </c>
      <c r="W50" s="676">
        <v>1</v>
      </c>
      <c r="X50" s="677">
        <f t="shared" si="10"/>
        <v>0</v>
      </c>
    </row>
    <row r="51" spans="2:24">
      <c r="B51" s="672">
        <f t="shared" si="11"/>
        <v>2038</v>
      </c>
      <c r="C51" s="678"/>
      <c r="D51" s="665">
        <v>1</v>
      </c>
      <c r="E51" s="666">
        <f t="shared" si="8"/>
        <v>0.435</v>
      </c>
      <c r="F51" s="666">
        <f t="shared" si="8"/>
        <v>0.129</v>
      </c>
      <c r="G51" s="666">
        <f t="shared" si="8"/>
        <v>0</v>
      </c>
      <c r="H51" s="666">
        <f t="shared" si="8"/>
        <v>0</v>
      </c>
      <c r="I51" s="666">
        <f t="shared" si="8"/>
        <v>9.9000000000000005E-2</v>
      </c>
      <c r="J51" s="666">
        <f t="shared" si="8"/>
        <v>2.7E-2</v>
      </c>
      <c r="K51" s="666">
        <f t="shared" si="8"/>
        <v>8.9999999999999993E-3</v>
      </c>
      <c r="L51" s="666">
        <f t="shared" si="8"/>
        <v>7.1999999999999995E-2</v>
      </c>
      <c r="M51" s="666">
        <f t="shared" si="8"/>
        <v>3.3000000000000002E-2</v>
      </c>
      <c r="N51" s="666">
        <f t="shared" si="8"/>
        <v>0.04</v>
      </c>
      <c r="O51" s="666">
        <f t="shared" si="8"/>
        <v>0.156</v>
      </c>
      <c r="P51" s="673">
        <f t="shared" si="9"/>
        <v>1</v>
      </c>
      <c r="S51" s="672">
        <f t="shared" si="4"/>
        <v>2038</v>
      </c>
      <c r="T51" s="674">
        <v>0</v>
      </c>
      <c r="U51" s="674">
        <v>5</v>
      </c>
      <c r="V51" s="675">
        <f t="shared" si="5"/>
        <v>0</v>
      </c>
      <c r="W51" s="676">
        <v>1</v>
      </c>
      <c r="X51" s="677">
        <f t="shared" si="10"/>
        <v>0</v>
      </c>
    </row>
    <row r="52" spans="2:24">
      <c r="B52" s="672">
        <f t="shared" si="11"/>
        <v>2039</v>
      </c>
      <c r="C52" s="678"/>
      <c r="D52" s="665">
        <v>1</v>
      </c>
      <c r="E52" s="666">
        <f t="shared" si="8"/>
        <v>0.435</v>
      </c>
      <c r="F52" s="666">
        <f t="shared" si="8"/>
        <v>0.129</v>
      </c>
      <c r="G52" s="666">
        <f t="shared" si="8"/>
        <v>0</v>
      </c>
      <c r="H52" s="666">
        <f t="shared" si="8"/>
        <v>0</v>
      </c>
      <c r="I52" s="666">
        <f t="shared" si="8"/>
        <v>9.9000000000000005E-2</v>
      </c>
      <c r="J52" s="666">
        <f t="shared" si="8"/>
        <v>2.7E-2</v>
      </c>
      <c r="K52" s="666">
        <f t="shared" si="8"/>
        <v>8.9999999999999993E-3</v>
      </c>
      <c r="L52" s="666">
        <f t="shared" si="8"/>
        <v>7.1999999999999995E-2</v>
      </c>
      <c r="M52" s="666">
        <f t="shared" si="8"/>
        <v>3.3000000000000002E-2</v>
      </c>
      <c r="N52" s="666">
        <f t="shared" si="8"/>
        <v>0.04</v>
      </c>
      <c r="O52" s="666">
        <f t="shared" si="8"/>
        <v>0.156</v>
      </c>
      <c r="P52" s="673">
        <f t="shared" si="9"/>
        <v>1</v>
      </c>
      <c r="S52" s="672">
        <f t="shared" si="4"/>
        <v>2039</v>
      </c>
      <c r="T52" s="674">
        <v>0</v>
      </c>
      <c r="U52" s="674">
        <v>5</v>
      </c>
      <c r="V52" s="675">
        <f t="shared" si="5"/>
        <v>0</v>
      </c>
      <c r="W52" s="676">
        <v>1</v>
      </c>
      <c r="X52" s="677">
        <f t="shared" si="10"/>
        <v>0</v>
      </c>
    </row>
    <row r="53" spans="2:24">
      <c r="B53" s="672">
        <f t="shared" si="11"/>
        <v>2040</v>
      </c>
      <c r="C53" s="678"/>
      <c r="D53" s="665">
        <v>1</v>
      </c>
      <c r="E53" s="666">
        <f t="shared" ref="E53:O68" si="12">E$8</f>
        <v>0.435</v>
      </c>
      <c r="F53" s="666">
        <f t="shared" si="12"/>
        <v>0.129</v>
      </c>
      <c r="G53" s="666">
        <f t="shared" si="8"/>
        <v>0</v>
      </c>
      <c r="H53" s="666">
        <f t="shared" si="12"/>
        <v>0</v>
      </c>
      <c r="I53" s="666">
        <f t="shared" si="8"/>
        <v>9.9000000000000005E-2</v>
      </c>
      <c r="J53" s="666">
        <f t="shared" si="12"/>
        <v>2.7E-2</v>
      </c>
      <c r="K53" s="666">
        <f t="shared" si="12"/>
        <v>8.9999999999999993E-3</v>
      </c>
      <c r="L53" s="666">
        <f t="shared" si="12"/>
        <v>7.1999999999999995E-2</v>
      </c>
      <c r="M53" s="666">
        <f t="shared" si="12"/>
        <v>3.3000000000000002E-2</v>
      </c>
      <c r="N53" s="666">
        <f t="shared" si="12"/>
        <v>0.04</v>
      </c>
      <c r="O53" s="666">
        <f t="shared" si="12"/>
        <v>0.156</v>
      </c>
      <c r="P53" s="673">
        <f t="shared" si="9"/>
        <v>1</v>
      </c>
      <c r="S53" s="672">
        <f t="shared" si="4"/>
        <v>2040</v>
      </c>
      <c r="T53" s="674">
        <v>0</v>
      </c>
      <c r="U53" s="674">
        <v>5</v>
      </c>
      <c r="V53" s="675">
        <f t="shared" si="5"/>
        <v>0</v>
      </c>
      <c r="W53" s="676">
        <v>1</v>
      </c>
      <c r="X53" s="677">
        <f t="shared" si="10"/>
        <v>0</v>
      </c>
    </row>
    <row r="54" spans="2:24">
      <c r="B54" s="672">
        <f t="shared" si="11"/>
        <v>2041</v>
      </c>
      <c r="C54" s="678"/>
      <c r="D54" s="665">
        <v>1</v>
      </c>
      <c r="E54" s="666">
        <f t="shared" si="12"/>
        <v>0.435</v>
      </c>
      <c r="F54" s="666">
        <f t="shared" si="12"/>
        <v>0.129</v>
      </c>
      <c r="G54" s="666">
        <f t="shared" si="8"/>
        <v>0</v>
      </c>
      <c r="H54" s="666">
        <f t="shared" si="12"/>
        <v>0</v>
      </c>
      <c r="I54" s="666">
        <f t="shared" si="8"/>
        <v>9.9000000000000005E-2</v>
      </c>
      <c r="J54" s="666">
        <f t="shared" si="12"/>
        <v>2.7E-2</v>
      </c>
      <c r="K54" s="666">
        <f t="shared" si="12"/>
        <v>8.9999999999999993E-3</v>
      </c>
      <c r="L54" s="666">
        <f t="shared" si="12"/>
        <v>7.1999999999999995E-2</v>
      </c>
      <c r="M54" s="666">
        <f t="shared" si="12"/>
        <v>3.3000000000000002E-2</v>
      </c>
      <c r="N54" s="666">
        <f t="shared" si="12"/>
        <v>0.04</v>
      </c>
      <c r="O54" s="666">
        <f t="shared" si="12"/>
        <v>0.156</v>
      </c>
      <c r="P54" s="673">
        <f t="shared" si="9"/>
        <v>1</v>
      </c>
      <c r="S54" s="672">
        <f t="shared" si="4"/>
        <v>2041</v>
      </c>
      <c r="T54" s="674">
        <v>0</v>
      </c>
      <c r="U54" s="674">
        <v>5</v>
      </c>
      <c r="V54" s="675">
        <f t="shared" si="5"/>
        <v>0</v>
      </c>
      <c r="W54" s="676">
        <v>1</v>
      </c>
      <c r="X54" s="677">
        <f t="shared" si="10"/>
        <v>0</v>
      </c>
    </row>
    <row r="55" spans="2:24">
      <c r="B55" s="672">
        <f t="shared" si="11"/>
        <v>2042</v>
      </c>
      <c r="C55" s="678"/>
      <c r="D55" s="665">
        <v>1</v>
      </c>
      <c r="E55" s="666">
        <f t="shared" si="12"/>
        <v>0.435</v>
      </c>
      <c r="F55" s="666">
        <f t="shared" si="12"/>
        <v>0.129</v>
      </c>
      <c r="G55" s="666">
        <f t="shared" si="8"/>
        <v>0</v>
      </c>
      <c r="H55" s="666">
        <f t="shared" si="12"/>
        <v>0</v>
      </c>
      <c r="I55" s="666">
        <f t="shared" si="8"/>
        <v>9.9000000000000005E-2</v>
      </c>
      <c r="J55" s="666">
        <f t="shared" si="12"/>
        <v>2.7E-2</v>
      </c>
      <c r="K55" s="666">
        <f t="shared" si="12"/>
        <v>8.9999999999999993E-3</v>
      </c>
      <c r="L55" s="666">
        <f t="shared" si="12"/>
        <v>7.1999999999999995E-2</v>
      </c>
      <c r="M55" s="666">
        <f t="shared" si="12"/>
        <v>3.3000000000000002E-2</v>
      </c>
      <c r="N55" s="666">
        <f t="shared" si="12"/>
        <v>0.04</v>
      </c>
      <c r="O55" s="666">
        <f t="shared" si="12"/>
        <v>0.156</v>
      </c>
      <c r="P55" s="673">
        <f t="shared" si="9"/>
        <v>1</v>
      </c>
      <c r="S55" s="672">
        <f t="shared" si="4"/>
        <v>2042</v>
      </c>
      <c r="T55" s="674">
        <v>0</v>
      </c>
      <c r="U55" s="674">
        <v>5</v>
      </c>
      <c r="V55" s="675">
        <f t="shared" si="5"/>
        <v>0</v>
      </c>
      <c r="W55" s="676">
        <v>1</v>
      </c>
      <c r="X55" s="677">
        <f t="shared" si="10"/>
        <v>0</v>
      </c>
    </row>
    <row r="56" spans="2:24">
      <c r="B56" s="672">
        <f t="shared" si="11"/>
        <v>2043</v>
      </c>
      <c r="C56" s="678"/>
      <c r="D56" s="665">
        <v>1</v>
      </c>
      <c r="E56" s="666">
        <f t="shared" si="12"/>
        <v>0.435</v>
      </c>
      <c r="F56" s="666">
        <f t="shared" si="12"/>
        <v>0.129</v>
      </c>
      <c r="G56" s="666">
        <f t="shared" si="8"/>
        <v>0</v>
      </c>
      <c r="H56" s="666">
        <f t="shared" si="12"/>
        <v>0</v>
      </c>
      <c r="I56" s="666">
        <f t="shared" si="8"/>
        <v>9.9000000000000005E-2</v>
      </c>
      <c r="J56" s="666">
        <f t="shared" si="12"/>
        <v>2.7E-2</v>
      </c>
      <c r="K56" s="666">
        <f t="shared" si="12"/>
        <v>8.9999999999999993E-3</v>
      </c>
      <c r="L56" s="666">
        <f t="shared" si="12"/>
        <v>7.1999999999999995E-2</v>
      </c>
      <c r="M56" s="666">
        <f t="shared" si="12"/>
        <v>3.3000000000000002E-2</v>
      </c>
      <c r="N56" s="666">
        <f t="shared" si="12"/>
        <v>0.04</v>
      </c>
      <c r="O56" s="666">
        <f t="shared" si="12"/>
        <v>0.156</v>
      </c>
      <c r="P56" s="673">
        <f t="shared" si="9"/>
        <v>1</v>
      </c>
      <c r="S56" s="672">
        <f t="shared" si="4"/>
        <v>2043</v>
      </c>
      <c r="T56" s="674">
        <v>0</v>
      </c>
      <c r="U56" s="674">
        <v>5</v>
      </c>
      <c r="V56" s="675">
        <f t="shared" si="5"/>
        <v>0</v>
      </c>
      <c r="W56" s="676">
        <v>1</v>
      </c>
      <c r="X56" s="677">
        <f t="shared" si="10"/>
        <v>0</v>
      </c>
    </row>
    <row r="57" spans="2:24">
      <c r="B57" s="672">
        <f t="shared" si="11"/>
        <v>2044</v>
      </c>
      <c r="C57" s="678"/>
      <c r="D57" s="665">
        <v>1</v>
      </c>
      <c r="E57" s="666">
        <f t="shared" si="12"/>
        <v>0.435</v>
      </c>
      <c r="F57" s="666">
        <f t="shared" si="12"/>
        <v>0.129</v>
      </c>
      <c r="G57" s="666">
        <f t="shared" si="8"/>
        <v>0</v>
      </c>
      <c r="H57" s="666">
        <f t="shared" si="12"/>
        <v>0</v>
      </c>
      <c r="I57" s="666">
        <f t="shared" si="8"/>
        <v>9.9000000000000005E-2</v>
      </c>
      <c r="J57" s="666">
        <f t="shared" si="12"/>
        <v>2.7E-2</v>
      </c>
      <c r="K57" s="666">
        <f t="shared" si="12"/>
        <v>8.9999999999999993E-3</v>
      </c>
      <c r="L57" s="666">
        <f t="shared" si="12"/>
        <v>7.1999999999999995E-2</v>
      </c>
      <c r="M57" s="666">
        <f t="shared" si="12"/>
        <v>3.3000000000000002E-2</v>
      </c>
      <c r="N57" s="666">
        <f t="shared" si="12"/>
        <v>0.04</v>
      </c>
      <c r="O57" s="666">
        <f t="shared" si="12"/>
        <v>0.156</v>
      </c>
      <c r="P57" s="673">
        <f t="shared" si="9"/>
        <v>1</v>
      </c>
      <c r="S57" s="672">
        <f t="shared" si="4"/>
        <v>2044</v>
      </c>
      <c r="T57" s="674">
        <v>0</v>
      </c>
      <c r="U57" s="674">
        <v>5</v>
      </c>
      <c r="V57" s="675">
        <f t="shared" si="5"/>
        <v>0</v>
      </c>
      <c r="W57" s="676">
        <v>1</v>
      </c>
      <c r="X57" s="677">
        <f t="shared" si="10"/>
        <v>0</v>
      </c>
    </row>
    <row r="58" spans="2:24">
      <c r="B58" s="672">
        <f t="shared" si="11"/>
        <v>2045</v>
      </c>
      <c r="C58" s="678"/>
      <c r="D58" s="665">
        <v>1</v>
      </c>
      <c r="E58" s="666">
        <f t="shared" si="12"/>
        <v>0.435</v>
      </c>
      <c r="F58" s="666">
        <f t="shared" si="12"/>
        <v>0.129</v>
      </c>
      <c r="G58" s="666">
        <f t="shared" si="8"/>
        <v>0</v>
      </c>
      <c r="H58" s="666">
        <f t="shared" si="12"/>
        <v>0</v>
      </c>
      <c r="I58" s="666">
        <f t="shared" si="8"/>
        <v>9.9000000000000005E-2</v>
      </c>
      <c r="J58" s="666">
        <f t="shared" si="12"/>
        <v>2.7E-2</v>
      </c>
      <c r="K58" s="666">
        <f t="shared" si="12"/>
        <v>8.9999999999999993E-3</v>
      </c>
      <c r="L58" s="666">
        <f t="shared" si="12"/>
        <v>7.1999999999999995E-2</v>
      </c>
      <c r="M58" s="666">
        <f t="shared" si="12"/>
        <v>3.3000000000000002E-2</v>
      </c>
      <c r="N58" s="666">
        <f t="shared" si="12"/>
        <v>0.04</v>
      </c>
      <c r="O58" s="666">
        <f t="shared" si="12"/>
        <v>0.156</v>
      </c>
      <c r="P58" s="673">
        <f t="shared" si="9"/>
        <v>1</v>
      </c>
      <c r="S58" s="672">
        <f t="shared" si="4"/>
        <v>2045</v>
      </c>
      <c r="T58" s="674">
        <v>0</v>
      </c>
      <c r="U58" s="674">
        <v>5</v>
      </c>
      <c r="V58" s="675">
        <f t="shared" si="5"/>
        <v>0</v>
      </c>
      <c r="W58" s="676">
        <v>1</v>
      </c>
      <c r="X58" s="677">
        <f t="shared" si="10"/>
        <v>0</v>
      </c>
    </row>
    <row r="59" spans="2:24">
      <c r="B59" s="672">
        <f t="shared" si="11"/>
        <v>2046</v>
      </c>
      <c r="C59" s="678"/>
      <c r="D59" s="665">
        <v>1</v>
      </c>
      <c r="E59" s="666">
        <f t="shared" si="12"/>
        <v>0.435</v>
      </c>
      <c r="F59" s="666">
        <f t="shared" si="12"/>
        <v>0.129</v>
      </c>
      <c r="G59" s="666">
        <f t="shared" si="12"/>
        <v>0</v>
      </c>
      <c r="H59" s="666">
        <f t="shared" si="12"/>
        <v>0</v>
      </c>
      <c r="I59" s="666">
        <f t="shared" si="12"/>
        <v>9.9000000000000005E-2</v>
      </c>
      <c r="J59" s="666">
        <f t="shared" si="12"/>
        <v>2.7E-2</v>
      </c>
      <c r="K59" s="666">
        <f t="shared" si="12"/>
        <v>8.9999999999999993E-3</v>
      </c>
      <c r="L59" s="666">
        <f t="shared" si="12"/>
        <v>7.1999999999999995E-2</v>
      </c>
      <c r="M59" s="666">
        <f t="shared" si="12"/>
        <v>3.3000000000000002E-2</v>
      </c>
      <c r="N59" s="666">
        <f t="shared" si="12"/>
        <v>0.04</v>
      </c>
      <c r="O59" s="666">
        <f t="shared" si="12"/>
        <v>0.156</v>
      </c>
      <c r="P59" s="673">
        <f t="shared" si="9"/>
        <v>1</v>
      </c>
      <c r="S59" s="672">
        <f t="shared" si="4"/>
        <v>2046</v>
      </c>
      <c r="T59" s="674">
        <v>0</v>
      </c>
      <c r="U59" s="674">
        <v>5</v>
      </c>
      <c r="V59" s="675">
        <f t="shared" si="5"/>
        <v>0</v>
      </c>
      <c r="W59" s="676">
        <v>1</v>
      </c>
      <c r="X59" s="677">
        <f t="shared" si="10"/>
        <v>0</v>
      </c>
    </row>
    <row r="60" spans="2:24">
      <c r="B60" s="672">
        <f t="shared" si="11"/>
        <v>2047</v>
      </c>
      <c r="C60" s="678"/>
      <c r="D60" s="665">
        <v>1</v>
      </c>
      <c r="E60" s="666">
        <f t="shared" si="12"/>
        <v>0.435</v>
      </c>
      <c r="F60" s="666">
        <f t="shared" si="12"/>
        <v>0.129</v>
      </c>
      <c r="G60" s="666">
        <f t="shared" si="12"/>
        <v>0</v>
      </c>
      <c r="H60" s="666">
        <f t="shared" si="12"/>
        <v>0</v>
      </c>
      <c r="I60" s="666">
        <f t="shared" si="12"/>
        <v>9.9000000000000005E-2</v>
      </c>
      <c r="J60" s="666">
        <f t="shared" si="12"/>
        <v>2.7E-2</v>
      </c>
      <c r="K60" s="666">
        <f t="shared" si="12"/>
        <v>8.9999999999999993E-3</v>
      </c>
      <c r="L60" s="666">
        <f t="shared" si="12"/>
        <v>7.1999999999999995E-2</v>
      </c>
      <c r="M60" s="666">
        <f t="shared" si="12"/>
        <v>3.3000000000000002E-2</v>
      </c>
      <c r="N60" s="666">
        <f t="shared" si="12"/>
        <v>0.04</v>
      </c>
      <c r="O60" s="666">
        <f t="shared" si="12"/>
        <v>0.156</v>
      </c>
      <c r="P60" s="673">
        <f t="shared" si="9"/>
        <v>1</v>
      </c>
      <c r="S60" s="672">
        <f t="shared" si="4"/>
        <v>2047</v>
      </c>
      <c r="T60" s="674">
        <v>0</v>
      </c>
      <c r="U60" s="674">
        <v>5</v>
      </c>
      <c r="V60" s="675">
        <f t="shared" si="5"/>
        <v>0</v>
      </c>
      <c r="W60" s="676">
        <v>1</v>
      </c>
      <c r="X60" s="677">
        <f t="shared" si="10"/>
        <v>0</v>
      </c>
    </row>
    <row r="61" spans="2:24">
      <c r="B61" s="672">
        <f t="shared" si="11"/>
        <v>2048</v>
      </c>
      <c r="C61" s="678"/>
      <c r="D61" s="665">
        <v>1</v>
      </c>
      <c r="E61" s="666">
        <f t="shared" si="12"/>
        <v>0.435</v>
      </c>
      <c r="F61" s="666">
        <f t="shared" si="12"/>
        <v>0.129</v>
      </c>
      <c r="G61" s="666">
        <f t="shared" si="12"/>
        <v>0</v>
      </c>
      <c r="H61" s="666">
        <f t="shared" si="12"/>
        <v>0</v>
      </c>
      <c r="I61" s="666">
        <f t="shared" si="12"/>
        <v>9.9000000000000005E-2</v>
      </c>
      <c r="J61" s="666">
        <f t="shared" si="12"/>
        <v>2.7E-2</v>
      </c>
      <c r="K61" s="666">
        <f t="shared" si="12"/>
        <v>8.9999999999999993E-3</v>
      </c>
      <c r="L61" s="666">
        <f t="shared" si="12"/>
        <v>7.1999999999999995E-2</v>
      </c>
      <c r="M61" s="666">
        <f t="shared" si="12"/>
        <v>3.3000000000000002E-2</v>
      </c>
      <c r="N61" s="666">
        <f t="shared" si="12"/>
        <v>0.04</v>
      </c>
      <c r="O61" s="666">
        <f t="shared" si="12"/>
        <v>0.156</v>
      </c>
      <c r="P61" s="673">
        <f t="shared" si="9"/>
        <v>1</v>
      </c>
      <c r="S61" s="672">
        <f t="shared" si="4"/>
        <v>2048</v>
      </c>
      <c r="T61" s="674">
        <v>0</v>
      </c>
      <c r="U61" s="674">
        <v>5</v>
      </c>
      <c r="V61" s="675">
        <f t="shared" si="5"/>
        <v>0</v>
      </c>
      <c r="W61" s="676">
        <v>1</v>
      </c>
      <c r="X61" s="677">
        <f t="shared" si="10"/>
        <v>0</v>
      </c>
    </row>
    <row r="62" spans="2:24">
      <c r="B62" s="672">
        <f t="shared" si="11"/>
        <v>2049</v>
      </c>
      <c r="C62" s="678"/>
      <c r="D62" s="665">
        <v>1</v>
      </c>
      <c r="E62" s="666">
        <f t="shared" si="12"/>
        <v>0.435</v>
      </c>
      <c r="F62" s="666">
        <f t="shared" si="12"/>
        <v>0.129</v>
      </c>
      <c r="G62" s="666">
        <f t="shared" si="12"/>
        <v>0</v>
      </c>
      <c r="H62" s="666">
        <f t="shared" si="12"/>
        <v>0</v>
      </c>
      <c r="I62" s="666">
        <f t="shared" si="12"/>
        <v>9.9000000000000005E-2</v>
      </c>
      <c r="J62" s="666">
        <f t="shared" si="12"/>
        <v>2.7E-2</v>
      </c>
      <c r="K62" s="666">
        <f t="shared" si="12"/>
        <v>8.9999999999999993E-3</v>
      </c>
      <c r="L62" s="666">
        <f t="shared" si="12"/>
        <v>7.1999999999999995E-2</v>
      </c>
      <c r="M62" s="666">
        <f t="shared" si="12"/>
        <v>3.3000000000000002E-2</v>
      </c>
      <c r="N62" s="666">
        <f t="shared" si="12"/>
        <v>0.04</v>
      </c>
      <c r="O62" s="666">
        <f t="shared" si="12"/>
        <v>0.156</v>
      </c>
      <c r="P62" s="673">
        <f t="shared" si="9"/>
        <v>1</v>
      </c>
      <c r="S62" s="672">
        <f t="shared" si="4"/>
        <v>2049</v>
      </c>
      <c r="T62" s="674">
        <v>0</v>
      </c>
      <c r="U62" s="674">
        <v>5</v>
      </c>
      <c r="V62" s="675">
        <f t="shared" si="5"/>
        <v>0</v>
      </c>
      <c r="W62" s="676">
        <v>1</v>
      </c>
      <c r="X62" s="677">
        <f t="shared" si="10"/>
        <v>0</v>
      </c>
    </row>
    <row r="63" spans="2:24">
      <c r="B63" s="672">
        <f t="shared" si="11"/>
        <v>2050</v>
      </c>
      <c r="C63" s="678"/>
      <c r="D63" s="665">
        <v>1</v>
      </c>
      <c r="E63" s="666">
        <f t="shared" ref="E63:O78" si="13">E$8</f>
        <v>0.435</v>
      </c>
      <c r="F63" s="666">
        <f t="shared" si="13"/>
        <v>0.129</v>
      </c>
      <c r="G63" s="666">
        <f t="shared" si="12"/>
        <v>0</v>
      </c>
      <c r="H63" s="666">
        <f t="shared" si="13"/>
        <v>0</v>
      </c>
      <c r="I63" s="666">
        <f t="shared" si="12"/>
        <v>9.9000000000000005E-2</v>
      </c>
      <c r="J63" s="666">
        <f t="shared" si="13"/>
        <v>2.7E-2</v>
      </c>
      <c r="K63" s="666">
        <f t="shared" si="13"/>
        <v>8.9999999999999993E-3</v>
      </c>
      <c r="L63" s="666">
        <f t="shared" si="13"/>
        <v>7.1999999999999995E-2</v>
      </c>
      <c r="M63" s="666">
        <f t="shared" si="13"/>
        <v>3.3000000000000002E-2</v>
      </c>
      <c r="N63" s="666">
        <f t="shared" si="13"/>
        <v>0.04</v>
      </c>
      <c r="O63" s="666">
        <f t="shared" si="13"/>
        <v>0.156</v>
      </c>
      <c r="P63" s="673">
        <f t="shared" si="9"/>
        <v>1</v>
      </c>
      <c r="S63" s="672">
        <f t="shared" si="4"/>
        <v>2050</v>
      </c>
      <c r="T63" s="674">
        <v>0</v>
      </c>
      <c r="U63" s="674">
        <v>5</v>
      </c>
      <c r="V63" s="675">
        <f t="shared" si="5"/>
        <v>0</v>
      </c>
      <c r="W63" s="676">
        <v>1</v>
      </c>
      <c r="X63" s="677">
        <f t="shared" si="10"/>
        <v>0</v>
      </c>
    </row>
    <row r="64" spans="2:24">
      <c r="B64" s="672">
        <f t="shared" si="11"/>
        <v>2051</v>
      </c>
      <c r="C64" s="678"/>
      <c r="D64" s="665">
        <v>1</v>
      </c>
      <c r="E64" s="666">
        <f t="shared" si="13"/>
        <v>0.435</v>
      </c>
      <c r="F64" s="666">
        <f t="shared" si="13"/>
        <v>0.129</v>
      </c>
      <c r="G64" s="666">
        <f t="shared" si="12"/>
        <v>0</v>
      </c>
      <c r="H64" s="666">
        <f t="shared" si="13"/>
        <v>0</v>
      </c>
      <c r="I64" s="666">
        <f t="shared" si="12"/>
        <v>9.9000000000000005E-2</v>
      </c>
      <c r="J64" s="666">
        <f t="shared" si="13"/>
        <v>2.7E-2</v>
      </c>
      <c r="K64" s="666">
        <f t="shared" si="13"/>
        <v>8.9999999999999993E-3</v>
      </c>
      <c r="L64" s="666">
        <f t="shared" si="13"/>
        <v>7.1999999999999995E-2</v>
      </c>
      <c r="M64" s="666">
        <f t="shared" si="13"/>
        <v>3.3000000000000002E-2</v>
      </c>
      <c r="N64" s="666">
        <f t="shared" si="13"/>
        <v>0.04</v>
      </c>
      <c r="O64" s="666">
        <f t="shared" si="13"/>
        <v>0.156</v>
      </c>
      <c r="P64" s="673">
        <f t="shared" si="9"/>
        <v>1</v>
      </c>
      <c r="S64" s="672">
        <f t="shared" si="4"/>
        <v>2051</v>
      </c>
      <c r="T64" s="674">
        <v>0</v>
      </c>
      <c r="U64" s="674">
        <v>5</v>
      </c>
      <c r="V64" s="675">
        <f t="shared" si="5"/>
        <v>0</v>
      </c>
      <c r="W64" s="676">
        <v>1</v>
      </c>
      <c r="X64" s="677">
        <f t="shared" si="10"/>
        <v>0</v>
      </c>
    </row>
    <row r="65" spans="2:24">
      <c r="B65" s="672">
        <f t="shared" si="11"/>
        <v>2052</v>
      </c>
      <c r="C65" s="678"/>
      <c r="D65" s="665">
        <v>1</v>
      </c>
      <c r="E65" s="666">
        <f t="shared" si="13"/>
        <v>0.435</v>
      </c>
      <c r="F65" s="666">
        <f t="shared" si="13"/>
        <v>0.129</v>
      </c>
      <c r="G65" s="666">
        <f t="shared" si="12"/>
        <v>0</v>
      </c>
      <c r="H65" s="666">
        <f t="shared" si="13"/>
        <v>0</v>
      </c>
      <c r="I65" s="666">
        <f t="shared" si="12"/>
        <v>9.9000000000000005E-2</v>
      </c>
      <c r="J65" s="666">
        <f t="shared" si="13"/>
        <v>2.7E-2</v>
      </c>
      <c r="K65" s="666">
        <f t="shared" si="13"/>
        <v>8.9999999999999993E-3</v>
      </c>
      <c r="L65" s="666">
        <f t="shared" si="13"/>
        <v>7.1999999999999995E-2</v>
      </c>
      <c r="M65" s="666">
        <f t="shared" si="13"/>
        <v>3.3000000000000002E-2</v>
      </c>
      <c r="N65" s="666">
        <f t="shared" si="13"/>
        <v>0.04</v>
      </c>
      <c r="O65" s="666">
        <f t="shared" si="13"/>
        <v>0.156</v>
      </c>
      <c r="P65" s="673">
        <f t="shared" si="9"/>
        <v>1</v>
      </c>
      <c r="S65" s="672">
        <f t="shared" si="4"/>
        <v>2052</v>
      </c>
      <c r="T65" s="674">
        <v>0</v>
      </c>
      <c r="U65" s="674">
        <v>5</v>
      </c>
      <c r="V65" s="675">
        <f t="shared" si="5"/>
        <v>0</v>
      </c>
      <c r="W65" s="676">
        <v>1</v>
      </c>
      <c r="X65" s="677">
        <f t="shared" si="10"/>
        <v>0</v>
      </c>
    </row>
    <row r="66" spans="2:24">
      <c r="B66" s="672">
        <f t="shared" si="11"/>
        <v>2053</v>
      </c>
      <c r="C66" s="678"/>
      <c r="D66" s="665">
        <v>1</v>
      </c>
      <c r="E66" s="666">
        <f t="shared" si="13"/>
        <v>0.435</v>
      </c>
      <c r="F66" s="666">
        <f t="shared" si="13"/>
        <v>0.129</v>
      </c>
      <c r="G66" s="666">
        <f t="shared" si="12"/>
        <v>0</v>
      </c>
      <c r="H66" s="666">
        <f t="shared" si="13"/>
        <v>0</v>
      </c>
      <c r="I66" s="666">
        <f t="shared" si="12"/>
        <v>9.9000000000000005E-2</v>
      </c>
      <c r="J66" s="666">
        <f t="shared" si="13"/>
        <v>2.7E-2</v>
      </c>
      <c r="K66" s="666">
        <f t="shared" si="13"/>
        <v>8.9999999999999993E-3</v>
      </c>
      <c r="L66" s="666">
        <f t="shared" si="13"/>
        <v>7.1999999999999995E-2</v>
      </c>
      <c r="M66" s="666">
        <f t="shared" si="13"/>
        <v>3.3000000000000002E-2</v>
      </c>
      <c r="N66" s="666">
        <f t="shared" si="13"/>
        <v>0.04</v>
      </c>
      <c r="O66" s="666">
        <f t="shared" si="13"/>
        <v>0.156</v>
      </c>
      <c r="P66" s="673">
        <f t="shared" si="9"/>
        <v>1</v>
      </c>
      <c r="S66" s="672">
        <f t="shared" si="4"/>
        <v>2053</v>
      </c>
      <c r="T66" s="674">
        <v>0</v>
      </c>
      <c r="U66" s="674">
        <v>5</v>
      </c>
      <c r="V66" s="675">
        <f t="shared" si="5"/>
        <v>0</v>
      </c>
      <c r="W66" s="676">
        <v>1</v>
      </c>
      <c r="X66" s="677">
        <f t="shared" si="10"/>
        <v>0</v>
      </c>
    </row>
    <row r="67" spans="2:24">
      <c r="B67" s="672">
        <f t="shared" si="11"/>
        <v>2054</v>
      </c>
      <c r="C67" s="678"/>
      <c r="D67" s="665">
        <v>1</v>
      </c>
      <c r="E67" s="666">
        <f t="shared" si="13"/>
        <v>0.435</v>
      </c>
      <c r="F67" s="666">
        <f t="shared" si="13"/>
        <v>0.129</v>
      </c>
      <c r="G67" s="666">
        <f t="shared" si="12"/>
        <v>0</v>
      </c>
      <c r="H67" s="666">
        <f t="shared" si="13"/>
        <v>0</v>
      </c>
      <c r="I67" s="666">
        <f t="shared" si="12"/>
        <v>9.9000000000000005E-2</v>
      </c>
      <c r="J67" s="666">
        <f t="shared" si="13"/>
        <v>2.7E-2</v>
      </c>
      <c r="K67" s="666">
        <f t="shared" si="13"/>
        <v>8.9999999999999993E-3</v>
      </c>
      <c r="L67" s="666">
        <f t="shared" si="13"/>
        <v>7.1999999999999995E-2</v>
      </c>
      <c r="M67" s="666">
        <f t="shared" si="13"/>
        <v>3.3000000000000002E-2</v>
      </c>
      <c r="N67" s="666">
        <f t="shared" si="13"/>
        <v>0.04</v>
      </c>
      <c r="O67" s="666">
        <f t="shared" si="13"/>
        <v>0.156</v>
      </c>
      <c r="P67" s="673">
        <f t="shared" si="9"/>
        <v>1</v>
      </c>
      <c r="S67" s="672">
        <f t="shared" si="4"/>
        <v>2054</v>
      </c>
      <c r="T67" s="674">
        <v>0</v>
      </c>
      <c r="U67" s="674">
        <v>5</v>
      </c>
      <c r="V67" s="675">
        <f t="shared" si="5"/>
        <v>0</v>
      </c>
      <c r="W67" s="676">
        <v>1</v>
      </c>
      <c r="X67" s="677">
        <f t="shared" si="10"/>
        <v>0</v>
      </c>
    </row>
    <row r="68" spans="2:24">
      <c r="B68" s="672">
        <f t="shared" si="11"/>
        <v>2055</v>
      </c>
      <c r="C68" s="678"/>
      <c r="D68" s="665">
        <v>1</v>
      </c>
      <c r="E68" s="666">
        <f t="shared" si="13"/>
        <v>0.435</v>
      </c>
      <c r="F68" s="666">
        <f t="shared" si="13"/>
        <v>0.129</v>
      </c>
      <c r="G68" s="666">
        <f t="shared" si="12"/>
        <v>0</v>
      </c>
      <c r="H68" s="666">
        <f t="shared" si="13"/>
        <v>0</v>
      </c>
      <c r="I68" s="666">
        <f t="shared" si="12"/>
        <v>9.9000000000000005E-2</v>
      </c>
      <c r="J68" s="666">
        <f t="shared" si="13"/>
        <v>2.7E-2</v>
      </c>
      <c r="K68" s="666">
        <f t="shared" si="13"/>
        <v>8.9999999999999993E-3</v>
      </c>
      <c r="L68" s="666">
        <f t="shared" si="13"/>
        <v>7.1999999999999995E-2</v>
      </c>
      <c r="M68" s="666">
        <f t="shared" si="13"/>
        <v>3.3000000000000002E-2</v>
      </c>
      <c r="N68" s="666">
        <f t="shared" si="13"/>
        <v>0.04</v>
      </c>
      <c r="O68" s="666">
        <f t="shared" si="13"/>
        <v>0.156</v>
      </c>
      <c r="P68" s="673">
        <f t="shared" si="9"/>
        <v>1</v>
      </c>
      <c r="S68" s="672">
        <f t="shared" si="4"/>
        <v>2055</v>
      </c>
      <c r="T68" s="674">
        <v>0</v>
      </c>
      <c r="U68" s="674">
        <v>5</v>
      </c>
      <c r="V68" s="675">
        <f t="shared" si="5"/>
        <v>0</v>
      </c>
      <c r="W68" s="676">
        <v>1</v>
      </c>
      <c r="X68" s="677">
        <f t="shared" si="10"/>
        <v>0</v>
      </c>
    </row>
    <row r="69" spans="2:24">
      <c r="B69" s="672">
        <f t="shared" si="11"/>
        <v>2056</v>
      </c>
      <c r="C69" s="678"/>
      <c r="D69" s="665">
        <v>1</v>
      </c>
      <c r="E69" s="666">
        <f t="shared" si="13"/>
        <v>0.435</v>
      </c>
      <c r="F69" s="666">
        <f t="shared" si="13"/>
        <v>0.129</v>
      </c>
      <c r="G69" s="666">
        <f t="shared" si="13"/>
        <v>0</v>
      </c>
      <c r="H69" s="666">
        <f t="shared" si="13"/>
        <v>0</v>
      </c>
      <c r="I69" s="666">
        <f t="shared" si="13"/>
        <v>9.9000000000000005E-2</v>
      </c>
      <c r="J69" s="666">
        <f t="shared" si="13"/>
        <v>2.7E-2</v>
      </c>
      <c r="K69" s="666">
        <f t="shared" si="13"/>
        <v>8.9999999999999993E-3</v>
      </c>
      <c r="L69" s="666">
        <f t="shared" si="13"/>
        <v>7.1999999999999995E-2</v>
      </c>
      <c r="M69" s="666">
        <f t="shared" si="13"/>
        <v>3.3000000000000002E-2</v>
      </c>
      <c r="N69" s="666">
        <f t="shared" si="13"/>
        <v>0.04</v>
      </c>
      <c r="O69" s="666">
        <f t="shared" si="13"/>
        <v>0.156</v>
      </c>
      <c r="P69" s="673">
        <f t="shared" si="9"/>
        <v>1</v>
      </c>
      <c r="S69" s="672">
        <f t="shared" si="4"/>
        <v>2056</v>
      </c>
      <c r="T69" s="674">
        <v>0</v>
      </c>
      <c r="U69" s="674">
        <v>5</v>
      </c>
      <c r="V69" s="675">
        <f t="shared" si="5"/>
        <v>0</v>
      </c>
      <c r="W69" s="676">
        <v>1</v>
      </c>
      <c r="X69" s="677">
        <f t="shared" si="10"/>
        <v>0</v>
      </c>
    </row>
    <row r="70" spans="2:24">
      <c r="B70" s="672">
        <f t="shared" si="11"/>
        <v>2057</v>
      </c>
      <c r="C70" s="678"/>
      <c r="D70" s="665">
        <v>1</v>
      </c>
      <c r="E70" s="666">
        <f t="shared" si="13"/>
        <v>0.435</v>
      </c>
      <c r="F70" s="666">
        <f t="shared" si="13"/>
        <v>0.129</v>
      </c>
      <c r="G70" s="666">
        <f t="shared" si="13"/>
        <v>0</v>
      </c>
      <c r="H70" s="666">
        <f t="shared" si="13"/>
        <v>0</v>
      </c>
      <c r="I70" s="666">
        <f t="shared" si="13"/>
        <v>9.9000000000000005E-2</v>
      </c>
      <c r="J70" s="666">
        <f t="shared" si="13"/>
        <v>2.7E-2</v>
      </c>
      <c r="K70" s="666">
        <f t="shared" si="13"/>
        <v>8.9999999999999993E-3</v>
      </c>
      <c r="L70" s="666">
        <f t="shared" si="13"/>
        <v>7.1999999999999995E-2</v>
      </c>
      <c r="M70" s="666">
        <f t="shared" si="13"/>
        <v>3.3000000000000002E-2</v>
      </c>
      <c r="N70" s="666">
        <f t="shared" si="13"/>
        <v>0.04</v>
      </c>
      <c r="O70" s="666">
        <f t="shared" si="13"/>
        <v>0.156</v>
      </c>
      <c r="P70" s="673">
        <f t="shared" si="9"/>
        <v>1</v>
      </c>
      <c r="S70" s="672">
        <f t="shared" si="4"/>
        <v>2057</v>
      </c>
      <c r="T70" s="674">
        <v>0</v>
      </c>
      <c r="U70" s="674">
        <v>5</v>
      </c>
      <c r="V70" s="675">
        <f t="shared" si="5"/>
        <v>0</v>
      </c>
      <c r="W70" s="676">
        <v>1</v>
      </c>
      <c r="X70" s="677">
        <f t="shared" si="10"/>
        <v>0</v>
      </c>
    </row>
    <row r="71" spans="2:24">
      <c r="B71" s="672">
        <f t="shared" si="11"/>
        <v>2058</v>
      </c>
      <c r="C71" s="678"/>
      <c r="D71" s="665">
        <v>1</v>
      </c>
      <c r="E71" s="666">
        <f t="shared" si="13"/>
        <v>0.435</v>
      </c>
      <c r="F71" s="666">
        <f t="shared" si="13"/>
        <v>0.129</v>
      </c>
      <c r="G71" s="666">
        <f t="shared" si="13"/>
        <v>0</v>
      </c>
      <c r="H71" s="666">
        <f t="shared" si="13"/>
        <v>0</v>
      </c>
      <c r="I71" s="666">
        <f t="shared" si="13"/>
        <v>9.9000000000000005E-2</v>
      </c>
      <c r="J71" s="666">
        <f t="shared" si="13"/>
        <v>2.7E-2</v>
      </c>
      <c r="K71" s="666">
        <f t="shared" si="13"/>
        <v>8.9999999999999993E-3</v>
      </c>
      <c r="L71" s="666">
        <f t="shared" si="13"/>
        <v>7.1999999999999995E-2</v>
      </c>
      <c r="M71" s="666">
        <f t="shared" si="13"/>
        <v>3.3000000000000002E-2</v>
      </c>
      <c r="N71" s="666">
        <f t="shared" si="13"/>
        <v>0.04</v>
      </c>
      <c r="O71" s="666">
        <f t="shared" si="13"/>
        <v>0.156</v>
      </c>
      <c r="P71" s="673">
        <f t="shared" si="9"/>
        <v>1</v>
      </c>
      <c r="S71" s="672">
        <f t="shared" si="4"/>
        <v>2058</v>
      </c>
      <c r="T71" s="674">
        <v>0</v>
      </c>
      <c r="U71" s="674">
        <v>5</v>
      </c>
      <c r="V71" s="675">
        <f t="shared" si="5"/>
        <v>0</v>
      </c>
      <c r="W71" s="676">
        <v>1</v>
      </c>
      <c r="X71" s="677">
        <f t="shared" si="10"/>
        <v>0</v>
      </c>
    </row>
    <row r="72" spans="2:24">
      <c r="B72" s="672">
        <f t="shared" si="11"/>
        <v>2059</v>
      </c>
      <c r="C72" s="678"/>
      <c r="D72" s="665">
        <v>1</v>
      </c>
      <c r="E72" s="666">
        <f t="shared" si="13"/>
        <v>0.435</v>
      </c>
      <c r="F72" s="666">
        <f t="shared" si="13"/>
        <v>0.129</v>
      </c>
      <c r="G72" s="666">
        <f t="shared" si="13"/>
        <v>0</v>
      </c>
      <c r="H72" s="666">
        <f t="shared" si="13"/>
        <v>0</v>
      </c>
      <c r="I72" s="666">
        <f t="shared" si="13"/>
        <v>9.9000000000000005E-2</v>
      </c>
      <c r="J72" s="666">
        <f t="shared" si="13"/>
        <v>2.7E-2</v>
      </c>
      <c r="K72" s="666">
        <f t="shared" si="13"/>
        <v>8.9999999999999993E-3</v>
      </c>
      <c r="L72" s="666">
        <f t="shared" si="13"/>
        <v>7.1999999999999995E-2</v>
      </c>
      <c r="M72" s="666">
        <f t="shared" si="13"/>
        <v>3.3000000000000002E-2</v>
      </c>
      <c r="N72" s="666">
        <f t="shared" si="13"/>
        <v>0.04</v>
      </c>
      <c r="O72" s="666">
        <f t="shared" si="13"/>
        <v>0.156</v>
      </c>
      <c r="P72" s="673">
        <f t="shared" si="9"/>
        <v>1</v>
      </c>
      <c r="S72" s="672">
        <f t="shared" si="4"/>
        <v>2059</v>
      </c>
      <c r="T72" s="674">
        <v>0</v>
      </c>
      <c r="U72" s="674">
        <v>5</v>
      </c>
      <c r="V72" s="675">
        <f t="shared" si="5"/>
        <v>0</v>
      </c>
      <c r="W72" s="676">
        <v>1</v>
      </c>
      <c r="X72" s="677">
        <f t="shared" si="10"/>
        <v>0</v>
      </c>
    </row>
    <row r="73" spans="2:24">
      <c r="B73" s="672">
        <f t="shared" si="11"/>
        <v>2060</v>
      </c>
      <c r="C73" s="678"/>
      <c r="D73" s="665">
        <v>1</v>
      </c>
      <c r="E73" s="666">
        <f t="shared" ref="E73:O88" si="14">E$8</f>
        <v>0.435</v>
      </c>
      <c r="F73" s="666">
        <f t="shared" si="14"/>
        <v>0.129</v>
      </c>
      <c r="G73" s="666">
        <f t="shared" si="13"/>
        <v>0</v>
      </c>
      <c r="H73" s="666">
        <f t="shared" si="14"/>
        <v>0</v>
      </c>
      <c r="I73" s="666">
        <f t="shared" si="13"/>
        <v>9.9000000000000005E-2</v>
      </c>
      <c r="J73" s="666">
        <f t="shared" si="14"/>
        <v>2.7E-2</v>
      </c>
      <c r="K73" s="666">
        <f t="shared" si="14"/>
        <v>8.9999999999999993E-3</v>
      </c>
      <c r="L73" s="666">
        <f t="shared" si="14"/>
        <v>7.1999999999999995E-2</v>
      </c>
      <c r="M73" s="666">
        <f t="shared" si="14"/>
        <v>3.3000000000000002E-2</v>
      </c>
      <c r="N73" s="666">
        <f t="shared" si="14"/>
        <v>0.04</v>
      </c>
      <c r="O73" s="666">
        <f t="shared" si="14"/>
        <v>0.156</v>
      </c>
      <c r="P73" s="673">
        <f t="shared" si="9"/>
        <v>1</v>
      </c>
      <c r="S73" s="672">
        <f t="shared" si="4"/>
        <v>2060</v>
      </c>
      <c r="T73" s="674">
        <v>0</v>
      </c>
      <c r="U73" s="674">
        <v>5</v>
      </c>
      <c r="V73" s="675">
        <f t="shared" si="5"/>
        <v>0</v>
      </c>
      <c r="W73" s="676">
        <v>1</v>
      </c>
      <c r="X73" s="677">
        <f t="shared" si="10"/>
        <v>0</v>
      </c>
    </row>
    <row r="74" spans="2:24">
      <c r="B74" s="672">
        <f t="shared" si="11"/>
        <v>2061</v>
      </c>
      <c r="C74" s="678"/>
      <c r="D74" s="665">
        <v>1</v>
      </c>
      <c r="E74" s="666">
        <f t="shared" si="14"/>
        <v>0.435</v>
      </c>
      <c r="F74" s="666">
        <f t="shared" si="14"/>
        <v>0.129</v>
      </c>
      <c r="G74" s="666">
        <f t="shared" si="13"/>
        <v>0</v>
      </c>
      <c r="H74" s="666">
        <f t="shared" si="14"/>
        <v>0</v>
      </c>
      <c r="I74" s="666">
        <f t="shared" si="13"/>
        <v>9.9000000000000005E-2</v>
      </c>
      <c r="J74" s="666">
        <f t="shared" si="14"/>
        <v>2.7E-2</v>
      </c>
      <c r="K74" s="666">
        <f t="shared" si="14"/>
        <v>8.9999999999999993E-3</v>
      </c>
      <c r="L74" s="666">
        <f t="shared" si="14"/>
        <v>7.1999999999999995E-2</v>
      </c>
      <c r="M74" s="666">
        <f t="shared" si="14"/>
        <v>3.3000000000000002E-2</v>
      </c>
      <c r="N74" s="666">
        <f t="shared" si="14"/>
        <v>0.04</v>
      </c>
      <c r="O74" s="666">
        <f t="shared" si="14"/>
        <v>0.156</v>
      </c>
      <c r="P74" s="673">
        <f t="shared" si="9"/>
        <v>1</v>
      </c>
      <c r="S74" s="672">
        <f t="shared" si="4"/>
        <v>2061</v>
      </c>
      <c r="T74" s="674">
        <v>0</v>
      </c>
      <c r="U74" s="674">
        <v>5</v>
      </c>
      <c r="V74" s="675">
        <f t="shared" si="5"/>
        <v>0</v>
      </c>
      <c r="W74" s="676">
        <v>1</v>
      </c>
      <c r="X74" s="677">
        <f t="shared" si="10"/>
        <v>0</v>
      </c>
    </row>
    <row r="75" spans="2:24">
      <c r="B75" s="672">
        <f t="shared" si="11"/>
        <v>2062</v>
      </c>
      <c r="C75" s="678"/>
      <c r="D75" s="665">
        <v>1</v>
      </c>
      <c r="E75" s="666">
        <f t="shared" si="14"/>
        <v>0.435</v>
      </c>
      <c r="F75" s="666">
        <f t="shared" si="14"/>
        <v>0.129</v>
      </c>
      <c r="G75" s="666">
        <f t="shared" si="13"/>
        <v>0</v>
      </c>
      <c r="H75" s="666">
        <f t="shared" si="14"/>
        <v>0</v>
      </c>
      <c r="I75" s="666">
        <f t="shared" si="13"/>
        <v>9.9000000000000005E-2</v>
      </c>
      <c r="J75" s="666">
        <f t="shared" si="14"/>
        <v>2.7E-2</v>
      </c>
      <c r="K75" s="666">
        <f t="shared" si="14"/>
        <v>8.9999999999999993E-3</v>
      </c>
      <c r="L75" s="666">
        <f t="shared" si="14"/>
        <v>7.1999999999999995E-2</v>
      </c>
      <c r="M75" s="666">
        <f t="shared" si="14"/>
        <v>3.3000000000000002E-2</v>
      </c>
      <c r="N75" s="666">
        <f t="shared" si="14"/>
        <v>0.04</v>
      </c>
      <c r="O75" s="666">
        <f t="shared" si="14"/>
        <v>0.156</v>
      </c>
      <c r="P75" s="673">
        <f t="shared" si="9"/>
        <v>1</v>
      </c>
      <c r="S75" s="672">
        <f t="shared" si="4"/>
        <v>2062</v>
      </c>
      <c r="T75" s="674">
        <v>0</v>
      </c>
      <c r="U75" s="674">
        <v>5</v>
      </c>
      <c r="V75" s="675">
        <f t="shared" si="5"/>
        <v>0</v>
      </c>
      <c r="W75" s="676">
        <v>1</v>
      </c>
      <c r="X75" s="677">
        <f t="shared" si="10"/>
        <v>0</v>
      </c>
    </row>
    <row r="76" spans="2:24">
      <c r="B76" s="672">
        <f t="shared" si="11"/>
        <v>2063</v>
      </c>
      <c r="C76" s="678"/>
      <c r="D76" s="665">
        <v>1</v>
      </c>
      <c r="E76" s="666">
        <f t="shared" si="14"/>
        <v>0.435</v>
      </c>
      <c r="F76" s="666">
        <f t="shared" si="14"/>
        <v>0.129</v>
      </c>
      <c r="G76" s="666">
        <f t="shared" si="13"/>
        <v>0</v>
      </c>
      <c r="H76" s="666">
        <f t="shared" si="14"/>
        <v>0</v>
      </c>
      <c r="I76" s="666">
        <f t="shared" si="13"/>
        <v>9.9000000000000005E-2</v>
      </c>
      <c r="J76" s="666">
        <f t="shared" si="14"/>
        <v>2.7E-2</v>
      </c>
      <c r="K76" s="666">
        <f t="shared" si="14"/>
        <v>8.9999999999999993E-3</v>
      </c>
      <c r="L76" s="666">
        <f t="shared" si="14"/>
        <v>7.1999999999999995E-2</v>
      </c>
      <c r="M76" s="666">
        <f t="shared" si="14"/>
        <v>3.3000000000000002E-2</v>
      </c>
      <c r="N76" s="666">
        <f t="shared" si="14"/>
        <v>0.04</v>
      </c>
      <c r="O76" s="666">
        <f t="shared" si="14"/>
        <v>0.156</v>
      </c>
      <c r="P76" s="673">
        <f t="shared" si="9"/>
        <v>1</v>
      </c>
      <c r="S76" s="672">
        <f t="shared" si="4"/>
        <v>2063</v>
      </c>
      <c r="T76" s="674">
        <v>0</v>
      </c>
      <c r="U76" s="674">
        <v>5</v>
      </c>
      <c r="V76" s="675">
        <f t="shared" si="5"/>
        <v>0</v>
      </c>
      <c r="W76" s="676">
        <v>1</v>
      </c>
      <c r="X76" s="677">
        <f t="shared" si="10"/>
        <v>0</v>
      </c>
    </row>
    <row r="77" spans="2:24">
      <c r="B77" s="672">
        <f t="shared" si="11"/>
        <v>2064</v>
      </c>
      <c r="C77" s="678"/>
      <c r="D77" s="665">
        <v>1</v>
      </c>
      <c r="E77" s="666">
        <f t="shared" si="14"/>
        <v>0.435</v>
      </c>
      <c r="F77" s="666">
        <f t="shared" si="14"/>
        <v>0.129</v>
      </c>
      <c r="G77" s="666">
        <f t="shared" si="13"/>
        <v>0</v>
      </c>
      <c r="H77" s="666">
        <f t="shared" si="14"/>
        <v>0</v>
      </c>
      <c r="I77" s="666">
        <f t="shared" si="13"/>
        <v>9.9000000000000005E-2</v>
      </c>
      <c r="J77" s="666">
        <f t="shared" si="14"/>
        <v>2.7E-2</v>
      </c>
      <c r="K77" s="666">
        <f t="shared" si="14"/>
        <v>8.9999999999999993E-3</v>
      </c>
      <c r="L77" s="666">
        <f t="shared" si="14"/>
        <v>7.1999999999999995E-2</v>
      </c>
      <c r="M77" s="666">
        <f t="shared" si="14"/>
        <v>3.3000000000000002E-2</v>
      </c>
      <c r="N77" s="666">
        <f t="shared" si="14"/>
        <v>0.04</v>
      </c>
      <c r="O77" s="666">
        <f t="shared" si="14"/>
        <v>0.156</v>
      </c>
      <c r="P77" s="673">
        <f t="shared" ref="P77:P93" si="15">SUM(E77:O77)</f>
        <v>1</v>
      </c>
      <c r="S77" s="672">
        <f t="shared" si="4"/>
        <v>2064</v>
      </c>
      <c r="T77" s="674">
        <v>0</v>
      </c>
      <c r="U77" s="674">
        <v>5</v>
      </c>
      <c r="V77" s="675">
        <f t="shared" si="5"/>
        <v>0</v>
      </c>
      <c r="W77" s="676">
        <v>1</v>
      </c>
      <c r="X77" s="677">
        <f t="shared" ref="X77:X93" si="16">V77*W77</f>
        <v>0</v>
      </c>
    </row>
    <row r="78" spans="2:24">
      <c r="B78" s="672">
        <f t="shared" ref="B78:B93" si="17">B77+1</f>
        <v>2065</v>
      </c>
      <c r="C78" s="678"/>
      <c r="D78" s="665">
        <v>1</v>
      </c>
      <c r="E78" s="666">
        <f t="shared" si="14"/>
        <v>0.435</v>
      </c>
      <c r="F78" s="666">
        <f t="shared" si="14"/>
        <v>0.129</v>
      </c>
      <c r="G78" s="666">
        <f t="shared" si="13"/>
        <v>0</v>
      </c>
      <c r="H78" s="666">
        <f t="shared" si="14"/>
        <v>0</v>
      </c>
      <c r="I78" s="666">
        <f t="shared" si="13"/>
        <v>9.9000000000000005E-2</v>
      </c>
      <c r="J78" s="666">
        <f t="shared" si="14"/>
        <v>2.7E-2</v>
      </c>
      <c r="K78" s="666">
        <f t="shared" si="14"/>
        <v>8.9999999999999993E-3</v>
      </c>
      <c r="L78" s="666">
        <f t="shared" si="14"/>
        <v>7.1999999999999995E-2</v>
      </c>
      <c r="M78" s="666">
        <f t="shared" si="14"/>
        <v>3.3000000000000002E-2</v>
      </c>
      <c r="N78" s="666">
        <f t="shared" si="14"/>
        <v>0.04</v>
      </c>
      <c r="O78" s="666">
        <f t="shared" si="14"/>
        <v>0.156</v>
      </c>
      <c r="P78" s="673">
        <f t="shared" si="15"/>
        <v>1</v>
      </c>
      <c r="S78" s="672">
        <f t="shared" ref="S78:S93" si="18">S77+1</f>
        <v>2065</v>
      </c>
      <c r="T78" s="674">
        <v>0</v>
      </c>
      <c r="U78" s="674">
        <v>5</v>
      </c>
      <c r="V78" s="675">
        <f t="shared" si="5"/>
        <v>0</v>
      </c>
      <c r="W78" s="676">
        <v>1</v>
      </c>
      <c r="X78" s="677">
        <f t="shared" si="16"/>
        <v>0</v>
      </c>
    </row>
    <row r="79" spans="2:24">
      <c r="B79" s="672">
        <f t="shared" si="17"/>
        <v>2066</v>
      </c>
      <c r="C79" s="678"/>
      <c r="D79" s="665">
        <v>1</v>
      </c>
      <c r="E79" s="666">
        <f t="shared" si="14"/>
        <v>0.435</v>
      </c>
      <c r="F79" s="666">
        <f t="shared" si="14"/>
        <v>0.129</v>
      </c>
      <c r="G79" s="666">
        <f t="shared" si="14"/>
        <v>0</v>
      </c>
      <c r="H79" s="666">
        <f t="shared" si="14"/>
        <v>0</v>
      </c>
      <c r="I79" s="666">
        <f t="shared" si="14"/>
        <v>9.9000000000000005E-2</v>
      </c>
      <c r="J79" s="666">
        <f t="shared" si="14"/>
        <v>2.7E-2</v>
      </c>
      <c r="K79" s="666">
        <f t="shared" si="14"/>
        <v>8.9999999999999993E-3</v>
      </c>
      <c r="L79" s="666">
        <f t="shared" si="14"/>
        <v>7.1999999999999995E-2</v>
      </c>
      <c r="M79" s="666">
        <f t="shared" si="14"/>
        <v>3.3000000000000002E-2</v>
      </c>
      <c r="N79" s="666">
        <f t="shared" si="14"/>
        <v>0.04</v>
      </c>
      <c r="O79" s="666">
        <f t="shared" si="14"/>
        <v>0.156</v>
      </c>
      <c r="P79" s="673">
        <f t="shared" si="15"/>
        <v>1</v>
      </c>
      <c r="S79" s="672">
        <f t="shared" si="18"/>
        <v>2066</v>
      </c>
      <c r="T79" s="674">
        <v>0</v>
      </c>
      <c r="U79" s="674">
        <v>5</v>
      </c>
      <c r="V79" s="675">
        <f t="shared" ref="V79:V93" si="19">T79*U79</f>
        <v>0</v>
      </c>
      <c r="W79" s="676">
        <v>1</v>
      </c>
      <c r="X79" s="677">
        <f t="shared" si="16"/>
        <v>0</v>
      </c>
    </row>
    <row r="80" spans="2:24">
      <c r="B80" s="672">
        <f t="shared" si="17"/>
        <v>2067</v>
      </c>
      <c r="C80" s="678"/>
      <c r="D80" s="665">
        <v>1</v>
      </c>
      <c r="E80" s="666">
        <f t="shared" si="14"/>
        <v>0.435</v>
      </c>
      <c r="F80" s="666">
        <f t="shared" si="14"/>
        <v>0.129</v>
      </c>
      <c r="G80" s="666">
        <f t="shared" si="14"/>
        <v>0</v>
      </c>
      <c r="H80" s="666">
        <f t="shared" si="14"/>
        <v>0</v>
      </c>
      <c r="I80" s="666">
        <f t="shared" si="14"/>
        <v>9.9000000000000005E-2</v>
      </c>
      <c r="J80" s="666">
        <f t="shared" si="14"/>
        <v>2.7E-2</v>
      </c>
      <c r="K80" s="666">
        <f t="shared" si="14"/>
        <v>8.9999999999999993E-3</v>
      </c>
      <c r="L80" s="666">
        <f t="shared" si="14"/>
        <v>7.1999999999999995E-2</v>
      </c>
      <c r="M80" s="666">
        <f t="shared" si="14"/>
        <v>3.3000000000000002E-2</v>
      </c>
      <c r="N80" s="666">
        <f t="shared" si="14"/>
        <v>0.04</v>
      </c>
      <c r="O80" s="666">
        <f t="shared" si="14"/>
        <v>0.156</v>
      </c>
      <c r="P80" s="673">
        <f t="shared" si="15"/>
        <v>1</v>
      </c>
      <c r="S80" s="672">
        <f t="shared" si="18"/>
        <v>2067</v>
      </c>
      <c r="T80" s="674">
        <v>0</v>
      </c>
      <c r="U80" s="674">
        <v>5</v>
      </c>
      <c r="V80" s="675">
        <f t="shared" si="19"/>
        <v>0</v>
      </c>
      <c r="W80" s="676">
        <v>1</v>
      </c>
      <c r="X80" s="677">
        <f t="shared" si="16"/>
        <v>0</v>
      </c>
    </row>
    <row r="81" spans="2:24">
      <c r="B81" s="672">
        <f t="shared" si="17"/>
        <v>2068</v>
      </c>
      <c r="C81" s="678"/>
      <c r="D81" s="665">
        <v>1</v>
      </c>
      <c r="E81" s="666">
        <f t="shared" si="14"/>
        <v>0.435</v>
      </c>
      <c r="F81" s="666">
        <f t="shared" si="14"/>
        <v>0.129</v>
      </c>
      <c r="G81" s="666">
        <f t="shared" si="14"/>
        <v>0</v>
      </c>
      <c r="H81" s="666">
        <f t="shared" si="14"/>
        <v>0</v>
      </c>
      <c r="I81" s="666">
        <f t="shared" si="14"/>
        <v>9.9000000000000005E-2</v>
      </c>
      <c r="J81" s="666">
        <f t="shared" si="14"/>
        <v>2.7E-2</v>
      </c>
      <c r="K81" s="666">
        <f t="shared" si="14"/>
        <v>8.9999999999999993E-3</v>
      </c>
      <c r="L81" s="666">
        <f t="shared" si="14"/>
        <v>7.1999999999999995E-2</v>
      </c>
      <c r="M81" s="666">
        <f t="shared" si="14"/>
        <v>3.3000000000000002E-2</v>
      </c>
      <c r="N81" s="666">
        <f t="shared" si="14"/>
        <v>0.04</v>
      </c>
      <c r="O81" s="666">
        <f t="shared" si="14"/>
        <v>0.156</v>
      </c>
      <c r="P81" s="673">
        <f t="shared" si="15"/>
        <v>1</v>
      </c>
      <c r="S81" s="672">
        <f t="shared" si="18"/>
        <v>2068</v>
      </c>
      <c r="T81" s="674">
        <v>0</v>
      </c>
      <c r="U81" s="674">
        <v>5</v>
      </c>
      <c r="V81" s="675">
        <f t="shared" si="19"/>
        <v>0</v>
      </c>
      <c r="W81" s="676">
        <v>1</v>
      </c>
      <c r="X81" s="677">
        <f t="shared" si="16"/>
        <v>0</v>
      </c>
    </row>
    <row r="82" spans="2:24">
      <c r="B82" s="672">
        <f t="shared" si="17"/>
        <v>2069</v>
      </c>
      <c r="C82" s="678"/>
      <c r="D82" s="665">
        <v>1</v>
      </c>
      <c r="E82" s="666">
        <f t="shared" si="14"/>
        <v>0.435</v>
      </c>
      <c r="F82" s="666">
        <f t="shared" si="14"/>
        <v>0.129</v>
      </c>
      <c r="G82" s="666">
        <f t="shared" si="14"/>
        <v>0</v>
      </c>
      <c r="H82" s="666">
        <f t="shared" si="14"/>
        <v>0</v>
      </c>
      <c r="I82" s="666">
        <f t="shared" si="14"/>
        <v>9.9000000000000005E-2</v>
      </c>
      <c r="J82" s="666">
        <f t="shared" si="14"/>
        <v>2.7E-2</v>
      </c>
      <c r="K82" s="666">
        <f t="shared" si="14"/>
        <v>8.9999999999999993E-3</v>
      </c>
      <c r="L82" s="666">
        <f t="shared" si="14"/>
        <v>7.1999999999999995E-2</v>
      </c>
      <c r="M82" s="666">
        <f t="shared" si="14"/>
        <v>3.3000000000000002E-2</v>
      </c>
      <c r="N82" s="666">
        <f t="shared" si="14"/>
        <v>0.04</v>
      </c>
      <c r="O82" s="666">
        <f t="shared" si="14"/>
        <v>0.156</v>
      </c>
      <c r="P82" s="673">
        <f t="shared" si="15"/>
        <v>1</v>
      </c>
      <c r="S82" s="672">
        <f t="shared" si="18"/>
        <v>2069</v>
      </c>
      <c r="T82" s="674">
        <v>0</v>
      </c>
      <c r="U82" s="674">
        <v>5</v>
      </c>
      <c r="V82" s="675">
        <f t="shared" si="19"/>
        <v>0</v>
      </c>
      <c r="W82" s="676">
        <v>1</v>
      </c>
      <c r="X82" s="677">
        <f t="shared" si="16"/>
        <v>0</v>
      </c>
    </row>
    <row r="83" spans="2:24">
      <c r="B83" s="672">
        <f t="shared" si="17"/>
        <v>2070</v>
      </c>
      <c r="C83" s="678"/>
      <c r="D83" s="665">
        <v>1</v>
      </c>
      <c r="E83" s="666">
        <f t="shared" ref="E83:O93" si="20">E$8</f>
        <v>0.435</v>
      </c>
      <c r="F83" s="666">
        <f t="shared" si="20"/>
        <v>0.129</v>
      </c>
      <c r="G83" s="666">
        <f t="shared" si="14"/>
        <v>0</v>
      </c>
      <c r="H83" s="666">
        <f t="shared" si="20"/>
        <v>0</v>
      </c>
      <c r="I83" s="666">
        <f t="shared" si="14"/>
        <v>9.9000000000000005E-2</v>
      </c>
      <c r="J83" s="666">
        <f t="shared" si="20"/>
        <v>2.7E-2</v>
      </c>
      <c r="K83" s="666">
        <f t="shared" si="20"/>
        <v>8.9999999999999993E-3</v>
      </c>
      <c r="L83" s="666">
        <f t="shared" si="20"/>
        <v>7.1999999999999995E-2</v>
      </c>
      <c r="M83" s="666">
        <f t="shared" si="20"/>
        <v>3.3000000000000002E-2</v>
      </c>
      <c r="N83" s="666">
        <f t="shared" si="20"/>
        <v>0.04</v>
      </c>
      <c r="O83" s="666">
        <f t="shared" si="20"/>
        <v>0.156</v>
      </c>
      <c r="P83" s="673">
        <f t="shared" si="15"/>
        <v>1</v>
      </c>
      <c r="S83" s="672">
        <f t="shared" si="18"/>
        <v>2070</v>
      </c>
      <c r="T83" s="674">
        <v>0</v>
      </c>
      <c r="U83" s="674">
        <v>5</v>
      </c>
      <c r="V83" s="675">
        <f t="shared" si="19"/>
        <v>0</v>
      </c>
      <c r="W83" s="676">
        <v>1</v>
      </c>
      <c r="X83" s="677">
        <f t="shared" si="16"/>
        <v>0</v>
      </c>
    </row>
    <row r="84" spans="2:24">
      <c r="B84" s="672">
        <f t="shared" si="17"/>
        <v>2071</v>
      </c>
      <c r="C84" s="678"/>
      <c r="D84" s="665">
        <v>1</v>
      </c>
      <c r="E84" s="666">
        <f t="shared" si="20"/>
        <v>0.435</v>
      </c>
      <c r="F84" s="666">
        <f t="shared" si="20"/>
        <v>0.129</v>
      </c>
      <c r="G84" s="666">
        <f t="shared" si="14"/>
        <v>0</v>
      </c>
      <c r="H84" s="666">
        <f t="shared" si="20"/>
        <v>0</v>
      </c>
      <c r="I84" s="666">
        <f t="shared" si="14"/>
        <v>9.9000000000000005E-2</v>
      </c>
      <c r="J84" s="666">
        <f t="shared" si="20"/>
        <v>2.7E-2</v>
      </c>
      <c r="K84" s="666">
        <f t="shared" si="20"/>
        <v>8.9999999999999993E-3</v>
      </c>
      <c r="L84" s="666">
        <f t="shared" si="20"/>
        <v>7.1999999999999995E-2</v>
      </c>
      <c r="M84" s="666">
        <f t="shared" si="20"/>
        <v>3.3000000000000002E-2</v>
      </c>
      <c r="N84" s="666">
        <f t="shared" si="20"/>
        <v>0.04</v>
      </c>
      <c r="O84" s="666">
        <f t="shared" si="20"/>
        <v>0.156</v>
      </c>
      <c r="P84" s="673">
        <f t="shared" si="15"/>
        <v>1</v>
      </c>
      <c r="S84" s="672">
        <f t="shared" si="18"/>
        <v>2071</v>
      </c>
      <c r="T84" s="674">
        <v>0</v>
      </c>
      <c r="U84" s="674">
        <v>5</v>
      </c>
      <c r="V84" s="675">
        <f t="shared" si="19"/>
        <v>0</v>
      </c>
      <c r="W84" s="676">
        <v>1</v>
      </c>
      <c r="X84" s="677">
        <f t="shared" si="16"/>
        <v>0</v>
      </c>
    </row>
    <row r="85" spans="2:24">
      <c r="B85" s="672">
        <f t="shared" si="17"/>
        <v>2072</v>
      </c>
      <c r="C85" s="678"/>
      <c r="D85" s="665">
        <v>1</v>
      </c>
      <c r="E85" s="666">
        <f t="shared" si="20"/>
        <v>0.435</v>
      </c>
      <c r="F85" s="666">
        <f t="shared" si="20"/>
        <v>0.129</v>
      </c>
      <c r="G85" s="666">
        <f t="shared" si="14"/>
        <v>0</v>
      </c>
      <c r="H85" s="666">
        <f t="shared" si="20"/>
        <v>0</v>
      </c>
      <c r="I85" s="666">
        <f t="shared" si="14"/>
        <v>9.9000000000000005E-2</v>
      </c>
      <c r="J85" s="666">
        <f t="shared" si="20"/>
        <v>2.7E-2</v>
      </c>
      <c r="K85" s="666">
        <f t="shared" si="20"/>
        <v>8.9999999999999993E-3</v>
      </c>
      <c r="L85" s="666">
        <f t="shared" si="20"/>
        <v>7.1999999999999995E-2</v>
      </c>
      <c r="M85" s="666">
        <f t="shared" si="20"/>
        <v>3.3000000000000002E-2</v>
      </c>
      <c r="N85" s="666">
        <f t="shared" si="20"/>
        <v>0.04</v>
      </c>
      <c r="O85" s="666">
        <f t="shared" si="20"/>
        <v>0.156</v>
      </c>
      <c r="P85" s="673">
        <f t="shared" si="15"/>
        <v>1</v>
      </c>
      <c r="S85" s="672">
        <f t="shared" si="18"/>
        <v>2072</v>
      </c>
      <c r="T85" s="674">
        <v>0</v>
      </c>
      <c r="U85" s="674">
        <v>5</v>
      </c>
      <c r="V85" s="675">
        <f t="shared" si="19"/>
        <v>0</v>
      </c>
      <c r="W85" s="676">
        <v>1</v>
      </c>
      <c r="X85" s="677">
        <f t="shared" si="16"/>
        <v>0</v>
      </c>
    </row>
    <row r="86" spans="2:24">
      <c r="B86" s="672">
        <f t="shared" si="17"/>
        <v>2073</v>
      </c>
      <c r="C86" s="678"/>
      <c r="D86" s="665">
        <v>1</v>
      </c>
      <c r="E86" s="666">
        <f t="shared" si="20"/>
        <v>0.435</v>
      </c>
      <c r="F86" s="666">
        <f t="shared" si="20"/>
        <v>0.129</v>
      </c>
      <c r="G86" s="666">
        <f t="shared" si="14"/>
        <v>0</v>
      </c>
      <c r="H86" s="666">
        <f t="shared" si="20"/>
        <v>0</v>
      </c>
      <c r="I86" s="666">
        <f t="shared" si="14"/>
        <v>9.9000000000000005E-2</v>
      </c>
      <c r="J86" s="666">
        <f t="shared" si="20"/>
        <v>2.7E-2</v>
      </c>
      <c r="K86" s="666">
        <f t="shared" si="20"/>
        <v>8.9999999999999993E-3</v>
      </c>
      <c r="L86" s="666">
        <f t="shared" si="20"/>
        <v>7.1999999999999995E-2</v>
      </c>
      <c r="M86" s="666">
        <f t="shared" si="20"/>
        <v>3.3000000000000002E-2</v>
      </c>
      <c r="N86" s="666">
        <f t="shared" si="20"/>
        <v>0.04</v>
      </c>
      <c r="O86" s="666">
        <f t="shared" si="20"/>
        <v>0.156</v>
      </c>
      <c r="P86" s="673">
        <f t="shared" si="15"/>
        <v>1</v>
      </c>
      <c r="S86" s="672">
        <f t="shared" si="18"/>
        <v>2073</v>
      </c>
      <c r="T86" s="674">
        <v>0</v>
      </c>
      <c r="U86" s="674">
        <v>5</v>
      </c>
      <c r="V86" s="675">
        <f t="shared" si="19"/>
        <v>0</v>
      </c>
      <c r="W86" s="676">
        <v>1</v>
      </c>
      <c r="X86" s="677">
        <f t="shared" si="16"/>
        <v>0</v>
      </c>
    </row>
    <row r="87" spans="2:24">
      <c r="B87" s="672">
        <f t="shared" si="17"/>
        <v>2074</v>
      </c>
      <c r="C87" s="678"/>
      <c r="D87" s="665">
        <v>1</v>
      </c>
      <c r="E87" s="666">
        <f t="shared" si="20"/>
        <v>0.435</v>
      </c>
      <c r="F87" s="666">
        <f t="shared" si="20"/>
        <v>0.129</v>
      </c>
      <c r="G87" s="666">
        <f t="shared" si="14"/>
        <v>0</v>
      </c>
      <c r="H87" s="666">
        <f t="shared" si="20"/>
        <v>0</v>
      </c>
      <c r="I87" s="666">
        <f t="shared" si="14"/>
        <v>9.9000000000000005E-2</v>
      </c>
      <c r="J87" s="666">
        <f t="shared" si="20"/>
        <v>2.7E-2</v>
      </c>
      <c r="K87" s="666">
        <f t="shared" si="20"/>
        <v>8.9999999999999993E-3</v>
      </c>
      <c r="L87" s="666">
        <f t="shared" si="20"/>
        <v>7.1999999999999995E-2</v>
      </c>
      <c r="M87" s="666">
        <f t="shared" si="20"/>
        <v>3.3000000000000002E-2</v>
      </c>
      <c r="N87" s="666">
        <f t="shared" si="20"/>
        <v>0.04</v>
      </c>
      <c r="O87" s="666">
        <f t="shared" si="20"/>
        <v>0.156</v>
      </c>
      <c r="P87" s="673">
        <f t="shared" si="15"/>
        <v>1</v>
      </c>
      <c r="S87" s="672">
        <f t="shared" si="18"/>
        <v>2074</v>
      </c>
      <c r="T87" s="674">
        <v>0</v>
      </c>
      <c r="U87" s="674">
        <v>5</v>
      </c>
      <c r="V87" s="675">
        <f t="shared" si="19"/>
        <v>0</v>
      </c>
      <c r="W87" s="676">
        <v>1</v>
      </c>
      <c r="X87" s="677">
        <f t="shared" si="16"/>
        <v>0</v>
      </c>
    </row>
    <row r="88" spans="2:24">
      <c r="B88" s="672">
        <f t="shared" si="17"/>
        <v>2075</v>
      </c>
      <c r="C88" s="678"/>
      <c r="D88" s="665">
        <v>1</v>
      </c>
      <c r="E88" s="666">
        <f t="shared" si="20"/>
        <v>0.435</v>
      </c>
      <c r="F88" s="666">
        <f t="shared" si="20"/>
        <v>0.129</v>
      </c>
      <c r="G88" s="666">
        <f t="shared" si="14"/>
        <v>0</v>
      </c>
      <c r="H88" s="666">
        <f t="shared" si="20"/>
        <v>0</v>
      </c>
      <c r="I88" s="666">
        <f t="shared" si="14"/>
        <v>9.9000000000000005E-2</v>
      </c>
      <c r="J88" s="666">
        <f t="shared" si="20"/>
        <v>2.7E-2</v>
      </c>
      <c r="K88" s="666">
        <f t="shared" si="20"/>
        <v>8.9999999999999993E-3</v>
      </c>
      <c r="L88" s="666">
        <f t="shared" si="20"/>
        <v>7.1999999999999995E-2</v>
      </c>
      <c r="M88" s="666">
        <f t="shared" si="20"/>
        <v>3.3000000000000002E-2</v>
      </c>
      <c r="N88" s="666">
        <f t="shared" si="20"/>
        <v>0.04</v>
      </c>
      <c r="O88" s="666">
        <f t="shared" si="20"/>
        <v>0.156</v>
      </c>
      <c r="P88" s="673">
        <f t="shared" si="15"/>
        <v>1</v>
      </c>
      <c r="S88" s="672">
        <f t="shared" si="18"/>
        <v>2075</v>
      </c>
      <c r="T88" s="674">
        <v>0</v>
      </c>
      <c r="U88" s="674">
        <v>5</v>
      </c>
      <c r="V88" s="675">
        <f t="shared" si="19"/>
        <v>0</v>
      </c>
      <c r="W88" s="676">
        <v>1</v>
      </c>
      <c r="X88" s="677">
        <f t="shared" si="16"/>
        <v>0</v>
      </c>
    </row>
    <row r="89" spans="2:24">
      <c r="B89" s="672">
        <f t="shared" si="17"/>
        <v>2076</v>
      </c>
      <c r="C89" s="678"/>
      <c r="D89" s="665">
        <v>1</v>
      </c>
      <c r="E89" s="666">
        <f t="shared" si="20"/>
        <v>0.435</v>
      </c>
      <c r="F89" s="666">
        <f t="shared" si="20"/>
        <v>0.129</v>
      </c>
      <c r="G89" s="666">
        <f t="shared" si="20"/>
        <v>0</v>
      </c>
      <c r="H89" s="666">
        <f t="shared" si="20"/>
        <v>0</v>
      </c>
      <c r="I89" s="666">
        <f t="shared" si="20"/>
        <v>9.9000000000000005E-2</v>
      </c>
      <c r="J89" s="666">
        <f t="shared" si="20"/>
        <v>2.7E-2</v>
      </c>
      <c r="K89" s="666">
        <f t="shared" si="20"/>
        <v>8.9999999999999993E-3</v>
      </c>
      <c r="L89" s="666">
        <f t="shared" si="20"/>
        <v>7.1999999999999995E-2</v>
      </c>
      <c r="M89" s="666">
        <f t="shared" si="20"/>
        <v>3.3000000000000002E-2</v>
      </c>
      <c r="N89" s="666">
        <f t="shared" si="20"/>
        <v>0.04</v>
      </c>
      <c r="O89" s="666">
        <f t="shared" si="20"/>
        <v>0.156</v>
      </c>
      <c r="P89" s="673">
        <f t="shared" si="15"/>
        <v>1</v>
      </c>
      <c r="S89" s="672">
        <f t="shared" si="18"/>
        <v>2076</v>
      </c>
      <c r="T89" s="674">
        <v>0</v>
      </c>
      <c r="U89" s="674">
        <v>5</v>
      </c>
      <c r="V89" s="675">
        <f t="shared" si="19"/>
        <v>0</v>
      </c>
      <c r="W89" s="676">
        <v>1</v>
      </c>
      <c r="X89" s="677">
        <f t="shared" si="16"/>
        <v>0</v>
      </c>
    </row>
    <row r="90" spans="2:24">
      <c r="B90" s="672">
        <f t="shared" si="17"/>
        <v>2077</v>
      </c>
      <c r="C90" s="678"/>
      <c r="D90" s="665">
        <v>1</v>
      </c>
      <c r="E90" s="666">
        <f t="shared" si="20"/>
        <v>0.435</v>
      </c>
      <c r="F90" s="666">
        <f t="shared" si="20"/>
        <v>0.129</v>
      </c>
      <c r="G90" s="666">
        <f t="shared" si="20"/>
        <v>0</v>
      </c>
      <c r="H90" s="666">
        <f t="shared" si="20"/>
        <v>0</v>
      </c>
      <c r="I90" s="666">
        <f t="shared" si="20"/>
        <v>9.9000000000000005E-2</v>
      </c>
      <c r="J90" s="666">
        <f t="shared" si="20"/>
        <v>2.7E-2</v>
      </c>
      <c r="K90" s="666">
        <f t="shared" si="20"/>
        <v>8.9999999999999993E-3</v>
      </c>
      <c r="L90" s="666">
        <f t="shared" si="20"/>
        <v>7.1999999999999995E-2</v>
      </c>
      <c r="M90" s="666">
        <f t="shared" si="20"/>
        <v>3.3000000000000002E-2</v>
      </c>
      <c r="N90" s="666">
        <f t="shared" si="20"/>
        <v>0.04</v>
      </c>
      <c r="O90" s="666">
        <f t="shared" si="20"/>
        <v>0.156</v>
      </c>
      <c r="P90" s="673">
        <f t="shared" si="15"/>
        <v>1</v>
      </c>
      <c r="S90" s="672">
        <f t="shared" si="18"/>
        <v>2077</v>
      </c>
      <c r="T90" s="674">
        <v>0</v>
      </c>
      <c r="U90" s="674">
        <v>5</v>
      </c>
      <c r="V90" s="675">
        <f t="shared" si="19"/>
        <v>0</v>
      </c>
      <c r="W90" s="676">
        <v>1</v>
      </c>
      <c r="X90" s="677">
        <f t="shared" si="16"/>
        <v>0</v>
      </c>
    </row>
    <row r="91" spans="2:24">
      <c r="B91" s="672">
        <f t="shared" si="17"/>
        <v>2078</v>
      </c>
      <c r="C91" s="678"/>
      <c r="D91" s="665">
        <v>1</v>
      </c>
      <c r="E91" s="666">
        <f t="shared" si="20"/>
        <v>0.435</v>
      </c>
      <c r="F91" s="666">
        <f t="shared" si="20"/>
        <v>0.129</v>
      </c>
      <c r="G91" s="666">
        <f t="shared" si="20"/>
        <v>0</v>
      </c>
      <c r="H91" s="666">
        <f t="shared" si="20"/>
        <v>0</v>
      </c>
      <c r="I91" s="666">
        <f t="shared" si="20"/>
        <v>9.9000000000000005E-2</v>
      </c>
      <c r="J91" s="666">
        <f t="shared" si="20"/>
        <v>2.7E-2</v>
      </c>
      <c r="K91" s="666">
        <f t="shared" si="20"/>
        <v>8.9999999999999993E-3</v>
      </c>
      <c r="L91" s="666">
        <f t="shared" si="20"/>
        <v>7.1999999999999995E-2</v>
      </c>
      <c r="M91" s="666">
        <f t="shared" si="20"/>
        <v>3.3000000000000002E-2</v>
      </c>
      <c r="N91" s="666">
        <f t="shared" si="20"/>
        <v>0.04</v>
      </c>
      <c r="O91" s="666">
        <f t="shared" si="20"/>
        <v>0.156</v>
      </c>
      <c r="P91" s="673">
        <f t="shared" si="15"/>
        <v>1</v>
      </c>
      <c r="S91" s="672">
        <f t="shared" si="18"/>
        <v>2078</v>
      </c>
      <c r="T91" s="674">
        <v>0</v>
      </c>
      <c r="U91" s="674">
        <v>5</v>
      </c>
      <c r="V91" s="675">
        <f t="shared" si="19"/>
        <v>0</v>
      </c>
      <c r="W91" s="676">
        <v>1</v>
      </c>
      <c r="X91" s="677">
        <f t="shared" si="16"/>
        <v>0</v>
      </c>
    </row>
    <row r="92" spans="2:24">
      <c r="B92" s="672">
        <f t="shared" si="17"/>
        <v>2079</v>
      </c>
      <c r="C92" s="678"/>
      <c r="D92" s="665">
        <v>1</v>
      </c>
      <c r="E92" s="666">
        <f t="shared" si="20"/>
        <v>0.435</v>
      </c>
      <c r="F92" s="666">
        <f t="shared" si="20"/>
        <v>0.129</v>
      </c>
      <c r="G92" s="666">
        <f t="shared" si="20"/>
        <v>0</v>
      </c>
      <c r="H92" s="666">
        <f t="shared" si="20"/>
        <v>0</v>
      </c>
      <c r="I92" s="666">
        <f t="shared" si="20"/>
        <v>9.9000000000000005E-2</v>
      </c>
      <c r="J92" s="666">
        <f t="shared" si="20"/>
        <v>2.7E-2</v>
      </c>
      <c r="K92" s="666">
        <f t="shared" si="20"/>
        <v>8.9999999999999993E-3</v>
      </c>
      <c r="L92" s="666">
        <f t="shared" si="20"/>
        <v>7.1999999999999995E-2</v>
      </c>
      <c r="M92" s="666">
        <f t="shared" si="20"/>
        <v>3.3000000000000002E-2</v>
      </c>
      <c r="N92" s="666">
        <f t="shared" si="20"/>
        <v>0.04</v>
      </c>
      <c r="O92" s="666">
        <f t="shared" si="20"/>
        <v>0.156</v>
      </c>
      <c r="P92" s="673">
        <f t="shared" si="15"/>
        <v>1</v>
      </c>
      <c r="S92" s="672">
        <f t="shared" si="18"/>
        <v>2079</v>
      </c>
      <c r="T92" s="674">
        <v>0</v>
      </c>
      <c r="U92" s="674">
        <v>5</v>
      </c>
      <c r="V92" s="675">
        <f t="shared" si="19"/>
        <v>0</v>
      </c>
      <c r="W92" s="676">
        <v>1</v>
      </c>
      <c r="X92" s="677">
        <f t="shared" si="16"/>
        <v>0</v>
      </c>
    </row>
    <row r="93" spans="2:24" ht="13.5" thickBot="1">
      <c r="B93" s="679">
        <f t="shared" si="17"/>
        <v>2080</v>
      </c>
      <c r="C93" s="680"/>
      <c r="D93" s="665">
        <v>1</v>
      </c>
      <c r="E93" s="681">
        <f t="shared" si="20"/>
        <v>0.435</v>
      </c>
      <c r="F93" s="681">
        <f t="shared" si="20"/>
        <v>0.129</v>
      </c>
      <c r="G93" s="681">
        <f t="shared" si="20"/>
        <v>0</v>
      </c>
      <c r="H93" s="681">
        <f t="shared" si="20"/>
        <v>0</v>
      </c>
      <c r="I93" s="681">
        <f t="shared" si="20"/>
        <v>9.9000000000000005E-2</v>
      </c>
      <c r="J93" s="681">
        <f t="shared" si="20"/>
        <v>2.7E-2</v>
      </c>
      <c r="K93" s="681">
        <f t="shared" si="20"/>
        <v>8.9999999999999993E-3</v>
      </c>
      <c r="L93" s="681">
        <f t="shared" si="20"/>
        <v>7.1999999999999995E-2</v>
      </c>
      <c r="M93" s="681">
        <f t="shared" si="20"/>
        <v>3.3000000000000002E-2</v>
      </c>
      <c r="N93" s="681">
        <f t="shared" si="20"/>
        <v>0.04</v>
      </c>
      <c r="O93" s="682">
        <f t="shared" si="20"/>
        <v>0.156</v>
      </c>
      <c r="P93" s="683">
        <f t="shared" si="15"/>
        <v>1</v>
      </c>
      <c r="S93" s="679">
        <f t="shared" si="18"/>
        <v>2080</v>
      </c>
      <c r="T93" s="684">
        <v>0</v>
      </c>
      <c r="U93" s="685">
        <v>5</v>
      </c>
      <c r="V93" s="686">
        <f t="shared" si="19"/>
        <v>0</v>
      </c>
      <c r="W93" s="687">
        <v>1</v>
      </c>
      <c r="X93" s="68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Mahakam Hulu</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0</v>
      </c>
      <c r="D14" s="599">
        <f>Activity!$C13*Activity!$D13*Activity!F13</f>
        <v>0</v>
      </c>
      <c r="E14" s="599">
        <f>Activity!$C13*Activity!$D13*Activity!G13</f>
        <v>0</v>
      </c>
      <c r="F14" s="599">
        <f>Activity!$C13*Activity!$D13*Activity!H13</f>
        <v>0</v>
      </c>
      <c r="G14" s="599">
        <f>Activity!$C13*Activity!$D13*Activity!I13</f>
        <v>0</v>
      </c>
      <c r="H14" s="599">
        <f>Activity!$C13*Activity!$D13*Activity!J13</f>
        <v>0</v>
      </c>
      <c r="I14" s="599">
        <f>Activity!$C13*Activity!$D13*Activity!K13</f>
        <v>0</v>
      </c>
      <c r="J14" s="599">
        <f>Activity!$C13*Activity!$D13*Activity!L13</f>
        <v>0</v>
      </c>
      <c r="K14" s="600">
        <f>Activity!$C13*Activity!$D13*Activity!M13</f>
        <v>0</v>
      </c>
      <c r="L14" s="600">
        <f>Activity!$C13*Activity!$D13*Activity!N13</f>
        <v>0</v>
      </c>
      <c r="M14" s="599">
        <f>Activity!$C13*Activity!$D13*Activity!O13</f>
        <v>0</v>
      </c>
      <c r="N14" s="447">
        <v>0</v>
      </c>
      <c r="O14" s="607">
        <f>Activity!C13*Activity!D13</f>
        <v>0</v>
      </c>
      <c r="P14" s="608">
        <f>Activity!X13</f>
        <v>0</v>
      </c>
    </row>
    <row r="15" spans="2:16">
      <c r="B15" s="49">
        <f>B14+1</f>
        <v>2001</v>
      </c>
      <c r="C15" s="601">
        <f>Activity!$C14*Activity!$D14*Activity!E14</f>
        <v>0</v>
      </c>
      <c r="D15" s="602">
        <f>Activity!$C14*Activity!$D14*Activity!F14</f>
        <v>0</v>
      </c>
      <c r="E15" s="600">
        <f>Activity!$C14*Activity!$D14*Activity!G14</f>
        <v>0</v>
      </c>
      <c r="F15" s="602">
        <f>Activity!$C14*Activity!$D14*Activity!H14</f>
        <v>0</v>
      </c>
      <c r="G15" s="602">
        <f>Activity!$C14*Activity!$D14*Activity!I14</f>
        <v>0</v>
      </c>
      <c r="H15" s="602">
        <f>Activity!$C14*Activity!$D14*Activity!J14</f>
        <v>0</v>
      </c>
      <c r="I15" s="602">
        <f>Activity!$C14*Activity!$D14*Activity!K14</f>
        <v>0</v>
      </c>
      <c r="J15" s="603">
        <f>Activity!$C14*Activity!$D14*Activity!L14</f>
        <v>0</v>
      </c>
      <c r="K15" s="602">
        <f>Activity!$C14*Activity!$D14*Activity!M14</f>
        <v>0</v>
      </c>
      <c r="L15" s="602">
        <f>Activity!$C14*Activity!$D14*Activity!N14</f>
        <v>0</v>
      </c>
      <c r="M15" s="600">
        <f>Activity!$C14*Activity!$D14*Activity!O14</f>
        <v>0</v>
      </c>
      <c r="N15" s="448">
        <v>0</v>
      </c>
      <c r="O15" s="602">
        <f>Activity!C14*Activity!D14</f>
        <v>0</v>
      </c>
      <c r="P15" s="609">
        <f>Activity!X14</f>
        <v>0</v>
      </c>
    </row>
    <row r="16" spans="2:16">
      <c r="B16" s="7">
        <f t="shared" ref="B16:B21" si="0">B15+1</f>
        <v>2002</v>
      </c>
      <c r="C16" s="601">
        <f>Activity!$C15*Activity!$D15*Activity!E15</f>
        <v>0</v>
      </c>
      <c r="D16" s="602">
        <f>Activity!$C15*Activity!$D15*Activity!F15</f>
        <v>0</v>
      </c>
      <c r="E16" s="600">
        <f>Activity!$C15*Activity!$D15*Activity!G15</f>
        <v>0</v>
      </c>
      <c r="F16" s="602">
        <f>Activity!$C15*Activity!$D15*Activity!H15</f>
        <v>0</v>
      </c>
      <c r="G16" s="602">
        <f>Activity!$C15*Activity!$D15*Activity!I15</f>
        <v>0</v>
      </c>
      <c r="H16" s="602">
        <f>Activity!$C15*Activity!$D15*Activity!J15</f>
        <v>0</v>
      </c>
      <c r="I16" s="602">
        <f>Activity!$C15*Activity!$D15*Activity!K15</f>
        <v>0</v>
      </c>
      <c r="J16" s="603">
        <f>Activity!$C15*Activity!$D15*Activity!L15</f>
        <v>0</v>
      </c>
      <c r="K16" s="602">
        <f>Activity!$C15*Activity!$D15*Activity!M15</f>
        <v>0</v>
      </c>
      <c r="L16" s="602">
        <f>Activity!$C15*Activity!$D15*Activity!N15</f>
        <v>0</v>
      </c>
      <c r="M16" s="600">
        <f>Activity!$C15*Activity!$D15*Activity!O15</f>
        <v>0</v>
      </c>
      <c r="N16" s="448">
        <v>0</v>
      </c>
      <c r="O16" s="602">
        <f>Activity!C15*Activity!D15</f>
        <v>0</v>
      </c>
      <c r="P16" s="609">
        <f>Activity!X15</f>
        <v>0</v>
      </c>
    </row>
    <row r="17" spans="2:16">
      <c r="B17" s="7">
        <f t="shared" si="0"/>
        <v>2003</v>
      </c>
      <c r="C17" s="601">
        <f>Activity!$C16*Activity!$D16*Activity!E16</f>
        <v>0</v>
      </c>
      <c r="D17" s="602">
        <f>Activity!$C16*Activity!$D16*Activity!F16</f>
        <v>0</v>
      </c>
      <c r="E17" s="600">
        <f>Activity!$C16*Activity!$D16*Activity!G16</f>
        <v>0</v>
      </c>
      <c r="F17" s="602">
        <f>Activity!$C16*Activity!$D16*Activity!H16</f>
        <v>0</v>
      </c>
      <c r="G17" s="602">
        <f>Activity!$C16*Activity!$D16*Activity!I16</f>
        <v>0</v>
      </c>
      <c r="H17" s="602">
        <f>Activity!$C16*Activity!$D16*Activity!J16</f>
        <v>0</v>
      </c>
      <c r="I17" s="602">
        <f>Activity!$C16*Activity!$D16*Activity!K16</f>
        <v>0</v>
      </c>
      <c r="J17" s="603">
        <f>Activity!$C16*Activity!$D16*Activity!L16</f>
        <v>0</v>
      </c>
      <c r="K17" s="602">
        <f>Activity!$C16*Activity!$D16*Activity!M16</f>
        <v>0</v>
      </c>
      <c r="L17" s="602">
        <f>Activity!$C16*Activity!$D16*Activity!N16</f>
        <v>0</v>
      </c>
      <c r="M17" s="600">
        <f>Activity!$C16*Activity!$D16*Activity!O16</f>
        <v>0</v>
      </c>
      <c r="N17" s="448">
        <v>0</v>
      </c>
      <c r="O17" s="602">
        <f>Activity!C16*Activity!D16</f>
        <v>0</v>
      </c>
      <c r="P17" s="609">
        <f>Activity!X16</f>
        <v>0</v>
      </c>
    </row>
    <row r="18" spans="2:16">
      <c r="B18" s="7">
        <f t="shared" si="0"/>
        <v>2004</v>
      </c>
      <c r="C18" s="601">
        <f>Activity!$C17*Activity!$D17*Activity!E17</f>
        <v>0</v>
      </c>
      <c r="D18" s="602">
        <f>Activity!$C17*Activity!$D17*Activity!F17</f>
        <v>0</v>
      </c>
      <c r="E18" s="600">
        <f>Activity!$C17*Activity!$D17*Activity!G17</f>
        <v>0</v>
      </c>
      <c r="F18" s="602">
        <f>Activity!$C17*Activity!$D17*Activity!H17</f>
        <v>0</v>
      </c>
      <c r="G18" s="602">
        <f>Activity!$C17*Activity!$D17*Activity!I17</f>
        <v>0</v>
      </c>
      <c r="H18" s="602">
        <f>Activity!$C17*Activity!$D17*Activity!J17</f>
        <v>0</v>
      </c>
      <c r="I18" s="602">
        <f>Activity!$C17*Activity!$D17*Activity!K17</f>
        <v>0</v>
      </c>
      <c r="J18" s="603">
        <f>Activity!$C17*Activity!$D17*Activity!L17</f>
        <v>0</v>
      </c>
      <c r="K18" s="602">
        <f>Activity!$C17*Activity!$D17*Activity!M17</f>
        <v>0</v>
      </c>
      <c r="L18" s="602">
        <f>Activity!$C17*Activity!$D17*Activity!N17</f>
        <v>0</v>
      </c>
      <c r="M18" s="600">
        <f>Activity!$C17*Activity!$D17*Activity!O17</f>
        <v>0</v>
      </c>
      <c r="N18" s="448">
        <v>0</v>
      </c>
      <c r="O18" s="602">
        <f>Activity!C17*Activity!D17</f>
        <v>0</v>
      </c>
      <c r="P18" s="609">
        <f>Activity!X17</f>
        <v>0</v>
      </c>
    </row>
    <row r="19" spans="2:16">
      <c r="B19" s="7">
        <f t="shared" si="0"/>
        <v>2005</v>
      </c>
      <c r="C19" s="601">
        <f>Activity!$C18*Activity!$D18*Activity!E18</f>
        <v>0</v>
      </c>
      <c r="D19" s="602">
        <f>Activity!$C18*Activity!$D18*Activity!F18</f>
        <v>0</v>
      </c>
      <c r="E19" s="600">
        <f>Activity!$C18*Activity!$D18*Activity!G18</f>
        <v>0</v>
      </c>
      <c r="F19" s="602">
        <f>Activity!$C18*Activity!$D18*Activity!H18</f>
        <v>0</v>
      </c>
      <c r="G19" s="602">
        <f>Activity!$C18*Activity!$D18*Activity!I18</f>
        <v>0</v>
      </c>
      <c r="H19" s="602">
        <f>Activity!$C18*Activity!$D18*Activity!J18</f>
        <v>0</v>
      </c>
      <c r="I19" s="602">
        <f>Activity!$C18*Activity!$D18*Activity!K18</f>
        <v>0</v>
      </c>
      <c r="J19" s="603">
        <f>Activity!$C18*Activity!$D18*Activity!L18</f>
        <v>0</v>
      </c>
      <c r="K19" s="602">
        <f>Activity!$C18*Activity!$D18*Activity!M18</f>
        <v>0</v>
      </c>
      <c r="L19" s="602">
        <f>Activity!$C18*Activity!$D18*Activity!N18</f>
        <v>0</v>
      </c>
      <c r="M19" s="600">
        <f>Activity!$C18*Activity!$D18*Activity!O18</f>
        <v>0</v>
      </c>
      <c r="N19" s="448">
        <v>0</v>
      </c>
      <c r="O19" s="602">
        <f>Activity!C18*Activity!D18</f>
        <v>0</v>
      </c>
      <c r="P19" s="609">
        <f>Activity!X18</f>
        <v>0</v>
      </c>
    </row>
    <row r="20" spans="2:16">
      <c r="B20" s="7">
        <f t="shared" si="0"/>
        <v>2006</v>
      </c>
      <c r="C20" s="601">
        <f>Activity!$C19*Activity!$D19*Activity!E19</f>
        <v>0</v>
      </c>
      <c r="D20" s="602">
        <f>Activity!$C19*Activity!$D19*Activity!F19</f>
        <v>0</v>
      </c>
      <c r="E20" s="600">
        <f>Activity!$C19*Activity!$D19*Activity!G19</f>
        <v>0</v>
      </c>
      <c r="F20" s="602">
        <f>Activity!$C19*Activity!$D19*Activity!H19</f>
        <v>0</v>
      </c>
      <c r="G20" s="602">
        <f>Activity!$C19*Activity!$D19*Activity!I19</f>
        <v>0</v>
      </c>
      <c r="H20" s="602">
        <f>Activity!$C19*Activity!$D19*Activity!J19</f>
        <v>0</v>
      </c>
      <c r="I20" s="602">
        <f>Activity!$C19*Activity!$D19*Activity!K19</f>
        <v>0</v>
      </c>
      <c r="J20" s="603">
        <f>Activity!$C19*Activity!$D19*Activity!L19</f>
        <v>0</v>
      </c>
      <c r="K20" s="602">
        <f>Activity!$C19*Activity!$D19*Activity!M19</f>
        <v>0</v>
      </c>
      <c r="L20" s="602">
        <f>Activity!$C19*Activity!$D19*Activity!N19</f>
        <v>0</v>
      </c>
      <c r="M20" s="600">
        <f>Activity!$C19*Activity!$D19*Activity!O19</f>
        <v>0</v>
      </c>
      <c r="N20" s="448">
        <v>0</v>
      </c>
      <c r="O20" s="602">
        <f>Activity!C19*Activity!D19</f>
        <v>0</v>
      </c>
      <c r="P20" s="609">
        <f>Activity!X19</f>
        <v>0</v>
      </c>
    </row>
    <row r="21" spans="2:16">
      <c r="B21" s="7">
        <f t="shared" si="0"/>
        <v>2007</v>
      </c>
      <c r="C21" s="601">
        <f>Activity!$C20*Activity!$D20*Activity!E20</f>
        <v>0</v>
      </c>
      <c r="D21" s="602">
        <f>Activity!$C20*Activity!$D20*Activity!F20</f>
        <v>0</v>
      </c>
      <c r="E21" s="600">
        <f>Activity!$C20*Activity!$D20*Activity!G20</f>
        <v>0</v>
      </c>
      <c r="F21" s="602">
        <f>Activity!$C20*Activity!$D20*Activity!H20</f>
        <v>0</v>
      </c>
      <c r="G21" s="602">
        <f>Activity!$C20*Activity!$D20*Activity!I20</f>
        <v>0</v>
      </c>
      <c r="H21" s="602">
        <f>Activity!$C20*Activity!$D20*Activity!J20</f>
        <v>0</v>
      </c>
      <c r="I21" s="602">
        <f>Activity!$C20*Activity!$D20*Activity!K20</f>
        <v>0</v>
      </c>
      <c r="J21" s="603">
        <f>Activity!$C20*Activity!$D20*Activity!L20</f>
        <v>0</v>
      </c>
      <c r="K21" s="602">
        <f>Activity!$C20*Activity!$D20*Activity!M20</f>
        <v>0</v>
      </c>
      <c r="L21" s="602">
        <f>Activity!$C20*Activity!$D20*Activity!N20</f>
        <v>0</v>
      </c>
      <c r="M21" s="600">
        <f>Activity!$C20*Activity!$D20*Activity!O20</f>
        <v>0</v>
      </c>
      <c r="N21" s="448">
        <v>0</v>
      </c>
      <c r="O21" s="602">
        <f>Activity!C20*Activity!D20</f>
        <v>0</v>
      </c>
      <c r="P21" s="609">
        <f>Activity!X20</f>
        <v>0</v>
      </c>
    </row>
    <row r="22" spans="2:16">
      <c r="B22" s="7">
        <f t="shared" ref="B22:B85" si="1">B21+1</f>
        <v>2008</v>
      </c>
      <c r="C22" s="601">
        <f>Activity!$C21*Activity!$D21*Activity!E21</f>
        <v>0</v>
      </c>
      <c r="D22" s="602">
        <f>Activity!$C21*Activity!$D21*Activity!F21</f>
        <v>0</v>
      </c>
      <c r="E22" s="600">
        <f>Activity!$C21*Activity!$D21*Activity!G21</f>
        <v>0</v>
      </c>
      <c r="F22" s="602">
        <f>Activity!$C21*Activity!$D21*Activity!H21</f>
        <v>0</v>
      </c>
      <c r="G22" s="602">
        <f>Activity!$C21*Activity!$D21*Activity!I21</f>
        <v>0</v>
      </c>
      <c r="H22" s="602">
        <f>Activity!$C21*Activity!$D21*Activity!J21</f>
        <v>0</v>
      </c>
      <c r="I22" s="602">
        <f>Activity!$C21*Activity!$D21*Activity!K21</f>
        <v>0</v>
      </c>
      <c r="J22" s="603">
        <f>Activity!$C21*Activity!$D21*Activity!L21</f>
        <v>0</v>
      </c>
      <c r="K22" s="602">
        <f>Activity!$C21*Activity!$D21*Activity!M21</f>
        <v>0</v>
      </c>
      <c r="L22" s="602">
        <f>Activity!$C21*Activity!$D21*Activity!N21</f>
        <v>0</v>
      </c>
      <c r="M22" s="600">
        <f>Activity!$C21*Activity!$D21*Activity!O21</f>
        <v>0</v>
      </c>
      <c r="N22" s="448">
        <v>0</v>
      </c>
      <c r="O22" s="602">
        <f>Activity!C21*Activity!D21</f>
        <v>0</v>
      </c>
      <c r="P22" s="609">
        <f>Activity!X21</f>
        <v>0</v>
      </c>
    </row>
    <row r="23" spans="2:16">
      <c r="B23" s="7">
        <f t="shared" si="1"/>
        <v>2009</v>
      </c>
      <c r="C23" s="601">
        <f>Activity!$C22*Activity!$D22*Activity!E22</f>
        <v>0</v>
      </c>
      <c r="D23" s="602">
        <f>Activity!$C22*Activity!$D22*Activity!F22</f>
        <v>0</v>
      </c>
      <c r="E23" s="600">
        <f>Activity!$C22*Activity!$D22*Activity!G22</f>
        <v>0</v>
      </c>
      <c r="F23" s="602">
        <f>Activity!$C22*Activity!$D22*Activity!H22</f>
        <v>0</v>
      </c>
      <c r="G23" s="602">
        <f>Activity!$C22*Activity!$D22*Activity!I22</f>
        <v>0</v>
      </c>
      <c r="H23" s="602">
        <f>Activity!$C22*Activity!$D22*Activity!J22</f>
        <v>0</v>
      </c>
      <c r="I23" s="602">
        <f>Activity!$C22*Activity!$D22*Activity!K22</f>
        <v>0</v>
      </c>
      <c r="J23" s="603">
        <f>Activity!$C22*Activity!$D22*Activity!L22</f>
        <v>0</v>
      </c>
      <c r="K23" s="602">
        <f>Activity!$C22*Activity!$D22*Activity!M22</f>
        <v>0</v>
      </c>
      <c r="L23" s="602">
        <f>Activity!$C22*Activity!$D22*Activity!N22</f>
        <v>0</v>
      </c>
      <c r="M23" s="600">
        <f>Activity!$C22*Activity!$D22*Activity!O22</f>
        <v>0</v>
      </c>
      <c r="N23" s="448">
        <v>0</v>
      </c>
      <c r="O23" s="602">
        <f>Activity!C22*Activity!D22</f>
        <v>0</v>
      </c>
      <c r="P23" s="609">
        <f>Activity!X22</f>
        <v>0</v>
      </c>
    </row>
    <row r="24" spans="2:16">
      <c r="B24" s="7">
        <f t="shared" si="1"/>
        <v>2010</v>
      </c>
      <c r="C24" s="601">
        <f>Activity!$C23*Activity!$D23*Activity!E23</f>
        <v>0</v>
      </c>
      <c r="D24" s="602">
        <f>Activity!$C23*Activity!$D23*Activity!F23</f>
        <v>0</v>
      </c>
      <c r="E24" s="600">
        <f>Activity!$C23*Activity!$D23*Activity!G23</f>
        <v>0</v>
      </c>
      <c r="F24" s="602">
        <f>Activity!$C23*Activity!$D23*Activity!H23</f>
        <v>0</v>
      </c>
      <c r="G24" s="602">
        <f>Activity!$C23*Activity!$D23*Activity!I23</f>
        <v>0</v>
      </c>
      <c r="H24" s="602">
        <f>Activity!$C23*Activity!$D23*Activity!J23</f>
        <v>0</v>
      </c>
      <c r="I24" s="602">
        <f>Activity!$C23*Activity!$D23*Activity!K23</f>
        <v>0</v>
      </c>
      <c r="J24" s="603">
        <f>Activity!$C23*Activity!$D23*Activity!L23</f>
        <v>0</v>
      </c>
      <c r="K24" s="602">
        <f>Activity!$C23*Activity!$D23*Activity!M23</f>
        <v>0</v>
      </c>
      <c r="L24" s="602">
        <f>Activity!$C23*Activity!$D23*Activity!N23</f>
        <v>0</v>
      </c>
      <c r="M24" s="600">
        <f>Activity!$C23*Activity!$D23*Activity!O23</f>
        <v>0</v>
      </c>
      <c r="N24" s="448">
        <v>0</v>
      </c>
      <c r="O24" s="602">
        <f>Activity!C23*Activity!D23</f>
        <v>0</v>
      </c>
      <c r="P24" s="609">
        <f>Activity!X23</f>
        <v>0</v>
      </c>
    </row>
    <row r="25" spans="2:16">
      <c r="B25" s="7">
        <f t="shared" si="1"/>
        <v>2011</v>
      </c>
      <c r="C25" s="601">
        <f>Activity!$C24*Activity!$D24*Activity!E24</f>
        <v>0.58635082106999992</v>
      </c>
      <c r="D25" s="602">
        <f>Activity!$C24*Activity!$D24*Activity!F24</f>
        <v>0.17388334693799998</v>
      </c>
      <c r="E25" s="600">
        <f>Activity!$C24*Activity!$D24*Activity!G24</f>
        <v>0</v>
      </c>
      <c r="F25" s="602">
        <f>Activity!$C24*Activity!$D24*Activity!H24</f>
        <v>0</v>
      </c>
      <c r="G25" s="602">
        <f>Activity!$C24*Activity!$D24*Activity!I24</f>
        <v>0.133445359278</v>
      </c>
      <c r="H25" s="602">
        <f>Activity!$C24*Activity!$D24*Activity!J24</f>
        <v>3.6394188893999993E-2</v>
      </c>
      <c r="I25" s="602">
        <f>Activity!$C24*Activity!$D24*Activity!K24</f>
        <v>1.2131396297999997E-2</v>
      </c>
      <c r="J25" s="603">
        <f>Activity!$C24*Activity!$D24*Activity!L24</f>
        <v>9.7051170383999977E-2</v>
      </c>
      <c r="K25" s="602">
        <f>Activity!$C24*Activity!$D24*Activity!M24</f>
        <v>4.4481786425999995E-2</v>
      </c>
      <c r="L25" s="602">
        <f>Activity!$C24*Activity!$D24*Activity!N24</f>
        <v>5.3917316879999996E-2</v>
      </c>
      <c r="M25" s="600">
        <f>Activity!$C24*Activity!$D24*Activity!O24</f>
        <v>0.21027753583199996</v>
      </c>
      <c r="N25" s="448">
        <v>0</v>
      </c>
      <c r="O25" s="602">
        <f>Activity!C24*Activity!D24</f>
        <v>1.3479329219999998</v>
      </c>
      <c r="P25" s="609">
        <f>Activity!X24</f>
        <v>0</v>
      </c>
    </row>
    <row r="26" spans="2:16">
      <c r="B26" s="7">
        <f t="shared" si="1"/>
        <v>2012</v>
      </c>
      <c r="C26" s="601">
        <f>Activity!$C25*Activity!$D25*Activity!E25</f>
        <v>0.59105200266000013</v>
      </c>
      <c r="D26" s="602">
        <f>Activity!$C25*Activity!$D25*Activity!F25</f>
        <v>0.17527749044400004</v>
      </c>
      <c r="E26" s="600">
        <f>Activity!$C25*Activity!$D25*Activity!G25</f>
        <v>0</v>
      </c>
      <c r="F26" s="602">
        <f>Activity!$C25*Activity!$D25*Activity!H25</f>
        <v>0</v>
      </c>
      <c r="G26" s="602">
        <f>Activity!$C25*Activity!$D25*Activity!I25</f>
        <v>0.13451528336400004</v>
      </c>
      <c r="H26" s="602">
        <f>Activity!$C25*Activity!$D25*Activity!J25</f>
        <v>3.6685986372000004E-2</v>
      </c>
      <c r="I26" s="602">
        <f>Activity!$C25*Activity!$D25*Activity!K25</f>
        <v>1.2228662124000001E-2</v>
      </c>
      <c r="J26" s="603">
        <f>Activity!$C25*Activity!$D25*Activity!L25</f>
        <v>9.7829296992000006E-2</v>
      </c>
      <c r="K26" s="602">
        <f>Activity!$C25*Activity!$D25*Activity!M25</f>
        <v>4.4838427788000013E-2</v>
      </c>
      <c r="L26" s="602">
        <f>Activity!$C25*Activity!$D25*Activity!N25</f>
        <v>5.4349609440000009E-2</v>
      </c>
      <c r="M26" s="600">
        <f>Activity!$C25*Activity!$D25*Activity!O25</f>
        <v>0.21196347681600003</v>
      </c>
      <c r="N26" s="448">
        <v>0</v>
      </c>
      <c r="O26" s="602">
        <f>Activity!C25*Activity!D25</f>
        <v>1.3587402360000003</v>
      </c>
      <c r="P26" s="609">
        <f>Activity!X25</f>
        <v>0</v>
      </c>
    </row>
    <row r="27" spans="2:16">
      <c r="B27" s="7">
        <f t="shared" si="1"/>
        <v>2013</v>
      </c>
      <c r="C27" s="601">
        <f>Activity!$C26*Activity!$D26*Activity!E26</f>
        <v>0.59466473333999992</v>
      </c>
      <c r="D27" s="602">
        <f>Activity!$C26*Activity!$D26*Activity!F26</f>
        <v>0.17634885195599997</v>
      </c>
      <c r="E27" s="600">
        <f>Activity!$C26*Activity!$D26*Activity!G26</f>
        <v>0</v>
      </c>
      <c r="F27" s="602">
        <f>Activity!$C26*Activity!$D26*Activity!H26</f>
        <v>0</v>
      </c>
      <c r="G27" s="602">
        <f>Activity!$C26*Activity!$D26*Activity!I26</f>
        <v>0.13533749103599998</v>
      </c>
      <c r="H27" s="602">
        <f>Activity!$C26*Activity!$D26*Activity!J26</f>
        <v>3.6910224827999993E-2</v>
      </c>
      <c r="I27" s="602">
        <f>Activity!$C26*Activity!$D26*Activity!K26</f>
        <v>1.2303408275999997E-2</v>
      </c>
      <c r="J27" s="603">
        <f>Activity!$C26*Activity!$D26*Activity!L26</f>
        <v>9.8427266207999978E-2</v>
      </c>
      <c r="K27" s="602">
        <f>Activity!$C26*Activity!$D26*Activity!M26</f>
        <v>4.5112497011999993E-2</v>
      </c>
      <c r="L27" s="602">
        <f>Activity!$C26*Activity!$D26*Activity!N26</f>
        <v>5.4681814559999993E-2</v>
      </c>
      <c r="M27" s="600">
        <f>Activity!$C26*Activity!$D26*Activity!O26</f>
        <v>0.21325907678399997</v>
      </c>
      <c r="N27" s="448">
        <v>0</v>
      </c>
      <c r="O27" s="602">
        <f>Activity!C26*Activity!D26</f>
        <v>1.3670453639999998</v>
      </c>
      <c r="P27" s="609">
        <f>Activity!X26</f>
        <v>0</v>
      </c>
    </row>
    <row r="28" spans="2:16">
      <c r="B28" s="7">
        <f t="shared" si="1"/>
        <v>2014</v>
      </c>
      <c r="C28" s="601">
        <f>Activity!$C27*Activity!$D27*Activity!E27</f>
        <v>0.59966697581999995</v>
      </c>
      <c r="D28" s="602">
        <f>Activity!$C27*Activity!$D27*Activity!F27</f>
        <v>0.17783227558799999</v>
      </c>
      <c r="E28" s="600">
        <f>Activity!$C27*Activity!$D27*Activity!G27</f>
        <v>0</v>
      </c>
      <c r="F28" s="602">
        <f>Activity!$C27*Activity!$D27*Activity!H27</f>
        <v>0</v>
      </c>
      <c r="G28" s="602">
        <f>Activity!$C27*Activity!$D27*Activity!I27</f>
        <v>0.13647593242799999</v>
      </c>
      <c r="H28" s="602">
        <f>Activity!$C27*Activity!$D27*Activity!J27</f>
        <v>3.7220708844E-2</v>
      </c>
      <c r="I28" s="602">
        <f>Activity!$C27*Activity!$D27*Activity!K27</f>
        <v>1.2406902947999999E-2</v>
      </c>
      <c r="J28" s="603">
        <f>Activity!$C27*Activity!$D27*Activity!L27</f>
        <v>9.9255223583999991E-2</v>
      </c>
      <c r="K28" s="602">
        <f>Activity!$C27*Activity!$D27*Activity!M27</f>
        <v>4.5491977475999999E-2</v>
      </c>
      <c r="L28" s="602">
        <f>Activity!$C27*Activity!$D27*Activity!N27</f>
        <v>5.514179088E-2</v>
      </c>
      <c r="M28" s="600">
        <f>Activity!$C27*Activity!$D27*Activity!O27</f>
        <v>0.21505298443199999</v>
      </c>
      <c r="N28" s="448">
        <v>0</v>
      </c>
      <c r="O28" s="602">
        <f>Activity!C27*Activity!D27</f>
        <v>1.3785447719999999</v>
      </c>
      <c r="P28" s="609">
        <f>Activity!X27</f>
        <v>0</v>
      </c>
    </row>
    <row r="29" spans="2:16">
      <c r="B29" s="7">
        <f t="shared" si="1"/>
        <v>2015</v>
      </c>
      <c r="C29" s="601">
        <f>Activity!$C28*Activity!$D28*Activity!E28</f>
        <v>0.60142702410000004</v>
      </c>
      <c r="D29" s="602">
        <f>Activity!$C28*Activity!$D28*Activity!F28</f>
        <v>0.17835422094000003</v>
      </c>
      <c r="E29" s="600">
        <f>Activity!$C28*Activity!$D28*Activity!G28</f>
        <v>0</v>
      </c>
      <c r="F29" s="602">
        <f>Activity!$C28*Activity!$D28*Activity!H28</f>
        <v>0</v>
      </c>
      <c r="G29" s="602">
        <f>Activity!$C28*Activity!$D28*Activity!I28</f>
        <v>0.13687649514000003</v>
      </c>
      <c r="H29" s="602">
        <f>Activity!$C28*Activity!$D28*Activity!J28</f>
        <v>3.7329953220000003E-2</v>
      </c>
      <c r="I29" s="602">
        <f>Activity!$C28*Activity!$D28*Activity!K28</f>
        <v>1.2443317739999999E-2</v>
      </c>
      <c r="J29" s="603">
        <f>Activity!$C28*Activity!$D28*Activity!L28</f>
        <v>9.9546541919999995E-2</v>
      </c>
      <c r="K29" s="602">
        <f>Activity!$C28*Activity!$D28*Activity!M28</f>
        <v>4.5625498380000004E-2</v>
      </c>
      <c r="L29" s="602">
        <f>Activity!$C28*Activity!$D28*Activity!N28</f>
        <v>5.5303634400000003E-2</v>
      </c>
      <c r="M29" s="600">
        <f>Activity!$C28*Activity!$D28*Activity!O28</f>
        <v>0.21568417416000002</v>
      </c>
      <c r="N29" s="448">
        <v>0</v>
      </c>
      <c r="O29" s="602">
        <f>Activity!C28*Activity!D28</f>
        <v>1.3825908600000001</v>
      </c>
      <c r="P29" s="609">
        <f>Activity!X28</f>
        <v>0</v>
      </c>
    </row>
    <row r="30" spans="2:16">
      <c r="B30" s="7">
        <f t="shared" si="1"/>
        <v>2016</v>
      </c>
      <c r="C30" s="601">
        <f>Activity!$C29*Activity!$D29*Activity!E29</f>
        <v>0.60418288916999996</v>
      </c>
      <c r="D30" s="602">
        <f>Activity!$C29*Activity!$D29*Activity!F29</f>
        <v>0.179171477478</v>
      </c>
      <c r="E30" s="600">
        <f>Activity!$C29*Activity!$D29*Activity!G29</f>
        <v>0</v>
      </c>
      <c r="F30" s="602">
        <f>Activity!$C29*Activity!$D29*Activity!H29</f>
        <v>0</v>
      </c>
      <c r="G30" s="602">
        <f>Activity!$C29*Activity!$D29*Activity!I29</f>
        <v>0.137503692018</v>
      </c>
      <c r="H30" s="602">
        <f>Activity!$C29*Activity!$D29*Activity!J29</f>
        <v>3.7501006913999997E-2</v>
      </c>
      <c r="I30" s="602">
        <f>Activity!$C29*Activity!$D29*Activity!K29</f>
        <v>1.2500335637999998E-2</v>
      </c>
      <c r="J30" s="603">
        <f>Activity!$C29*Activity!$D29*Activity!L29</f>
        <v>0.10000268510399998</v>
      </c>
      <c r="K30" s="602">
        <f>Activity!$C29*Activity!$D29*Activity!M29</f>
        <v>4.5834564006E-2</v>
      </c>
      <c r="L30" s="602">
        <f>Activity!$C29*Activity!$D29*Activity!N29</f>
        <v>5.5557047279999994E-2</v>
      </c>
      <c r="M30" s="600">
        <f>Activity!$C29*Activity!$D29*Activity!O29</f>
        <v>0.21667248439199999</v>
      </c>
      <c r="N30" s="448">
        <v>0</v>
      </c>
      <c r="O30" s="602">
        <f>Activity!C29*Activity!D29</f>
        <v>1.3889261819999998</v>
      </c>
      <c r="P30" s="609">
        <f>Activity!X29</f>
        <v>0</v>
      </c>
    </row>
    <row r="31" spans="2:16">
      <c r="B31" s="7">
        <f t="shared" si="1"/>
        <v>2017</v>
      </c>
      <c r="C31" s="601">
        <f>Activity!$C30*Activity!$D30*Activity!E30</f>
        <v>0.60874488799470006</v>
      </c>
      <c r="D31" s="602">
        <f>Activity!$C30*Activity!$D30*Activity!F30</f>
        <v>0.18052434609498003</v>
      </c>
      <c r="E31" s="600">
        <f>Activity!$C30*Activity!$D30*Activity!G30</f>
        <v>0</v>
      </c>
      <c r="F31" s="602">
        <f>Activity!$C30*Activity!$D30*Activity!H30</f>
        <v>0</v>
      </c>
      <c r="G31" s="602">
        <f>Activity!$C30*Activity!$D30*Activity!I30</f>
        <v>0.13854194002638001</v>
      </c>
      <c r="H31" s="602">
        <f>Activity!$C30*Activity!$D30*Activity!J30</f>
        <v>3.7784165461740002E-2</v>
      </c>
      <c r="I31" s="602">
        <f>Activity!$C30*Activity!$D30*Activity!K30</f>
        <v>1.2594721820580001E-2</v>
      </c>
      <c r="J31" s="603">
        <f>Activity!$C30*Activity!$D30*Activity!L30</f>
        <v>0.10075777456464001</v>
      </c>
      <c r="K31" s="602">
        <f>Activity!$C30*Activity!$D30*Activity!M30</f>
        <v>4.6180646675460006E-2</v>
      </c>
      <c r="L31" s="602">
        <f>Activity!$C30*Activity!$D30*Activity!N30</f>
        <v>5.5976541424800005E-2</v>
      </c>
      <c r="M31" s="600">
        <f>Activity!$C30*Activity!$D30*Activity!O30</f>
        <v>0.21830851155672001</v>
      </c>
      <c r="N31" s="448">
        <v>0</v>
      </c>
      <c r="O31" s="602">
        <f>Activity!C30*Activity!D30</f>
        <v>1.3994135356200001</v>
      </c>
      <c r="P31" s="609">
        <f>Activity!X30</f>
        <v>0</v>
      </c>
    </row>
    <row r="32" spans="2:16">
      <c r="B32" s="7">
        <f t="shared" si="1"/>
        <v>2018</v>
      </c>
      <c r="C32" s="601">
        <f>Activity!$C31*Activity!$D31*Activity!E31</f>
        <v>0.6123245019768</v>
      </c>
      <c r="D32" s="602">
        <f>Activity!$C31*Activity!$D31*Activity!F31</f>
        <v>0.18158588679312002</v>
      </c>
      <c r="E32" s="600">
        <f>Activity!$C31*Activity!$D31*Activity!G31</f>
        <v>0</v>
      </c>
      <c r="F32" s="602">
        <f>Activity!$C31*Activity!$D31*Activity!H31</f>
        <v>0</v>
      </c>
      <c r="G32" s="602">
        <f>Activity!$C31*Activity!$D31*Activity!I31</f>
        <v>0.13935661079472</v>
      </c>
      <c r="H32" s="602">
        <f>Activity!$C31*Activity!$D31*Activity!J31</f>
        <v>3.800634839856E-2</v>
      </c>
      <c r="I32" s="602">
        <f>Activity!$C31*Activity!$D31*Activity!K31</f>
        <v>1.2668782799519999E-2</v>
      </c>
      <c r="J32" s="603">
        <f>Activity!$C31*Activity!$D31*Activity!L31</f>
        <v>0.10135026239615999</v>
      </c>
      <c r="K32" s="602">
        <f>Activity!$C31*Activity!$D31*Activity!M31</f>
        <v>4.6452203598240004E-2</v>
      </c>
      <c r="L32" s="602">
        <f>Activity!$C31*Activity!$D31*Activity!N31</f>
        <v>5.6305701331199998E-2</v>
      </c>
      <c r="M32" s="600">
        <f>Activity!$C31*Activity!$D31*Activity!O31</f>
        <v>0.21959223519168</v>
      </c>
      <c r="N32" s="448">
        <v>0</v>
      </c>
      <c r="O32" s="602">
        <f>Activity!C31*Activity!D31</f>
        <v>1.40764253328</v>
      </c>
      <c r="P32" s="609">
        <f>Activity!X31</f>
        <v>0</v>
      </c>
    </row>
    <row r="33" spans="2:16">
      <c r="B33" s="7">
        <f t="shared" si="1"/>
        <v>2019</v>
      </c>
      <c r="C33" s="601">
        <f>Activity!$C32*Activity!$D32*Activity!E32</f>
        <v>0.61590411595890004</v>
      </c>
      <c r="D33" s="602">
        <f>Activity!$C32*Activity!$D32*Activity!F32</f>
        <v>0.18264742749126001</v>
      </c>
      <c r="E33" s="600">
        <f>Activity!$C32*Activity!$D32*Activity!G32</f>
        <v>0</v>
      </c>
      <c r="F33" s="602">
        <f>Activity!$C32*Activity!$D32*Activity!H32</f>
        <v>0</v>
      </c>
      <c r="G33" s="602">
        <f>Activity!$C32*Activity!$D32*Activity!I32</f>
        <v>0.14017128156306002</v>
      </c>
      <c r="H33" s="602">
        <f>Activity!$C32*Activity!$D32*Activity!J32</f>
        <v>3.8228531335380005E-2</v>
      </c>
      <c r="I33" s="602">
        <f>Activity!$C32*Activity!$D32*Activity!K32</f>
        <v>1.274284377846E-2</v>
      </c>
      <c r="J33" s="603">
        <f>Activity!$C32*Activity!$D32*Activity!L32</f>
        <v>0.10194275022768</v>
      </c>
      <c r="K33" s="602">
        <f>Activity!$C32*Activity!$D32*Activity!M32</f>
        <v>4.6723760521020001E-2</v>
      </c>
      <c r="L33" s="602">
        <f>Activity!$C32*Activity!$D32*Activity!N32</f>
        <v>5.6634861237600004E-2</v>
      </c>
      <c r="M33" s="600">
        <f>Activity!$C32*Activity!$D32*Activity!O32</f>
        <v>0.22087595882664002</v>
      </c>
      <c r="N33" s="448">
        <v>0</v>
      </c>
      <c r="O33" s="602">
        <f>Activity!C32*Activity!D32</f>
        <v>1.4158715309400001</v>
      </c>
      <c r="P33" s="609">
        <f>Activity!X32</f>
        <v>0</v>
      </c>
    </row>
    <row r="34" spans="2:16">
      <c r="B34" s="7">
        <f t="shared" si="1"/>
        <v>2020</v>
      </c>
      <c r="C34" s="601">
        <f>Activity!$C33*Activity!$D33*Activity!E33</f>
        <v>0.61948372994100009</v>
      </c>
      <c r="D34" s="602">
        <f>Activity!$C33*Activity!$D33*Activity!F33</f>
        <v>0.18370896818940002</v>
      </c>
      <c r="E34" s="600">
        <f>Activity!$C33*Activity!$D33*Activity!G33</f>
        <v>0</v>
      </c>
      <c r="F34" s="602">
        <f>Activity!$C33*Activity!$D33*Activity!H33</f>
        <v>0</v>
      </c>
      <c r="G34" s="602">
        <f>Activity!$C33*Activity!$D33*Activity!I33</f>
        <v>0.14098595233140002</v>
      </c>
      <c r="H34" s="602">
        <f>Activity!$C33*Activity!$D33*Activity!J33</f>
        <v>3.8450714272200003E-2</v>
      </c>
      <c r="I34" s="602">
        <f>Activity!$C33*Activity!$D33*Activity!K33</f>
        <v>1.2816904757400001E-2</v>
      </c>
      <c r="J34" s="603">
        <f>Activity!$C33*Activity!$D33*Activity!L33</f>
        <v>0.10253523805920001</v>
      </c>
      <c r="K34" s="602">
        <f>Activity!$C33*Activity!$D33*Activity!M33</f>
        <v>4.6995317443800005E-2</v>
      </c>
      <c r="L34" s="602">
        <f>Activity!$C33*Activity!$D33*Activity!N33</f>
        <v>5.696402114400001E-2</v>
      </c>
      <c r="M34" s="600">
        <f>Activity!$C33*Activity!$D33*Activity!O33</f>
        <v>0.22215968246160003</v>
      </c>
      <c r="N34" s="448">
        <v>0</v>
      </c>
      <c r="O34" s="602">
        <f>Activity!C33*Activity!D33</f>
        <v>1.4241005286000001</v>
      </c>
      <c r="P34" s="609">
        <f>Activity!X33</f>
        <v>0</v>
      </c>
    </row>
    <row r="35" spans="2:16">
      <c r="B35" s="7">
        <f t="shared" si="1"/>
        <v>2021</v>
      </c>
      <c r="C35" s="601">
        <f>Activity!$C34*Activity!$D34*Activity!E34</f>
        <v>0.62306334392310003</v>
      </c>
      <c r="D35" s="602">
        <f>Activity!$C34*Activity!$D34*Activity!F34</f>
        <v>0.18477050888754004</v>
      </c>
      <c r="E35" s="600">
        <f>Activity!$C34*Activity!$D34*Activity!G34</f>
        <v>0</v>
      </c>
      <c r="F35" s="602">
        <f>Activity!$C34*Activity!$D34*Activity!H34</f>
        <v>0</v>
      </c>
      <c r="G35" s="602">
        <f>Activity!$C34*Activity!$D34*Activity!I34</f>
        <v>0.14180062309974004</v>
      </c>
      <c r="H35" s="602">
        <f>Activity!$C34*Activity!$D34*Activity!J34</f>
        <v>3.8672897209020007E-2</v>
      </c>
      <c r="I35" s="602">
        <f>Activity!$C34*Activity!$D34*Activity!K34</f>
        <v>1.289096573634E-2</v>
      </c>
      <c r="J35" s="603">
        <f>Activity!$C34*Activity!$D34*Activity!L34</f>
        <v>0.10312772589072</v>
      </c>
      <c r="K35" s="602">
        <f>Activity!$C34*Activity!$D34*Activity!M34</f>
        <v>4.726687436658001E-2</v>
      </c>
      <c r="L35" s="602">
        <f>Activity!$C34*Activity!$D34*Activity!N34</f>
        <v>5.7293181050400009E-2</v>
      </c>
      <c r="M35" s="600">
        <f>Activity!$C34*Activity!$D34*Activity!O34</f>
        <v>0.22344340609656002</v>
      </c>
      <c r="N35" s="448">
        <v>0</v>
      </c>
      <c r="O35" s="602">
        <f>Activity!C34*Activity!D34</f>
        <v>1.4323295262600002</v>
      </c>
      <c r="P35" s="609">
        <f>Activity!X34</f>
        <v>0</v>
      </c>
    </row>
    <row r="36" spans="2:16">
      <c r="B36" s="7">
        <f t="shared" si="1"/>
        <v>2022</v>
      </c>
      <c r="C36" s="601">
        <f>Activity!$C35*Activity!$D35*Activity!E35</f>
        <v>0.62664295790519997</v>
      </c>
      <c r="D36" s="602">
        <f>Activity!$C35*Activity!$D35*Activity!F35</f>
        <v>0.18583204958568</v>
      </c>
      <c r="E36" s="600">
        <f>Activity!$C35*Activity!$D35*Activity!G35</f>
        <v>0</v>
      </c>
      <c r="F36" s="602">
        <f>Activity!$C35*Activity!$D35*Activity!H35</f>
        <v>0</v>
      </c>
      <c r="G36" s="602">
        <f>Activity!$C35*Activity!$D35*Activity!I35</f>
        <v>0.14261529386808</v>
      </c>
      <c r="H36" s="602">
        <f>Activity!$C35*Activity!$D35*Activity!J35</f>
        <v>3.8895080145839998E-2</v>
      </c>
      <c r="I36" s="602">
        <f>Activity!$C35*Activity!$D35*Activity!K35</f>
        <v>1.2965026715279999E-2</v>
      </c>
      <c r="J36" s="603">
        <f>Activity!$C35*Activity!$D35*Activity!L35</f>
        <v>0.10372021372224</v>
      </c>
      <c r="K36" s="602">
        <f>Activity!$C35*Activity!$D35*Activity!M35</f>
        <v>4.7538431289360007E-2</v>
      </c>
      <c r="L36" s="602">
        <f>Activity!$C35*Activity!$D35*Activity!N35</f>
        <v>5.7622340956800001E-2</v>
      </c>
      <c r="M36" s="600">
        <f>Activity!$C35*Activity!$D35*Activity!O35</f>
        <v>0.22472712973152001</v>
      </c>
      <c r="N36" s="448">
        <v>0</v>
      </c>
      <c r="O36" s="602">
        <f>Activity!C35*Activity!D35</f>
        <v>1.4405585239200001</v>
      </c>
      <c r="P36" s="609">
        <f>Activity!X35</f>
        <v>0</v>
      </c>
    </row>
    <row r="37" spans="2:16">
      <c r="B37" s="7">
        <f t="shared" si="1"/>
        <v>2023</v>
      </c>
      <c r="C37" s="601">
        <f>Activity!$C36*Activity!$D36*Activity!E36</f>
        <v>0.63022257188730002</v>
      </c>
      <c r="D37" s="602">
        <f>Activity!$C36*Activity!$D36*Activity!F36</f>
        <v>0.18689359028382002</v>
      </c>
      <c r="E37" s="600">
        <f>Activity!$C36*Activity!$D36*Activity!G36</f>
        <v>0</v>
      </c>
      <c r="F37" s="602">
        <f>Activity!$C36*Activity!$D36*Activity!H36</f>
        <v>0</v>
      </c>
      <c r="G37" s="602">
        <f>Activity!$C36*Activity!$D36*Activity!I36</f>
        <v>0.14342996463642002</v>
      </c>
      <c r="H37" s="602">
        <f>Activity!$C36*Activity!$D36*Activity!J36</f>
        <v>3.9117263082660003E-2</v>
      </c>
      <c r="I37" s="602">
        <f>Activity!$C36*Activity!$D36*Activity!K36</f>
        <v>1.303908769422E-2</v>
      </c>
      <c r="J37" s="603">
        <f>Activity!$C36*Activity!$D36*Activity!L36</f>
        <v>0.10431270155376</v>
      </c>
      <c r="K37" s="602">
        <f>Activity!$C36*Activity!$D36*Activity!M36</f>
        <v>4.7809988212140005E-2</v>
      </c>
      <c r="L37" s="602">
        <f>Activity!$C36*Activity!$D36*Activity!N36</f>
        <v>5.7951500863200008E-2</v>
      </c>
      <c r="M37" s="600">
        <f>Activity!$C36*Activity!$D36*Activity!O36</f>
        <v>0.22601085336648002</v>
      </c>
      <c r="N37" s="448">
        <v>0</v>
      </c>
      <c r="O37" s="602">
        <f>Activity!C36*Activity!D36</f>
        <v>1.4487875215800001</v>
      </c>
      <c r="P37" s="609">
        <f>Activity!X36</f>
        <v>0</v>
      </c>
    </row>
    <row r="38" spans="2:16">
      <c r="B38" s="7">
        <f t="shared" si="1"/>
        <v>2024</v>
      </c>
      <c r="C38" s="601">
        <f>Activity!$C37*Activity!$D37*Activity!E37</f>
        <v>0.63380218586939996</v>
      </c>
      <c r="D38" s="602">
        <f>Activity!$C37*Activity!$D37*Activity!F37</f>
        <v>0.18795513098196001</v>
      </c>
      <c r="E38" s="600">
        <f>Activity!$C37*Activity!$D37*Activity!G37</f>
        <v>0</v>
      </c>
      <c r="F38" s="602">
        <f>Activity!$C37*Activity!$D37*Activity!H37</f>
        <v>0</v>
      </c>
      <c r="G38" s="602">
        <f>Activity!$C37*Activity!$D37*Activity!I37</f>
        <v>0.14424463540476001</v>
      </c>
      <c r="H38" s="602">
        <f>Activity!$C37*Activity!$D37*Activity!J37</f>
        <v>3.9339446019480001E-2</v>
      </c>
      <c r="I38" s="602">
        <f>Activity!$C37*Activity!$D37*Activity!K37</f>
        <v>1.3113148673159998E-2</v>
      </c>
      <c r="J38" s="603">
        <f>Activity!$C37*Activity!$D37*Activity!L37</f>
        <v>0.10490518938527998</v>
      </c>
      <c r="K38" s="602">
        <f>Activity!$C37*Activity!$D37*Activity!M37</f>
        <v>4.8081545134920002E-2</v>
      </c>
      <c r="L38" s="602">
        <f>Activity!$C37*Activity!$D37*Activity!N37</f>
        <v>5.82806607696E-2</v>
      </c>
      <c r="M38" s="600">
        <f>Activity!$C37*Activity!$D37*Activity!O37</f>
        <v>0.22729457700143998</v>
      </c>
      <c r="N38" s="448">
        <v>0</v>
      </c>
      <c r="O38" s="602">
        <f>Activity!C37*Activity!D37</f>
        <v>1.45701651924</v>
      </c>
      <c r="P38" s="609">
        <f>Activity!X37</f>
        <v>0</v>
      </c>
    </row>
    <row r="39" spans="2:16">
      <c r="B39" s="7">
        <f t="shared" si="1"/>
        <v>2025</v>
      </c>
      <c r="C39" s="601">
        <f>Activity!$C38*Activity!$D38*Activity!E38</f>
        <v>0.6373817998514999</v>
      </c>
      <c r="D39" s="602">
        <f>Activity!$C38*Activity!$D38*Activity!F38</f>
        <v>0.18901667168009997</v>
      </c>
      <c r="E39" s="600">
        <f>Activity!$C38*Activity!$D38*Activity!G38</f>
        <v>0</v>
      </c>
      <c r="F39" s="602">
        <f>Activity!$C38*Activity!$D38*Activity!H38</f>
        <v>0</v>
      </c>
      <c r="G39" s="602">
        <f>Activity!$C38*Activity!$D38*Activity!I38</f>
        <v>0.14505930617309998</v>
      </c>
      <c r="H39" s="602">
        <f>Activity!$C38*Activity!$D38*Activity!J38</f>
        <v>3.9561628956299992E-2</v>
      </c>
      <c r="I39" s="602">
        <f>Activity!$C38*Activity!$D38*Activity!K38</f>
        <v>1.3187209652099997E-2</v>
      </c>
      <c r="J39" s="603">
        <f>Activity!$C38*Activity!$D38*Activity!L38</f>
        <v>0.10549767721679998</v>
      </c>
      <c r="K39" s="602">
        <f>Activity!$C38*Activity!$D38*Activity!M38</f>
        <v>4.83531020577E-2</v>
      </c>
      <c r="L39" s="602">
        <f>Activity!$C38*Activity!$D38*Activity!N38</f>
        <v>5.8609820675999992E-2</v>
      </c>
      <c r="M39" s="600">
        <f>Activity!$C38*Activity!$D38*Activity!O38</f>
        <v>0.22857830063639997</v>
      </c>
      <c r="N39" s="448">
        <v>0</v>
      </c>
      <c r="O39" s="602">
        <f>Activity!C38*Activity!D38</f>
        <v>1.4652455168999998</v>
      </c>
      <c r="P39" s="609">
        <f>Activity!X38</f>
        <v>0</v>
      </c>
    </row>
    <row r="40" spans="2:16">
      <c r="B40" s="7">
        <f t="shared" si="1"/>
        <v>2026</v>
      </c>
      <c r="C40" s="601">
        <f>Activity!$C39*Activity!$D39*Activity!E39</f>
        <v>0.64096141383360006</v>
      </c>
      <c r="D40" s="602">
        <f>Activity!$C39*Activity!$D39*Activity!F39</f>
        <v>0.19007821237824002</v>
      </c>
      <c r="E40" s="600">
        <f>Activity!$C39*Activity!$D39*Activity!G39</f>
        <v>0</v>
      </c>
      <c r="F40" s="602">
        <f>Activity!$C39*Activity!$D39*Activity!H39</f>
        <v>0</v>
      </c>
      <c r="G40" s="602">
        <f>Activity!$C39*Activity!$D39*Activity!I39</f>
        <v>0.14587397694144003</v>
      </c>
      <c r="H40" s="602">
        <f>Activity!$C39*Activity!$D39*Activity!J39</f>
        <v>3.9783811893120004E-2</v>
      </c>
      <c r="I40" s="602">
        <f>Activity!$C39*Activity!$D39*Activity!K39</f>
        <v>1.326127063104E-2</v>
      </c>
      <c r="J40" s="603">
        <f>Activity!$C39*Activity!$D39*Activity!L39</f>
        <v>0.10609016504832</v>
      </c>
      <c r="K40" s="602">
        <f>Activity!$C39*Activity!$D39*Activity!M39</f>
        <v>4.8624658980480004E-2</v>
      </c>
      <c r="L40" s="602">
        <f>Activity!$C39*Activity!$D39*Activity!N39</f>
        <v>5.8938980582400005E-2</v>
      </c>
      <c r="M40" s="600">
        <f>Activity!$C39*Activity!$D39*Activity!O39</f>
        <v>0.22986202427136002</v>
      </c>
      <c r="N40" s="448">
        <v>0</v>
      </c>
      <c r="O40" s="602">
        <f>Activity!C39*Activity!D39</f>
        <v>1.4734745145600001</v>
      </c>
      <c r="P40" s="609">
        <f>Activity!X39</f>
        <v>0</v>
      </c>
    </row>
    <row r="41" spans="2:16">
      <c r="B41" s="7">
        <f t="shared" si="1"/>
        <v>2027</v>
      </c>
      <c r="C41" s="601">
        <f>Activity!$C40*Activity!$D40*Activity!E40</f>
        <v>0.6445410278157</v>
      </c>
      <c r="D41" s="602">
        <f>Activity!$C40*Activity!$D40*Activity!F40</f>
        <v>0.19113975307638001</v>
      </c>
      <c r="E41" s="600">
        <f>Activity!$C40*Activity!$D40*Activity!G40</f>
        <v>0</v>
      </c>
      <c r="F41" s="602">
        <f>Activity!$C40*Activity!$D40*Activity!H40</f>
        <v>0</v>
      </c>
      <c r="G41" s="602">
        <f>Activity!$C40*Activity!$D40*Activity!I40</f>
        <v>0.14668864770977999</v>
      </c>
      <c r="H41" s="602">
        <f>Activity!$C40*Activity!$D40*Activity!J40</f>
        <v>4.0005994829940002E-2</v>
      </c>
      <c r="I41" s="602">
        <f>Activity!$C40*Activity!$D40*Activity!K40</f>
        <v>1.3335331609979999E-2</v>
      </c>
      <c r="J41" s="603">
        <f>Activity!$C40*Activity!$D40*Activity!L40</f>
        <v>0.10668265287984</v>
      </c>
      <c r="K41" s="602">
        <f>Activity!$C40*Activity!$D40*Activity!M40</f>
        <v>4.8896215903260001E-2</v>
      </c>
      <c r="L41" s="602">
        <f>Activity!$C40*Activity!$D40*Activity!N40</f>
        <v>5.9268140488799997E-2</v>
      </c>
      <c r="M41" s="600">
        <f>Activity!$C40*Activity!$D40*Activity!O40</f>
        <v>0.23114574790632</v>
      </c>
      <c r="N41" s="448">
        <v>0</v>
      </c>
      <c r="O41" s="602">
        <f>Activity!C40*Activity!D40</f>
        <v>1.48170351222</v>
      </c>
      <c r="P41" s="609">
        <f>Activity!X40</f>
        <v>0</v>
      </c>
    </row>
    <row r="42" spans="2:16">
      <c r="B42" s="7">
        <f t="shared" si="1"/>
        <v>2028</v>
      </c>
      <c r="C42" s="601">
        <f>Activity!$C41*Activity!$D41*Activity!E41</f>
        <v>0.64812064179780005</v>
      </c>
      <c r="D42" s="602">
        <f>Activity!$C41*Activity!$D41*Activity!F41</f>
        <v>0.19220129377452</v>
      </c>
      <c r="E42" s="600">
        <f>Activity!$C41*Activity!$D41*Activity!G41</f>
        <v>0</v>
      </c>
      <c r="F42" s="602">
        <f>Activity!$C41*Activity!$D41*Activity!H41</f>
        <v>0</v>
      </c>
      <c r="G42" s="602">
        <f>Activity!$C41*Activity!$D41*Activity!I41</f>
        <v>0.14750331847812001</v>
      </c>
      <c r="H42" s="602">
        <f>Activity!$C41*Activity!$D41*Activity!J41</f>
        <v>4.022817776676E-2</v>
      </c>
      <c r="I42" s="602">
        <f>Activity!$C41*Activity!$D41*Activity!K41</f>
        <v>1.3409392588919999E-2</v>
      </c>
      <c r="J42" s="603">
        <f>Activity!$C41*Activity!$D41*Activity!L41</f>
        <v>0.10727514071135999</v>
      </c>
      <c r="K42" s="602">
        <f>Activity!$C41*Activity!$D41*Activity!M41</f>
        <v>4.9167772826040006E-2</v>
      </c>
      <c r="L42" s="602">
        <f>Activity!$C41*Activity!$D41*Activity!N41</f>
        <v>5.9597300395200004E-2</v>
      </c>
      <c r="M42" s="600">
        <f>Activity!$C41*Activity!$D41*Activity!O41</f>
        <v>0.23242947154127999</v>
      </c>
      <c r="N42" s="448">
        <v>0</v>
      </c>
      <c r="O42" s="602">
        <f>Activity!C41*Activity!D41</f>
        <v>1.48993250988</v>
      </c>
      <c r="P42" s="609">
        <f>Activity!X41</f>
        <v>0</v>
      </c>
    </row>
    <row r="43" spans="2:16">
      <c r="B43" s="7">
        <f t="shared" si="1"/>
        <v>2029</v>
      </c>
      <c r="C43" s="601">
        <f>Activity!$C42*Activity!$D42*Activity!E42</f>
        <v>0.6517002557799001</v>
      </c>
      <c r="D43" s="602">
        <f>Activity!$C42*Activity!$D42*Activity!F42</f>
        <v>0.19326283447266002</v>
      </c>
      <c r="E43" s="600">
        <f>Activity!$C42*Activity!$D42*Activity!G42</f>
        <v>0</v>
      </c>
      <c r="F43" s="602">
        <f>Activity!$C42*Activity!$D42*Activity!H42</f>
        <v>0</v>
      </c>
      <c r="G43" s="602">
        <f>Activity!$C42*Activity!$D42*Activity!I42</f>
        <v>0.14831798924646003</v>
      </c>
      <c r="H43" s="602">
        <f>Activity!$C42*Activity!$D42*Activity!J42</f>
        <v>4.0450360703580004E-2</v>
      </c>
      <c r="I43" s="602">
        <f>Activity!$C42*Activity!$D42*Activity!K42</f>
        <v>1.348345356786E-2</v>
      </c>
      <c r="J43" s="603">
        <f>Activity!$C42*Activity!$D42*Activity!L42</f>
        <v>0.10786762854288</v>
      </c>
      <c r="K43" s="602">
        <f>Activity!$C42*Activity!$D42*Activity!M42</f>
        <v>4.9439329748820003E-2</v>
      </c>
      <c r="L43" s="602">
        <f>Activity!$C42*Activity!$D42*Activity!N42</f>
        <v>5.9926460301600003E-2</v>
      </c>
      <c r="M43" s="600">
        <f>Activity!$C42*Activity!$D42*Activity!O42</f>
        <v>0.23371319517624001</v>
      </c>
      <c r="N43" s="448">
        <v>0</v>
      </c>
      <c r="O43" s="602">
        <f>Activity!C42*Activity!D42</f>
        <v>1.4981615075400001</v>
      </c>
      <c r="P43" s="609">
        <f>Activity!X42</f>
        <v>0</v>
      </c>
    </row>
    <row r="44" spans="2:16">
      <c r="B44" s="7">
        <f t="shared" si="1"/>
        <v>2030</v>
      </c>
      <c r="C44" s="601">
        <f>Activity!$C43*Activity!$D43*Activity!E43</f>
        <v>0.65527986976200003</v>
      </c>
      <c r="D44" s="602">
        <f>Activity!$C43*Activity!$D43*Activity!F43</f>
        <v>0.19432437517080003</v>
      </c>
      <c r="E44" s="600">
        <f>Activity!$C43*Activity!$D43*Activity!G43</f>
        <v>0</v>
      </c>
      <c r="F44" s="602">
        <f>Activity!$C43*Activity!$D43*Activity!H43</f>
        <v>0</v>
      </c>
      <c r="G44" s="602">
        <f>Activity!$C43*Activity!$D43*Activity!I43</f>
        <v>0.14913266001480002</v>
      </c>
      <c r="H44" s="602">
        <f>Activity!$C43*Activity!$D43*Activity!J43</f>
        <v>4.0672543640400002E-2</v>
      </c>
      <c r="I44" s="602">
        <f>Activity!$C43*Activity!$D43*Activity!K43</f>
        <v>1.3557514546800001E-2</v>
      </c>
      <c r="J44" s="603">
        <f>Activity!$C43*Activity!$D43*Activity!L43</f>
        <v>0.10846011637440001</v>
      </c>
      <c r="K44" s="602">
        <f>Activity!$C43*Activity!$D43*Activity!M43</f>
        <v>4.9710886671600008E-2</v>
      </c>
      <c r="L44" s="602">
        <f>Activity!$C43*Activity!$D43*Activity!N43</f>
        <v>6.0255620208000009E-2</v>
      </c>
      <c r="M44" s="600">
        <f>Activity!$C43*Activity!$D43*Activity!O43</f>
        <v>0.23499691881120002</v>
      </c>
      <c r="N44" s="448">
        <v>0</v>
      </c>
      <c r="O44" s="602">
        <f>Activity!C43*Activity!D43</f>
        <v>1.5063905052000002</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4"/>
    <col min="2" max="2" width="7" style="690" customWidth="1"/>
    <col min="3" max="3" width="8.85546875" style="690"/>
    <col min="4" max="4" width="13" style="690" bestFit="1" customWidth="1"/>
    <col min="5" max="5" width="12" style="690" customWidth="1"/>
    <col min="6" max="6" width="9.140625" style="690" bestFit="1" customWidth="1"/>
    <col min="7" max="10" width="8.85546875" style="690"/>
    <col min="11" max="11" width="11.42578125" style="690" bestFit="1" customWidth="1"/>
    <col min="12" max="12" width="8.85546875" style="690"/>
    <col min="13" max="13" width="10.7109375" style="690" bestFit="1" customWidth="1"/>
    <col min="14" max="14" width="3" style="690" customWidth="1"/>
    <col min="15" max="15" width="17.140625" style="691" customWidth="1"/>
    <col min="16" max="16" width="4.7109375" style="690" customWidth="1"/>
    <col min="17" max="17" width="2" style="693" customWidth="1"/>
    <col min="18" max="20" width="8.85546875" style="694"/>
    <col min="21" max="21" width="10.7109375" style="694" customWidth="1"/>
    <col min="22" max="27" width="8.85546875" style="694"/>
    <col min="28" max="28" width="8.85546875" style="690"/>
    <col min="29" max="30" width="8.85546875" style="694"/>
    <col min="31" max="31" width="2.7109375" style="694" customWidth="1"/>
    <col min="32" max="32" width="11.7109375" style="694" bestFit="1" customWidth="1"/>
    <col min="33" max="16384" width="8.85546875" style="694"/>
  </cols>
  <sheetData>
    <row r="1" spans="1:32">
      <c r="A1" s="689"/>
      <c r="P1" s="692"/>
    </row>
    <row r="2" spans="1:32">
      <c r="A2" s="689"/>
      <c r="B2" s="695" t="s">
        <v>94</v>
      </c>
      <c r="D2" s="695"/>
      <c r="E2" s="695"/>
    </row>
    <row r="3" spans="1:32">
      <c r="A3" s="689"/>
      <c r="B3" s="695"/>
      <c r="D3" s="695"/>
      <c r="E3" s="695"/>
      <c r="I3" s="695"/>
      <c r="J3" s="696"/>
      <c r="K3" s="696"/>
      <c r="L3" s="696"/>
      <c r="M3" s="696"/>
      <c r="N3" s="696"/>
      <c r="O3" s="697"/>
      <c r="AB3" s="696"/>
    </row>
    <row r="4" spans="1:32" ht="13.5" thickBot="1">
      <c r="A4" s="689"/>
      <c r="B4" s="695" t="s">
        <v>265</v>
      </c>
      <c r="D4" s="695"/>
      <c r="E4" s="695" t="s">
        <v>276</v>
      </c>
      <c r="H4" s="695" t="s">
        <v>30</v>
      </c>
      <c r="I4" s="695"/>
      <c r="J4" s="696"/>
      <c r="K4" s="696"/>
      <c r="L4" s="696"/>
      <c r="M4" s="696"/>
      <c r="N4" s="696"/>
      <c r="O4" s="697"/>
      <c r="AB4" s="696"/>
    </row>
    <row r="5" spans="1:32" ht="13.5" thickBot="1">
      <c r="A5" s="689"/>
      <c r="B5" s="698" t="str">
        <f>city</f>
        <v>Mahakam Hulu</v>
      </c>
      <c r="C5" s="699"/>
      <c r="D5" s="699"/>
      <c r="E5" s="698" t="str">
        <f>province</f>
        <v>Kalimantan Timur</v>
      </c>
      <c r="F5" s="699"/>
      <c r="G5" s="699"/>
      <c r="H5" s="698" t="str">
        <f>country</f>
        <v>Indonesia</v>
      </c>
      <c r="I5" s="699"/>
      <c r="J5" s="700"/>
      <c r="K5" s="696"/>
      <c r="L5" s="696"/>
      <c r="M5" s="696"/>
      <c r="N5" s="696"/>
      <c r="O5" s="697"/>
      <c r="AB5" s="696"/>
    </row>
    <row r="6" spans="1:32">
      <c r="A6" s="689"/>
      <c r="C6" s="695"/>
      <c r="D6" s="695"/>
      <c r="E6" s="695"/>
    </row>
    <row r="7" spans="1:32">
      <c r="A7" s="689"/>
      <c r="B7" s="690" t="s">
        <v>35</v>
      </c>
      <c r="P7" s="692"/>
    </row>
    <row r="8" spans="1:32">
      <c r="A8" s="689"/>
      <c r="B8" s="690" t="s">
        <v>37</v>
      </c>
      <c r="P8" s="692"/>
    </row>
    <row r="9" spans="1:32">
      <c r="B9" s="701"/>
      <c r="P9" s="692"/>
    </row>
    <row r="10" spans="1:32">
      <c r="P10" s="702"/>
    </row>
    <row r="11" spans="1:32" ht="13.5" thickBot="1">
      <c r="A11" s="703"/>
      <c r="P11" s="703"/>
      <c r="Q11" s="704"/>
    </row>
    <row r="12" spans="1:32" ht="13.5" thickBot="1">
      <c r="A12" s="705"/>
      <c r="B12" s="706"/>
      <c r="C12" s="813" t="s">
        <v>91</v>
      </c>
      <c r="D12" s="814"/>
      <c r="E12" s="814"/>
      <c r="F12" s="814"/>
      <c r="G12" s="814"/>
      <c r="H12" s="814"/>
      <c r="I12" s="814"/>
      <c r="J12" s="814"/>
      <c r="K12" s="814"/>
      <c r="L12" s="814"/>
      <c r="M12" s="815"/>
      <c r="N12" s="707"/>
      <c r="O12" s="708"/>
      <c r="P12" s="705"/>
      <c r="Q12" s="704"/>
      <c r="S12" s="706"/>
      <c r="T12" s="813" t="s">
        <v>91</v>
      </c>
      <c r="U12" s="814"/>
      <c r="V12" s="814"/>
      <c r="W12" s="814"/>
      <c r="X12" s="814"/>
      <c r="Y12" s="814"/>
      <c r="Z12" s="814"/>
      <c r="AA12" s="814"/>
      <c r="AB12" s="814"/>
      <c r="AC12" s="814"/>
      <c r="AD12" s="815"/>
      <c r="AE12" s="707"/>
      <c r="AF12" s="709"/>
    </row>
    <row r="13" spans="1:32" ht="39" thickBot="1">
      <c r="A13" s="705"/>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5"/>
      <c r="Q13" s="704"/>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5"/>
      <c r="B14" s="710"/>
      <c r="C14" s="711" t="s">
        <v>81</v>
      </c>
      <c r="D14" s="712" t="s">
        <v>87</v>
      </c>
      <c r="E14" s="712" t="s">
        <v>88</v>
      </c>
      <c r="F14" s="712" t="s">
        <v>275</v>
      </c>
      <c r="G14" s="712" t="s">
        <v>89</v>
      </c>
      <c r="H14" s="712" t="s">
        <v>82</v>
      </c>
      <c r="I14" s="713" t="s">
        <v>92</v>
      </c>
      <c r="J14" s="714" t="s">
        <v>93</v>
      </c>
      <c r="K14" s="714" t="s">
        <v>316</v>
      </c>
      <c r="L14" s="715" t="s">
        <v>194</v>
      </c>
      <c r="M14" s="714" t="s">
        <v>162</v>
      </c>
      <c r="N14" s="716"/>
      <c r="O14" s="717" t="s">
        <v>163</v>
      </c>
      <c r="P14" s="705"/>
      <c r="Q14" s="704"/>
      <c r="S14" s="710"/>
      <c r="T14" s="711" t="s">
        <v>81</v>
      </c>
      <c r="U14" s="712" t="s">
        <v>87</v>
      </c>
      <c r="V14" s="712" t="s">
        <v>88</v>
      </c>
      <c r="W14" s="712" t="s">
        <v>275</v>
      </c>
      <c r="X14" s="712" t="s">
        <v>89</v>
      </c>
      <c r="Y14" s="712" t="s">
        <v>82</v>
      </c>
      <c r="Z14" s="713" t="s">
        <v>92</v>
      </c>
      <c r="AA14" s="714" t="s">
        <v>93</v>
      </c>
      <c r="AB14" s="714" t="s">
        <v>316</v>
      </c>
      <c r="AC14" s="715" t="s">
        <v>194</v>
      </c>
      <c r="AD14" s="714" t="s">
        <v>162</v>
      </c>
      <c r="AE14" s="716"/>
      <c r="AF14" s="718" t="s">
        <v>163</v>
      </c>
    </row>
    <row r="15" spans="1:32" ht="13.5" thickBot="1">
      <c r="B15" s="719"/>
      <c r="C15" s="720" t="s">
        <v>15</v>
      </c>
      <c r="D15" s="721" t="s">
        <v>15</v>
      </c>
      <c r="E15" s="721" t="s">
        <v>15</v>
      </c>
      <c r="F15" s="721" t="s">
        <v>15</v>
      </c>
      <c r="G15" s="721" t="s">
        <v>15</v>
      </c>
      <c r="H15" s="721" t="s">
        <v>15</v>
      </c>
      <c r="I15" s="722" t="s">
        <v>15</v>
      </c>
      <c r="J15" s="722" t="s">
        <v>15</v>
      </c>
      <c r="K15" s="722" t="s">
        <v>15</v>
      </c>
      <c r="L15" s="723" t="s">
        <v>15</v>
      </c>
      <c r="M15" s="722" t="s">
        <v>15</v>
      </c>
      <c r="N15" s="716"/>
      <c r="O15" s="717" t="s">
        <v>15</v>
      </c>
      <c r="P15" s="694"/>
      <c r="Q15" s="704"/>
      <c r="S15" s="719"/>
      <c r="T15" s="720" t="s">
        <v>15</v>
      </c>
      <c r="U15" s="721" t="s">
        <v>15</v>
      </c>
      <c r="V15" s="721" t="s">
        <v>15</v>
      </c>
      <c r="W15" s="721" t="s">
        <v>15</v>
      </c>
      <c r="X15" s="721" t="s">
        <v>15</v>
      </c>
      <c r="Y15" s="721" t="s">
        <v>15</v>
      </c>
      <c r="Z15" s="722" t="s">
        <v>15</v>
      </c>
      <c r="AA15" s="722" t="s">
        <v>15</v>
      </c>
      <c r="AB15" s="722" t="s">
        <v>15</v>
      </c>
      <c r="AC15" s="723" t="s">
        <v>15</v>
      </c>
      <c r="AD15" s="722" t="s">
        <v>15</v>
      </c>
      <c r="AE15" s="716"/>
      <c r="AF15" s="718" t="s">
        <v>15</v>
      </c>
    </row>
    <row r="16" spans="1:32" ht="13.5" thickBot="1">
      <c r="B16" s="724"/>
      <c r="C16" s="725"/>
      <c r="D16" s="726"/>
      <c r="E16" s="726"/>
      <c r="F16" s="726"/>
      <c r="G16" s="726"/>
      <c r="H16" s="726"/>
      <c r="I16" s="727"/>
      <c r="J16" s="727"/>
      <c r="K16" s="728"/>
      <c r="L16" s="729"/>
      <c r="M16" s="728"/>
      <c r="N16" s="730"/>
      <c r="O16" s="731"/>
      <c r="P16" s="694"/>
      <c r="Q16" s="704"/>
      <c r="S16" s="724"/>
      <c r="T16" s="725"/>
      <c r="U16" s="726"/>
      <c r="V16" s="726"/>
      <c r="W16" s="726"/>
      <c r="X16" s="726"/>
      <c r="Y16" s="726"/>
      <c r="Z16" s="727"/>
      <c r="AA16" s="727"/>
      <c r="AB16" s="728"/>
      <c r="AC16" s="729"/>
      <c r="AD16" s="728"/>
      <c r="AE16" s="730"/>
      <c r="AF16" s="732"/>
    </row>
    <row r="17" spans="2:32">
      <c r="B17" s="733">
        <f>year</f>
        <v>2000</v>
      </c>
      <c r="C17" s="734">
        <f>IF(Select2=1,Food!$K19,"")</f>
        <v>0</v>
      </c>
      <c r="D17" s="735">
        <f>IF(Select2=1,Paper!$K19,"")</f>
        <v>0</v>
      </c>
      <c r="E17" s="735">
        <f>IF(Select2=1,Nappies!$K19,"")</f>
        <v>0</v>
      </c>
      <c r="F17" s="735">
        <f>IF(Select2=1,Garden!$K19,"")</f>
        <v>0</v>
      </c>
      <c r="G17" s="735">
        <f>IF(Select2=1,Wood!$K19,"")</f>
        <v>0</v>
      </c>
      <c r="H17" s="735">
        <f>IF(Select2=1,Textiles!$K19,"")</f>
        <v>0</v>
      </c>
      <c r="I17" s="736">
        <f>Sludge!K19</f>
        <v>0</v>
      </c>
      <c r="J17" s="737" t="str">
        <f>IF(Select2=2,MSW!$K19,"")</f>
        <v/>
      </c>
      <c r="K17" s="736">
        <f>Industry!$K19</f>
        <v>0</v>
      </c>
      <c r="L17" s="738">
        <f>SUM(C17:K17)</f>
        <v>0</v>
      </c>
      <c r="M17" s="739">
        <f>Recovery_OX!C12</f>
        <v>0</v>
      </c>
      <c r="N17" s="702"/>
      <c r="O17" s="740">
        <f>(L17-M17)*(1-Recovery_OX!F12)</f>
        <v>0</v>
      </c>
      <c r="P17" s="694"/>
      <c r="Q17" s="704"/>
      <c r="S17" s="733">
        <f>year</f>
        <v>2000</v>
      </c>
      <c r="T17" s="734">
        <f>IF(Select2=1,Food!$W19,"")</f>
        <v>0</v>
      </c>
      <c r="U17" s="735">
        <f>IF(Select2=1,Paper!$W19,"")</f>
        <v>0</v>
      </c>
      <c r="V17" s="735">
        <f>IF(Select2=1,Nappies!$W19,"")</f>
        <v>0</v>
      </c>
      <c r="W17" s="735">
        <f>IF(Select2=1,Garden!$W19,"")</f>
        <v>0</v>
      </c>
      <c r="X17" s="735">
        <f>IF(Select2=1,Wood!$W19,"")</f>
        <v>0</v>
      </c>
      <c r="Y17" s="735">
        <f>IF(Select2=1,Textiles!$W19,"")</f>
        <v>0</v>
      </c>
      <c r="Z17" s="736">
        <f>Sludge!W19</f>
        <v>0</v>
      </c>
      <c r="AA17" s="737" t="str">
        <f>IF(Select2=2,MSW!$W19,"")</f>
        <v/>
      </c>
      <c r="AB17" s="736">
        <f>Industry!$W19</f>
        <v>0</v>
      </c>
      <c r="AC17" s="738">
        <f t="shared" ref="AC17:AC48" si="0">SUM(T17:AA17)</f>
        <v>0</v>
      </c>
      <c r="AD17" s="739">
        <f>Recovery_OX!R12</f>
        <v>0</v>
      </c>
      <c r="AE17" s="702"/>
      <c r="AF17" s="741">
        <f>(AC17-AD17)*(1-Recovery_OX!U12)</f>
        <v>0</v>
      </c>
    </row>
    <row r="18" spans="2:32">
      <c r="B18" s="742">
        <f t="shared" ref="B18:B81" si="1">B17+1</f>
        <v>2001</v>
      </c>
      <c r="C18" s="743">
        <f>IF(Select2=1,Food!$K20,"")</f>
        <v>0</v>
      </c>
      <c r="D18" s="744">
        <f>IF(Select2=1,Paper!$K20,"")</f>
        <v>0</v>
      </c>
      <c r="E18" s="735">
        <f>IF(Select2=1,Nappies!$K20,"")</f>
        <v>0</v>
      </c>
      <c r="F18" s="744">
        <f>IF(Select2=1,Garden!$K20,"")</f>
        <v>0</v>
      </c>
      <c r="G18" s="735">
        <f>IF(Select2=1,Wood!$K20,"")</f>
        <v>0</v>
      </c>
      <c r="H18" s="744">
        <f>IF(Select2=1,Textiles!$K20,"")</f>
        <v>0</v>
      </c>
      <c r="I18" s="745">
        <f>Sludge!K20</f>
        <v>0</v>
      </c>
      <c r="J18" s="745" t="str">
        <f>IF(Select2=2,MSW!$K20,"")</f>
        <v/>
      </c>
      <c r="K18" s="745">
        <f>Industry!$K20</f>
        <v>0</v>
      </c>
      <c r="L18" s="746">
        <f>SUM(C18:K18)</f>
        <v>0</v>
      </c>
      <c r="M18" s="747">
        <f>Recovery_OX!C13</f>
        <v>0</v>
      </c>
      <c r="N18" s="702"/>
      <c r="O18" s="748">
        <f>(L18-M18)*(1-Recovery_OX!F13)</f>
        <v>0</v>
      </c>
      <c r="P18" s="694"/>
      <c r="Q18" s="704"/>
      <c r="S18" s="742">
        <f t="shared" ref="S18:S81" si="2">S17+1</f>
        <v>2001</v>
      </c>
      <c r="T18" s="743">
        <f>IF(Select2=1,Food!$W20,"")</f>
        <v>0</v>
      </c>
      <c r="U18" s="744">
        <f>IF(Select2=1,Paper!$W20,"")</f>
        <v>0</v>
      </c>
      <c r="V18" s="735">
        <f>IF(Select2=1,Nappies!$W20,"")</f>
        <v>0</v>
      </c>
      <c r="W18" s="744">
        <f>IF(Select2=1,Garden!$W20,"")</f>
        <v>0</v>
      </c>
      <c r="X18" s="735">
        <f>IF(Select2=1,Wood!$W20,"")</f>
        <v>0</v>
      </c>
      <c r="Y18" s="744">
        <f>IF(Select2=1,Textiles!$W20,"")</f>
        <v>0</v>
      </c>
      <c r="Z18" s="737">
        <f>Sludge!W20</f>
        <v>0</v>
      </c>
      <c r="AA18" s="737" t="str">
        <f>IF(Select2=2,MSW!$W20,"")</f>
        <v/>
      </c>
      <c r="AB18" s="745">
        <f>Industry!$W20</f>
        <v>0</v>
      </c>
      <c r="AC18" s="746">
        <f t="shared" si="0"/>
        <v>0</v>
      </c>
      <c r="AD18" s="747">
        <f>Recovery_OX!R13</f>
        <v>0</v>
      </c>
      <c r="AE18" s="702"/>
      <c r="AF18" s="749">
        <f>(AC18-AD18)*(1-Recovery_OX!U13)</f>
        <v>0</v>
      </c>
    </row>
    <row r="19" spans="2:32">
      <c r="B19" s="742">
        <f t="shared" si="1"/>
        <v>2002</v>
      </c>
      <c r="C19" s="743">
        <f>IF(Select2=1,Food!$K21,"")</f>
        <v>0</v>
      </c>
      <c r="D19" s="744">
        <f>IF(Select2=1,Paper!$K21,"")</f>
        <v>0</v>
      </c>
      <c r="E19" s="735">
        <f>IF(Select2=1,Nappies!$K21,"")</f>
        <v>0</v>
      </c>
      <c r="F19" s="744">
        <f>IF(Select2=1,Garden!$K21,"")</f>
        <v>0</v>
      </c>
      <c r="G19" s="735">
        <f>IF(Select2=1,Wood!$K21,"")</f>
        <v>0</v>
      </c>
      <c r="H19" s="744">
        <f>IF(Select2=1,Textiles!$K21,"")</f>
        <v>0</v>
      </c>
      <c r="I19" s="745">
        <f>Sludge!K21</f>
        <v>0</v>
      </c>
      <c r="J19" s="745" t="str">
        <f>IF(Select2=2,MSW!$K21,"")</f>
        <v/>
      </c>
      <c r="K19" s="745">
        <f>Industry!$K21</f>
        <v>0</v>
      </c>
      <c r="L19" s="746">
        <f t="shared" ref="L19:L82" si="3">SUM(C19:K19)</f>
        <v>0</v>
      </c>
      <c r="M19" s="747">
        <f>Recovery_OX!C14</f>
        <v>0</v>
      </c>
      <c r="N19" s="702"/>
      <c r="O19" s="748">
        <f>(L19-M19)*(1-Recovery_OX!F14)</f>
        <v>0</v>
      </c>
      <c r="P19" s="694"/>
      <c r="Q19" s="704"/>
      <c r="S19" s="742">
        <f t="shared" si="2"/>
        <v>2002</v>
      </c>
      <c r="T19" s="743">
        <f>IF(Select2=1,Food!$W21,"")</f>
        <v>0</v>
      </c>
      <c r="U19" s="744">
        <f>IF(Select2=1,Paper!$W21,"")</f>
        <v>0</v>
      </c>
      <c r="V19" s="735">
        <f>IF(Select2=1,Nappies!$W21,"")</f>
        <v>0</v>
      </c>
      <c r="W19" s="744">
        <f>IF(Select2=1,Garden!$W21,"")</f>
        <v>0</v>
      </c>
      <c r="X19" s="735">
        <f>IF(Select2=1,Wood!$W21,"")</f>
        <v>0</v>
      </c>
      <c r="Y19" s="744">
        <f>IF(Select2=1,Textiles!$W21,"")</f>
        <v>0</v>
      </c>
      <c r="Z19" s="737">
        <f>Sludge!W21</f>
        <v>0</v>
      </c>
      <c r="AA19" s="737" t="str">
        <f>IF(Select2=2,MSW!$W21,"")</f>
        <v/>
      </c>
      <c r="AB19" s="745">
        <f>Industry!$W21</f>
        <v>0</v>
      </c>
      <c r="AC19" s="746">
        <f t="shared" si="0"/>
        <v>0</v>
      </c>
      <c r="AD19" s="747">
        <f>Recovery_OX!R14</f>
        <v>0</v>
      </c>
      <c r="AE19" s="702"/>
      <c r="AF19" s="749">
        <f>(AC19-AD19)*(1-Recovery_OX!U14)</f>
        <v>0</v>
      </c>
    </row>
    <row r="20" spans="2:32">
      <c r="B20" s="742">
        <f t="shared" si="1"/>
        <v>2003</v>
      </c>
      <c r="C20" s="743">
        <f>IF(Select2=1,Food!$K22,"")</f>
        <v>0</v>
      </c>
      <c r="D20" s="744">
        <f>IF(Select2=1,Paper!$K22,"")</f>
        <v>0</v>
      </c>
      <c r="E20" s="735">
        <f>IF(Select2=1,Nappies!$K22,"")</f>
        <v>0</v>
      </c>
      <c r="F20" s="744">
        <f>IF(Select2=1,Garden!$K22,"")</f>
        <v>0</v>
      </c>
      <c r="G20" s="735">
        <f>IF(Select2=1,Wood!$K22,"")</f>
        <v>0</v>
      </c>
      <c r="H20" s="744">
        <f>IF(Select2=1,Textiles!$K22,"")</f>
        <v>0</v>
      </c>
      <c r="I20" s="745">
        <f>Sludge!K22</f>
        <v>0</v>
      </c>
      <c r="J20" s="745" t="str">
        <f>IF(Select2=2,MSW!$K22,"")</f>
        <v/>
      </c>
      <c r="K20" s="745">
        <f>Industry!$K22</f>
        <v>0</v>
      </c>
      <c r="L20" s="746">
        <f t="shared" si="3"/>
        <v>0</v>
      </c>
      <c r="M20" s="747">
        <f>Recovery_OX!C15</f>
        <v>0</v>
      </c>
      <c r="N20" s="702"/>
      <c r="O20" s="748">
        <f>(L20-M20)*(1-Recovery_OX!F15)</f>
        <v>0</v>
      </c>
      <c r="P20" s="694"/>
      <c r="Q20" s="704"/>
      <c r="S20" s="742">
        <f t="shared" si="2"/>
        <v>2003</v>
      </c>
      <c r="T20" s="743">
        <f>IF(Select2=1,Food!$W22,"")</f>
        <v>0</v>
      </c>
      <c r="U20" s="744">
        <f>IF(Select2=1,Paper!$W22,"")</f>
        <v>0</v>
      </c>
      <c r="V20" s="735">
        <f>IF(Select2=1,Nappies!$W22,"")</f>
        <v>0</v>
      </c>
      <c r="W20" s="744">
        <f>IF(Select2=1,Garden!$W22,"")</f>
        <v>0</v>
      </c>
      <c r="X20" s="735">
        <f>IF(Select2=1,Wood!$W22,"")</f>
        <v>0</v>
      </c>
      <c r="Y20" s="744">
        <f>IF(Select2=1,Textiles!$W22,"")</f>
        <v>0</v>
      </c>
      <c r="Z20" s="737">
        <f>Sludge!W22</f>
        <v>0</v>
      </c>
      <c r="AA20" s="737" t="str">
        <f>IF(Select2=2,MSW!$W22,"")</f>
        <v/>
      </c>
      <c r="AB20" s="745">
        <f>Industry!$W22</f>
        <v>0</v>
      </c>
      <c r="AC20" s="746">
        <f t="shared" si="0"/>
        <v>0</v>
      </c>
      <c r="AD20" s="747">
        <f>Recovery_OX!R15</f>
        <v>0</v>
      </c>
      <c r="AE20" s="702"/>
      <c r="AF20" s="749">
        <f>(AC20-AD20)*(1-Recovery_OX!U15)</f>
        <v>0</v>
      </c>
    </row>
    <row r="21" spans="2:32">
      <c r="B21" s="742">
        <f t="shared" si="1"/>
        <v>2004</v>
      </c>
      <c r="C21" s="743">
        <f>IF(Select2=1,Food!$K23,"")</f>
        <v>0</v>
      </c>
      <c r="D21" s="744">
        <f>IF(Select2=1,Paper!$K23,"")</f>
        <v>0</v>
      </c>
      <c r="E21" s="735">
        <f>IF(Select2=1,Nappies!$K23,"")</f>
        <v>0</v>
      </c>
      <c r="F21" s="744">
        <f>IF(Select2=1,Garden!$K23,"")</f>
        <v>0</v>
      </c>
      <c r="G21" s="735">
        <f>IF(Select2=1,Wood!$K23,"")</f>
        <v>0</v>
      </c>
      <c r="H21" s="744">
        <f>IF(Select2=1,Textiles!$K23,"")</f>
        <v>0</v>
      </c>
      <c r="I21" s="745">
        <f>Sludge!K23</f>
        <v>0</v>
      </c>
      <c r="J21" s="745" t="str">
        <f>IF(Select2=2,MSW!$K23,"")</f>
        <v/>
      </c>
      <c r="K21" s="745">
        <f>Industry!$K23</f>
        <v>0</v>
      </c>
      <c r="L21" s="746">
        <f t="shared" si="3"/>
        <v>0</v>
      </c>
      <c r="M21" s="747">
        <f>Recovery_OX!C16</f>
        <v>0</v>
      </c>
      <c r="N21" s="702"/>
      <c r="O21" s="748">
        <f>(L21-M21)*(1-Recovery_OX!F16)</f>
        <v>0</v>
      </c>
      <c r="P21" s="694"/>
      <c r="Q21" s="704"/>
      <c r="S21" s="742">
        <f t="shared" si="2"/>
        <v>2004</v>
      </c>
      <c r="T21" s="743">
        <f>IF(Select2=1,Food!$W23,"")</f>
        <v>0</v>
      </c>
      <c r="U21" s="744">
        <f>IF(Select2=1,Paper!$W23,"")</f>
        <v>0</v>
      </c>
      <c r="V21" s="735">
        <f>IF(Select2=1,Nappies!$W23,"")</f>
        <v>0</v>
      </c>
      <c r="W21" s="744">
        <f>IF(Select2=1,Garden!$W23,"")</f>
        <v>0</v>
      </c>
      <c r="X21" s="735">
        <f>IF(Select2=1,Wood!$W23,"")</f>
        <v>0</v>
      </c>
      <c r="Y21" s="744">
        <f>IF(Select2=1,Textiles!$W23,"")</f>
        <v>0</v>
      </c>
      <c r="Z21" s="737">
        <f>Sludge!W23</f>
        <v>0</v>
      </c>
      <c r="AA21" s="737" t="str">
        <f>IF(Select2=2,MSW!$W23,"")</f>
        <v/>
      </c>
      <c r="AB21" s="745">
        <f>Industry!$W23</f>
        <v>0</v>
      </c>
      <c r="AC21" s="746">
        <f t="shared" si="0"/>
        <v>0</v>
      </c>
      <c r="AD21" s="747">
        <f>Recovery_OX!R16</f>
        <v>0</v>
      </c>
      <c r="AE21" s="702"/>
      <c r="AF21" s="749">
        <f>(AC21-AD21)*(1-Recovery_OX!U16)</f>
        <v>0</v>
      </c>
    </row>
    <row r="22" spans="2:32">
      <c r="B22" s="742">
        <f t="shared" si="1"/>
        <v>2005</v>
      </c>
      <c r="C22" s="743">
        <f>IF(Select2=1,Food!$K24,"")</f>
        <v>0</v>
      </c>
      <c r="D22" s="744">
        <f>IF(Select2=1,Paper!$K24,"")</f>
        <v>0</v>
      </c>
      <c r="E22" s="735">
        <f>IF(Select2=1,Nappies!$K24,"")</f>
        <v>0</v>
      </c>
      <c r="F22" s="744">
        <f>IF(Select2=1,Garden!$K24,"")</f>
        <v>0</v>
      </c>
      <c r="G22" s="735">
        <f>IF(Select2=1,Wood!$K24,"")</f>
        <v>0</v>
      </c>
      <c r="H22" s="744">
        <f>IF(Select2=1,Textiles!$K24,"")</f>
        <v>0</v>
      </c>
      <c r="I22" s="745">
        <f>Sludge!K24</f>
        <v>0</v>
      </c>
      <c r="J22" s="745" t="str">
        <f>IF(Select2=2,MSW!$K24,"")</f>
        <v/>
      </c>
      <c r="K22" s="745">
        <f>Industry!$K24</f>
        <v>0</v>
      </c>
      <c r="L22" s="746">
        <f t="shared" si="3"/>
        <v>0</v>
      </c>
      <c r="M22" s="747">
        <f>Recovery_OX!C17</f>
        <v>0</v>
      </c>
      <c r="N22" s="702"/>
      <c r="O22" s="748">
        <f>(L22-M22)*(1-Recovery_OX!F17)</f>
        <v>0</v>
      </c>
      <c r="P22" s="694"/>
      <c r="Q22" s="704"/>
      <c r="S22" s="742">
        <f t="shared" si="2"/>
        <v>2005</v>
      </c>
      <c r="T22" s="743">
        <f>IF(Select2=1,Food!$W24,"")</f>
        <v>0</v>
      </c>
      <c r="U22" s="744">
        <f>IF(Select2=1,Paper!$W24,"")</f>
        <v>0</v>
      </c>
      <c r="V22" s="735">
        <f>IF(Select2=1,Nappies!$W24,"")</f>
        <v>0</v>
      </c>
      <c r="W22" s="744">
        <f>IF(Select2=1,Garden!$W24,"")</f>
        <v>0</v>
      </c>
      <c r="X22" s="735">
        <f>IF(Select2=1,Wood!$W24,"")</f>
        <v>0</v>
      </c>
      <c r="Y22" s="744">
        <f>IF(Select2=1,Textiles!$W24,"")</f>
        <v>0</v>
      </c>
      <c r="Z22" s="737">
        <f>Sludge!W24</f>
        <v>0</v>
      </c>
      <c r="AA22" s="737" t="str">
        <f>IF(Select2=2,MSW!$W24,"")</f>
        <v/>
      </c>
      <c r="AB22" s="745">
        <f>Industry!$W24</f>
        <v>0</v>
      </c>
      <c r="AC22" s="746">
        <f t="shared" si="0"/>
        <v>0</v>
      </c>
      <c r="AD22" s="747">
        <f>Recovery_OX!R17</f>
        <v>0</v>
      </c>
      <c r="AE22" s="702"/>
      <c r="AF22" s="749">
        <f>(AC22-AD22)*(1-Recovery_OX!U17)</f>
        <v>0</v>
      </c>
    </row>
    <row r="23" spans="2:32">
      <c r="B23" s="742">
        <f t="shared" si="1"/>
        <v>2006</v>
      </c>
      <c r="C23" s="743">
        <f>IF(Select2=1,Food!$K25,"")</f>
        <v>0</v>
      </c>
      <c r="D23" s="744">
        <f>IF(Select2=1,Paper!$K25,"")</f>
        <v>0</v>
      </c>
      <c r="E23" s="735">
        <f>IF(Select2=1,Nappies!$K25,"")</f>
        <v>0</v>
      </c>
      <c r="F23" s="744">
        <f>IF(Select2=1,Garden!$K25,"")</f>
        <v>0</v>
      </c>
      <c r="G23" s="735">
        <f>IF(Select2=1,Wood!$K25,"")</f>
        <v>0</v>
      </c>
      <c r="H23" s="744">
        <f>IF(Select2=1,Textiles!$K25,"")</f>
        <v>0</v>
      </c>
      <c r="I23" s="745">
        <f>Sludge!K25</f>
        <v>0</v>
      </c>
      <c r="J23" s="745" t="str">
        <f>IF(Select2=2,MSW!$K25,"")</f>
        <v/>
      </c>
      <c r="K23" s="745">
        <f>Industry!$K25</f>
        <v>0</v>
      </c>
      <c r="L23" s="746">
        <f t="shared" si="3"/>
        <v>0</v>
      </c>
      <c r="M23" s="747">
        <f>Recovery_OX!C18</f>
        <v>0</v>
      </c>
      <c r="N23" s="702"/>
      <c r="O23" s="748">
        <f>(L23-M23)*(1-Recovery_OX!F18)</f>
        <v>0</v>
      </c>
      <c r="P23" s="694"/>
      <c r="Q23" s="704"/>
      <c r="S23" s="742">
        <f t="shared" si="2"/>
        <v>2006</v>
      </c>
      <c r="T23" s="743">
        <f>IF(Select2=1,Food!$W25,"")</f>
        <v>0</v>
      </c>
      <c r="U23" s="744">
        <f>IF(Select2=1,Paper!$W25,"")</f>
        <v>0</v>
      </c>
      <c r="V23" s="735">
        <f>IF(Select2=1,Nappies!$W25,"")</f>
        <v>0</v>
      </c>
      <c r="W23" s="744">
        <f>IF(Select2=1,Garden!$W25,"")</f>
        <v>0</v>
      </c>
      <c r="X23" s="735">
        <f>IF(Select2=1,Wood!$W25,"")</f>
        <v>0</v>
      </c>
      <c r="Y23" s="744">
        <f>IF(Select2=1,Textiles!$W25,"")</f>
        <v>0</v>
      </c>
      <c r="Z23" s="737">
        <f>Sludge!W25</f>
        <v>0</v>
      </c>
      <c r="AA23" s="737" t="str">
        <f>IF(Select2=2,MSW!$W25,"")</f>
        <v/>
      </c>
      <c r="AB23" s="745">
        <f>Industry!$W25</f>
        <v>0</v>
      </c>
      <c r="AC23" s="746">
        <f t="shared" si="0"/>
        <v>0</v>
      </c>
      <c r="AD23" s="747">
        <f>Recovery_OX!R18</f>
        <v>0</v>
      </c>
      <c r="AE23" s="702"/>
      <c r="AF23" s="749">
        <f>(AC23-AD23)*(1-Recovery_OX!U18)</f>
        <v>0</v>
      </c>
    </row>
    <row r="24" spans="2:32">
      <c r="B24" s="742">
        <f t="shared" si="1"/>
        <v>2007</v>
      </c>
      <c r="C24" s="743">
        <f>IF(Select2=1,Food!$K26,"")</f>
        <v>0</v>
      </c>
      <c r="D24" s="744">
        <f>IF(Select2=1,Paper!$K26,"")</f>
        <v>0</v>
      </c>
      <c r="E24" s="735">
        <f>IF(Select2=1,Nappies!$K26,"")</f>
        <v>0</v>
      </c>
      <c r="F24" s="744">
        <f>IF(Select2=1,Garden!$K26,"")</f>
        <v>0</v>
      </c>
      <c r="G24" s="735">
        <f>IF(Select2=1,Wood!$K26,"")</f>
        <v>0</v>
      </c>
      <c r="H24" s="744">
        <f>IF(Select2=1,Textiles!$K26,"")</f>
        <v>0</v>
      </c>
      <c r="I24" s="745">
        <f>Sludge!K26</f>
        <v>0</v>
      </c>
      <c r="J24" s="745" t="str">
        <f>IF(Select2=2,MSW!$K26,"")</f>
        <v/>
      </c>
      <c r="K24" s="745">
        <f>Industry!$K26</f>
        <v>0</v>
      </c>
      <c r="L24" s="746">
        <f t="shared" si="3"/>
        <v>0</v>
      </c>
      <c r="M24" s="747">
        <f>Recovery_OX!C19</f>
        <v>0</v>
      </c>
      <c r="N24" s="702"/>
      <c r="O24" s="748">
        <f>(L24-M24)*(1-Recovery_OX!F19)</f>
        <v>0</v>
      </c>
      <c r="P24" s="694"/>
      <c r="Q24" s="704"/>
      <c r="S24" s="742">
        <f t="shared" si="2"/>
        <v>2007</v>
      </c>
      <c r="T24" s="743">
        <f>IF(Select2=1,Food!$W26,"")</f>
        <v>0</v>
      </c>
      <c r="U24" s="744">
        <f>IF(Select2=1,Paper!$W26,"")</f>
        <v>0</v>
      </c>
      <c r="V24" s="735">
        <f>IF(Select2=1,Nappies!$W26,"")</f>
        <v>0</v>
      </c>
      <c r="W24" s="744">
        <f>IF(Select2=1,Garden!$W26,"")</f>
        <v>0</v>
      </c>
      <c r="X24" s="735">
        <f>IF(Select2=1,Wood!$W26,"")</f>
        <v>0</v>
      </c>
      <c r="Y24" s="744">
        <f>IF(Select2=1,Textiles!$W26,"")</f>
        <v>0</v>
      </c>
      <c r="Z24" s="737">
        <f>Sludge!W26</f>
        <v>0</v>
      </c>
      <c r="AA24" s="737" t="str">
        <f>IF(Select2=2,MSW!$W26,"")</f>
        <v/>
      </c>
      <c r="AB24" s="745">
        <f>Industry!$W26</f>
        <v>0</v>
      </c>
      <c r="AC24" s="746">
        <f t="shared" si="0"/>
        <v>0</v>
      </c>
      <c r="AD24" s="747">
        <f>Recovery_OX!R19</f>
        <v>0</v>
      </c>
      <c r="AE24" s="702"/>
      <c r="AF24" s="749">
        <f>(AC24-AD24)*(1-Recovery_OX!U19)</f>
        <v>0</v>
      </c>
    </row>
    <row r="25" spans="2:32">
      <c r="B25" s="742">
        <f t="shared" si="1"/>
        <v>2008</v>
      </c>
      <c r="C25" s="743">
        <f>IF(Select2=1,Food!$K27,"")</f>
        <v>0</v>
      </c>
      <c r="D25" s="744">
        <f>IF(Select2=1,Paper!$K27,"")</f>
        <v>0</v>
      </c>
      <c r="E25" s="735">
        <f>IF(Select2=1,Nappies!$K27,"")</f>
        <v>0</v>
      </c>
      <c r="F25" s="744">
        <f>IF(Select2=1,Garden!$K27,"")</f>
        <v>0</v>
      </c>
      <c r="G25" s="735">
        <f>IF(Select2=1,Wood!$K27,"")</f>
        <v>0</v>
      </c>
      <c r="H25" s="744">
        <f>IF(Select2=1,Textiles!$K27,"")</f>
        <v>0</v>
      </c>
      <c r="I25" s="745">
        <f>Sludge!K27</f>
        <v>0</v>
      </c>
      <c r="J25" s="745" t="str">
        <f>IF(Select2=2,MSW!$K27,"")</f>
        <v/>
      </c>
      <c r="K25" s="745">
        <f>Industry!$K27</f>
        <v>0</v>
      </c>
      <c r="L25" s="746">
        <f t="shared" si="3"/>
        <v>0</v>
      </c>
      <c r="M25" s="747">
        <f>Recovery_OX!C20</f>
        <v>0</v>
      </c>
      <c r="N25" s="702"/>
      <c r="O25" s="748">
        <f>(L25-M25)*(1-Recovery_OX!F20)</f>
        <v>0</v>
      </c>
      <c r="P25" s="694"/>
      <c r="Q25" s="704"/>
      <c r="S25" s="742">
        <f t="shared" si="2"/>
        <v>2008</v>
      </c>
      <c r="T25" s="743">
        <f>IF(Select2=1,Food!$W27,"")</f>
        <v>0</v>
      </c>
      <c r="U25" s="744">
        <f>IF(Select2=1,Paper!$W27,"")</f>
        <v>0</v>
      </c>
      <c r="V25" s="735">
        <f>IF(Select2=1,Nappies!$W27,"")</f>
        <v>0</v>
      </c>
      <c r="W25" s="744">
        <f>IF(Select2=1,Garden!$W27,"")</f>
        <v>0</v>
      </c>
      <c r="X25" s="735">
        <f>IF(Select2=1,Wood!$W27,"")</f>
        <v>0</v>
      </c>
      <c r="Y25" s="744">
        <f>IF(Select2=1,Textiles!$W27,"")</f>
        <v>0</v>
      </c>
      <c r="Z25" s="737">
        <f>Sludge!W27</f>
        <v>0</v>
      </c>
      <c r="AA25" s="737" t="str">
        <f>IF(Select2=2,MSW!$W27,"")</f>
        <v/>
      </c>
      <c r="AB25" s="745">
        <f>Industry!$W27</f>
        <v>0</v>
      </c>
      <c r="AC25" s="746">
        <f t="shared" si="0"/>
        <v>0</v>
      </c>
      <c r="AD25" s="747">
        <f>Recovery_OX!R20</f>
        <v>0</v>
      </c>
      <c r="AE25" s="702"/>
      <c r="AF25" s="749">
        <f>(AC25-AD25)*(1-Recovery_OX!U20)</f>
        <v>0</v>
      </c>
    </row>
    <row r="26" spans="2:32">
      <c r="B26" s="742">
        <f t="shared" si="1"/>
        <v>2009</v>
      </c>
      <c r="C26" s="743">
        <f>IF(Select2=1,Food!$K28,"")</f>
        <v>0</v>
      </c>
      <c r="D26" s="744">
        <f>IF(Select2=1,Paper!$K28,"")</f>
        <v>0</v>
      </c>
      <c r="E26" s="735">
        <f>IF(Select2=1,Nappies!$K28,"")</f>
        <v>0</v>
      </c>
      <c r="F26" s="744">
        <f>IF(Select2=1,Garden!$K28,"")</f>
        <v>0</v>
      </c>
      <c r="G26" s="735">
        <f>IF(Select2=1,Wood!$K28,"")</f>
        <v>0</v>
      </c>
      <c r="H26" s="744">
        <f>IF(Select2=1,Textiles!$K28,"")</f>
        <v>0</v>
      </c>
      <c r="I26" s="745">
        <f>Sludge!K28</f>
        <v>0</v>
      </c>
      <c r="J26" s="745" t="str">
        <f>IF(Select2=2,MSW!$K28,"")</f>
        <v/>
      </c>
      <c r="K26" s="745">
        <f>Industry!$K28</f>
        <v>0</v>
      </c>
      <c r="L26" s="746">
        <f t="shared" si="3"/>
        <v>0</v>
      </c>
      <c r="M26" s="747">
        <f>Recovery_OX!C21</f>
        <v>0</v>
      </c>
      <c r="N26" s="702"/>
      <c r="O26" s="748">
        <f>(L26-M26)*(1-Recovery_OX!F21)</f>
        <v>0</v>
      </c>
      <c r="P26" s="694"/>
      <c r="Q26" s="704"/>
      <c r="S26" s="742">
        <f t="shared" si="2"/>
        <v>2009</v>
      </c>
      <c r="T26" s="743">
        <f>IF(Select2=1,Food!$W28,"")</f>
        <v>0</v>
      </c>
      <c r="U26" s="744">
        <f>IF(Select2=1,Paper!$W28,"")</f>
        <v>0</v>
      </c>
      <c r="V26" s="735">
        <f>IF(Select2=1,Nappies!$W28,"")</f>
        <v>0</v>
      </c>
      <c r="W26" s="744">
        <f>IF(Select2=1,Garden!$W28,"")</f>
        <v>0</v>
      </c>
      <c r="X26" s="735">
        <f>IF(Select2=1,Wood!$W28,"")</f>
        <v>0</v>
      </c>
      <c r="Y26" s="744">
        <f>IF(Select2=1,Textiles!$W28,"")</f>
        <v>0</v>
      </c>
      <c r="Z26" s="737">
        <f>Sludge!W28</f>
        <v>0</v>
      </c>
      <c r="AA26" s="737" t="str">
        <f>IF(Select2=2,MSW!$W28,"")</f>
        <v/>
      </c>
      <c r="AB26" s="745">
        <f>Industry!$W28</f>
        <v>0</v>
      </c>
      <c r="AC26" s="746">
        <f t="shared" si="0"/>
        <v>0</v>
      </c>
      <c r="AD26" s="747">
        <f>Recovery_OX!R21</f>
        <v>0</v>
      </c>
      <c r="AE26" s="702"/>
      <c r="AF26" s="749">
        <f>(AC26-AD26)*(1-Recovery_OX!U21)</f>
        <v>0</v>
      </c>
    </row>
    <row r="27" spans="2:32">
      <c r="B27" s="742">
        <f t="shared" si="1"/>
        <v>2010</v>
      </c>
      <c r="C27" s="743">
        <f>IF(Select2=1,Food!$K29,"")</f>
        <v>0</v>
      </c>
      <c r="D27" s="744">
        <f>IF(Select2=1,Paper!$K29,"")</f>
        <v>0</v>
      </c>
      <c r="E27" s="735">
        <f>IF(Select2=1,Nappies!$K29,"")</f>
        <v>0</v>
      </c>
      <c r="F27" s="744">
        <f>IF(Select2=1,Garden!$K29,"")</f>
        <v>0</v>
      </c>
      <c r="G27" s="735">
        <f>IF(Select2=1,Wood!$K29,"")</f>
        <v>0</v>
      </c>
      <c r="H27" s="744">
        <f>IF(Select2=1,Textiles!$K29,"")</f>
        <v>0</v>
      </c>
      <c r="I27" s="745">
        <f>Sludge!K29</f>
        <v>0</v>
      </c>
      <c r="J27" s="745" t="str">
        <f>IF(Select2=2,MSW!$K29,"")</f>
        <v/>
      </c>
      <c r="K27" s="745">
        <f>Industry!$K29</f>
        <v>0</v>
      </c>
      <c r="L27" s="746">
        <f t="shared" si="3"/>
        <v>0</v>
      </c>
      <c r="M27" s="747">
        <f>Recovery_OX!C22</f>
        <v>0</v>
      </c>
      <c r="N27" s="702"/>
      <c r="O27" s="748">
        <f>(L27-M27)*(1-Recovery_OX!F22)</f>
        <v>0</v>
      </c>
      <c r="P27" s="694"/>
      <c r="Q27" s="704"/>
      <c r="S27" s="742">
        <f t="shared" si="2"/>
        <v>2010</v>
      </c>
      <c r="T27" s="743">
        <f>IF(Select2=1,Food!$W29,"")</f>
        <v>0</v>
      </c>
      <c r="U27" s="744">
        <f>IF(Select2=1,Paper!$W29,"")</f>
        <v>0</v>
      </c>
      <c r="V27" s="735">
        <f>IF(Select2=1,Nappies!$W29,"")</f>
        <v>0</v>
      </c>
      <c r="W27" s="744">
        <f>IF(Select2=1,Garden!$W29,"")</f>
        <v>0</v>
      </c>
      <c r="X27" s="735">
        <f>IF(Select2=1,Wood!$W29,"")</f>
        <v>0</v>
      </c>
      <c r="Y27" s="744">
        <f>IF(Select2=1,Textiles!$W29,"")</f>
        <v>0</v>
      </c>
      <c r="Z27" s="737">
        <f>Sludge!W29</f>
        <v>0</v>
      </c>
      <c r="AA27" s="737" t="str">
        <f>IF(Select2=2,MSW!$W29,"")</f>
        <v/>
      </c>
      <c r="AB27" s="745">
        <f>Industry!$W29</f>
        <v>0</v>
      </c>
      <c r="AC27" s="746">
        <f t="shared" si="0"/>
        <v>0</v>
      </c>
      <c r="AD27" s="747">
        <f>Recovery_OX!R22</f>
        <v>0</v>
      </c>
      <c r="AE27" s="702"/>
      <c r="AF27" s="749">
        <f>(AC27-AD27)*(1-Recovery_OX!U22)</f>
        <v>0</v>
      </c>
    </row>
    <row r="28" spans="2:32">
      <c r="B28" s="742">
        <f t="shared" si="1"/>
        <v>2011</v>
      </c>
      <c r="C28" s="743">
        <f>IF(Select2=1,Food!$K30,"")</f>
        <v>0</v>
      </c>
      <c r="D28" s="744">
        <f>IF(Select2=1,Paper!$K30,"")</f>
        <v>0</v>
      </c>
      <c r="E28" s="735">
        <f>IF(Select2=1,Nappies!$K30,"")</f>
        <v>0</v>
      </c>
      <c r="F28" s="744">
        <f>IF(Select2=1,Garden!$K30,"")</f>
        <v>0</v>
      </c>
      <c r="G28" s="735">
        <f>IF(Select2=1,Wood!$K30,"")</f>
        <v>0</v>
      </c>
      <c r="H28" s="744">
        <f>IF(Select2=1,Textiles!$K30,"")</f>
        <v>0</v>
      </c>
      <c r="I28" s="745">
        <f>Sludge!K30</f>
        <v>0</v>
      </c>
      <c r="J28" s="745" t="str">
        <f>IF(Select2=2,MSW!$K30,"")</f>
        <v/>
      </c>
      <c r="K28" s="745">
        <f>Industry!$K30</f>
        <v>0</v>
      </c>
      <c r="L28" s="746">
        <f t="shared" si="3"/>
        <v>0</v>
      </c>
      <c r="M28" s="747">
        <f>Recovery_OX!C23</f>
        <v>0</v>
      </c>
      <c r="N28" s="702"/>
      <c r="O28" s="748">
        <f>(L28-M28)*(1-Recovery_OX!F23)</f>
        <v>0</v>
      </c>
      <c r="P28" s="694"/>
      <c r="Q28" s="704"/>
      <c r="S28" s="742">
        <f t="shared" si="2"/>
        <v>2011</v>
      </c>
      <c r="T28" s="743">
        <f>IF(Select2=1,Food!$W30,"")</f>
        <v>0</v>
      </c>
      <c r="U28" s="744">
        <f>IF(Select2=1,Paper!$W30,"")</f>
        <v>0</v>
      </c>
      <c r="V28" s="735">
        <f>IF(Select2=1,Nappies!$W30,"")</f>
        <v>0</v>
      </c>
      <c r="W28" s="744">
        <f>IF(Select2=1,Garden!$W30,"")</f>
        <v>0</v>
      </c>
      <c r="X28" s="735">
        <f>IF(Select2=1,Wood!$W30,"")</f>
        <v>0</v>
      </c>
      <c r="Y28" s="744">
        <f>IF(Select2=1,Textiles!$W30,"")</f>
        <v>0</v>
      </c>
      <c r="Z28" s="737">
        <f>Sludge!W30</f>
        <v>0</v>
      </c>
      <c r="AA28" s="737" t="str">
        <f>IF(Select2=2,MSW!$W30,"")</f>
        <v/>
      </c>
      <c r="AB28" s="745">
        <f>Industry!$W30</f>
        <v>0</v>
      </c>
      <c r="AC28" s="746">
        <f t="shared" si="0"/>
        <v>0</v>
      </c>
      <c r="AD28" s="747">
        <f>Recovery_OX!R23</f>
        <v>0</v>
      </c>
      <c r="AE28" s="702"/>
      <c r="AF28" s="749">
        <f>(AC28-AD28)*(1-Recovery_OX!U23)</f>
        <v>0</v>
      </c>
    </row>
    <row r="29" spans="2:32">
      <c r="B29" s="742">
        <f t="shared" si="1"/>
        <v>2012</v>
      </c>
      <c r="C29" s="743">
        <f>IF(Select2=1,Food!$K31,"")</f>
        <v>1.1557247638010597E-2</v>
      </c>
      <c r="D29" s="744">
        <f>IF(Select2=1,Paper!$K31,"")</f>
        <v>6.0690186798168552E-4</v>
      </c>
      <c r="E29" s="735">
        <f>IF(Select2=1,Nappies!$K31,"")</f>
        <v>1.9137595793808353E-3</v>
      </c>
      <c r="F29" s="744">
        <f>IF(Select2=1,Garden!$K31,"")</f>
        <v>0</v>
      </c>
      <c r="G29" s="735">
        <f>IF(Select2=1,Wood!$K31,"")</f>
        <v>0</v>
      </c>
      <c r="H29" s="744">
        <f>IF(Select2=1,Textiles!$K31,"")</f>
        <v>1.4369156998269048E-4</v>
      </c>
      <c r="I29" s="745">
        <f>Sludge!K31</f>
        <v>0</v>
      </c>
      <c r="J29" s="745" t="str">
        <f>IF(Select2=2,MSW!$K31,"")</f>
        <v/>
      </c>
      <c r="K29" s="745">
        <f>Industry!$K31</f>
        <v>0</v>
      </c>
      <c r="L29" s="746">
        <f>SUM(C29:K29)</f>
        <v>1.4221600655355809E-2</v>
      </c>
      <c r="M29" s="747">
        <f>Recovery_OX!C24</f>
        <v>0</v>
      </c>
      <c r="N29" s="702"/>
      <c r="O29" s="748">
        <f>(L29-M29)*(1-Recovery_OX!F24)</f>
        <v>1.4221600655355809E-2</v>
      </c>
      <c r="P29" s="694"/>
      <c r="Q29" s="704"/>
      <c r="S29" s="742">
        <f t="shared" si="2"/>
        <v>2012</v>
      </c>
      <c r="T29" s="743">
        <f>IF(Select2=1,Food!$W31,"")</f>
        <v>7.7323244678929055E-3</v>
      </c>
      <c r="U29" s="744">
        <f>IF(Select2=1,Paper!$W31,"")</f>
        <v>1.2539294793010032E-3</v>
      </c>
      <c r="V29" s="735">
        <f>IF(Select2=1,Nappies!$W31,"")</f>
        <v>0</v>
      </c>
      <c r="W29" s="744">
        <f>IF(Select2=1,Garden!$W31,"")</f>
        <v>0</v>
      </c>
      <c r="X29" s="735">
        <f>IF(Select2=1,Wood!$W31,"")</f>
        <v>5.2629678971528252E-4</v>
      </c>
      <c r="Y29" s="744">
        <f>IF(Select2=1,Textiles!$W31,"")</f>
        <v>1.5747021367966082E-4</v>
      </c>
      <c r="Z29" s="737">
        <f>Sludge!W31</f>
        <v>0</v>
      </c>
      <c r="AA29" s="737" t="str">
        <f>IF(Select2=2,MSW!$W31,"")</f>
        <v/>
      </c>
      <c r="AB29" s="745">
        <f>Industry!$W31</f>
        <v>0</v>
      </c>
      <c r="AC29" s="746">
        <f t="shared" si="0"/>
        <v>9.6700209505888503E-3</v>
      </c>
      <c r="AD29" s="747">
        <f>Recovery_OX!R24</f>
        <v>0</v>
      </c>
      <c r="AE29" s="702"/>
      <c r="AF29" s="749">
        <f>(AC29-AD29)*(1-Recovery_OX!U24)</f>
        <v>9.6700209505888503E-3</v>
      </c>
    </row>
    <row r="30" spans="2:32">
      <c r="B30" s="742">
        <f t="shared" si="1"/>
        <v>2013</v>
      </c>
      <c r="C30" s="743">
        <f>IF(Select2=1,Food!$K32,"")</f>
        <v>1.9396964884373535E-2</v>
      </c>
      <c r="D30" s="744">
        <f>IF(Select2=1,Paper!$K32,"")</f>
        <v>1.1776393725772593E-3</v>
      </c>
      <c r="E30" s="735">
        <f>IF(Select2=1,Nappies!$K32,"")</f>
        <v>3.5436751430501243E-3</v>
      </c>
      <c r="F30" s="744">
        <f>IF(Select2=1,Garden!$K32,"")</f>
        <v>0</v>
      </c>
      <c r="G30" s="735">
        <f>IF(Select2=1,Wood!$K32,"")</f>
        <v>0</v>
      </c>
      <c r="H30" s="744">
        <f>IF(Select2=1,Textiles!$K32,"")</f>
        <v>2.7882077687749586E-4</v>
      </c>
      <c r="I30" s="745">
        <f>Sludge!K32</f>
        <v>0</v>
      </c>
      <c r="J30" s="745" t="str">
        <f>IF(Select2=2,MSW!$K32,"")</f>
        <v/>
      </c>
      <c r="K30" s="745">
        <f>Industry!$K32</f>
        <v>0</v>
      </c>
      <c r="L30" s="746">
        <f t="shared" si="3"/>
        <v>2.4397100176878413E-2</v>
      </c>
      <c r="M30" s="747">
        <f>Recovery_OX!C25</f>
        <v>0</v>
      </c>
      <c r="N30" s="702"/>
      <c r="O30" s="748">
        <f>(L30-M30)*(1-Recovery_OX!F25)</f>
        <v>2.4397100176878413E-2</v>
      </c>
      <c r="P30" s="694"/>
      <c r="Q30" s="704"/>
      <c r="S30" s="742">
        <f t="shared" si="2"/>
        <v>2013</v>
      </c>
      <c r="T30" s="743">
        <f>IF(Select2=1,Food!$W32,"")</f>
        <v>1.2977451974380154E-2</v>
      </c>
      <c r="U30" s="744">
        <f>IF(Select2=1,Paper!$W32,"")</f>
        <v>2.4331391995397918E-3</v>
      </c>
      <c r="V30" s="735">
        <f>IF(Select2=1,Nappies!$W32,"")</f>
        <v>0</v>
      </c>
      <c r="W30" s="744">
        <f>IF(Select2=1,Garden!$W32,"")</f>
        <v>0</v>
      </c>
      <c r="X30" s="735">
        <f>IF(Select2=1,Wood!$W32,"")</f>
        <v>1.0387115071531447E-3</v>
      </c>
      <c r="Y30" s="744">
        <f>IF(Select2=1,Textiles!$W32,"")</f>
        <v>3.0555701575615986E-4</v>
      </c>
      <c r="Z30" s="737">
        <f>Sludge!W32</f>
        <v>0</v>
      </c>
      <c r="AA30" s="737" t="str">
        <f>IF(Select2=2,MSW!$W32,"")</f>
        <v/>
      </c>
      <c r="AB30" s="745">
        <f>Industry!$W32</f>
        <v>0</v>
      </c>
      <c r="AC30" s="746">
        <f t="shared" si="0"/>
        <v>1.6754859696829248E-2</v>
      </c>
      <c r="AD30" s="747">
        <f>Recovery_OX!R25</f>
        <v>0</v>
      </c>
      <c r="AE30" s="702"/>
      <c r="AF30" s="749">
        <f>(AC30-AD30)*(1-Recovery_OX!U25)</f>
        <v>1.6754859696829248E-2</v>
      </c>
    </row>
    <row r="31" spans="2:32">
      <c r="B31" s="742">
        <f t="shared" si="1"/>
        <v>2014</v>
      </c>
      <c r="C31" s="743">
        <f>IF(Select2=1,Food!$K33,"")</f>
        <v>2.4723293113342704E-2</v>
      </c>
      <c r="D31" s="744">
        <f>IF(Select2=1,Paper!$K33,"")</f>
        <v>1.7135308481561909E-3</v>
      </c>
      <c r="E31" s="735">
        <f>IF(Select2=1,Nappies!$K33,"")</f>
        <v>4.9305689596330603E-3</v>
      </c>
      <c r="F31" s="744">
        <f>IF(Select2=1,Garden!$K33,"")</f>
        <v>0</v>
      </c>
      <c r="G31" s="735">
        <f>IF(Select2=1,Wood!$K33,"")</f>
        <v>0</v>
      </c>
      <c r="H31" s="744">
        <f>IF(Select2=1,Textiles!$K33,"")</f>
        <v>4.0569975275272087E-4</v>
      </c>
      <c r="I31" s="745">
        <f>Sludge!K33</f>
        <v>0</v>
      </c>
      <c r="J31" s="745" t="str">
        <f>IF(Select2=2,MSW!$K33,"")</f>
        <v/>
      </c>
      <c r="K31" s="745">
        <f>Industry!$K33</f>
        <v>0</v>
      </c>
      <c r="L31" s="746">
        <f t="shared" si="3"/>
        <v>3.177309267388468E-2</v>
      </c>
      <c r="M31" s="747">
        <f>Recovery_OX!C26</f>
        <v>0</v>
      </c>
      <c r="N31" s="702"/>
      <c r="O31" s="748">
        <f>(L31-M31)*(1-Recovery_OX!F26)</f>
        <v>3.177309267388468E-2</v>
      </c>
      <c r="P31" s="694"/>
      <c r="Q31" s="704"/>
      <c r="S31" s="742">
        <f t="shared" si="2"/>
        <v>2014</v>
      </c>
      <c r="T31" s="743">
        <f>IF(Select2=1,Food!$W33,"")</f>
        <v>1.6541007881362202E-2</v>
      </c>
      <c r="U31" s="744">
        <f>IF(Select2=1,Paper!$W33,"")</f>
        <v>3.5403529920582451E-3</v>
      </c>
      <c r="V31" s="735">
        <f>IF(Select2=1,Nappies!$W33,"")</f>
        <v>0</v>
      </c>
      <c r="W31" s="744">
        <f>IF(Select2=1,Garden!$W33,"")</f>
        <v>0</v>
      </c>
      <c r="X31" s="735">
        <f>IF(Select2=1,Wood!$W33,"")</f>
        <v>1.5367446486066103E-3</v>
      </c>
      <c r="Y31" s="744">
        <f>IF(Select2=1,Textiles!$W33,"")</f>
        <v>4.4460246877010519E-4</v>
      </c>
      <c r="Z31" s="737">
        <f>Sludge!W33</f>
        <v>0</v>
      </c>
      <c r="AA31" s="737" t="str">
        <f>IF(Select2=2,MSW!$W33,"")</f>
        <v/>
      </c>
      <c r="AB31" s="745">
        <f>Industry!$W33</f>
        <v>0</v>
      </c>
      <c r="AC31" s="746">
        <f t="shared" si="0"/>
        <v>2.206270799079716E-2</v>
      </c>
      <c r="AD31" s="747">
        <f>Recovery_OX!R26</f>
        <v>0</v>
      </c>
      <c r="AE31" s="702"/>
      <c r="AF31" s="749">
        <f>(AC31-AD31)*(1-Recovery_OX!U26)</f>
        <v>2.206270799079716E-2</v>
      </c>
    </row>
    <row r="32" spans="2:32">
      <c r="B32" s="742">
        <f t="shared" si="1"/>
        <v>2015</v>
      </c>
      <c r="C32" s="743">
        <f>IF(Select2=1,Food!$K34,"")</f>
        <v>2.8392234224882698E-2</v>
      </c>
      <c r="D32" s="744">
        <f>IF(Select2=1,Paper!$K34,"")</f>
        <v>2.2183703145184632E-3</v>
      </c>
      <c r="E32" s="735">
        <f>IF(Select2=1,Nappies!$K34,"")</f>
        <v>6.1169690329515702E-3</v>
      </c>
      <c r="F32" s="744">
        <f>IF(Select2=1,Garden!$K34,"")</f>
        <v>0</v>
      </c>
      <c r="G32" s="735">
        <f>IF(Select2=1,Wood!$K34,"")</f>
        <v>0</v>
      </c>
      <c r="H32" s="744">
        <f>IF(Select2=1,Textiles!$K34,"")</f>
        <v>5.252267790116146E-4</v>
      </c>
      <c r="I32" s="745">
        <f>Sludge!K34</f>
        <v>0</v>
      </c>
      <c r="J32" s="745" t="str">
        <f>IF(Select2=2,MSW!$K34,"")</f>
        <v/>
      </c>
      <c r="K32" s="745">
        <f>Industry!$K34</f>
        <v>0</v>
      </c>
      <c r="L32" s="746">
        <f t="shared" si="3"/>
        <v>3.725280035136435E-2</v>
      </c>
      <c r="M32" s="747">
        <f>Recovery_OX!C27</f>
        <v>0</v>
      </c>
      <c r="N32" s="702"/>
      <c r="O32" s="748">
        <f>(L32-M32)*(1-Recovery_OX!F27)</f>
        <v>3.725280035136435E-2</v>
      </c>
      <c r="P32" s="694"/>
      <c r="Q32" s="704"/>
      <c r="S32" s="742">
        <f t="shared" si="2"/>
        <v>2015</v>
      </c>
      <c r="T32" s="743">
        <f>IF(Select2=1,Food!$W34,"")</f>
        <v>1.8995696403801984E-2</v>
      </c>
      <c r="U32" s="744">
        <f>IF(Select2=1,Paper!$W34,"")</f>
        <v>4.583409740740626E-3</v>
      </c>
      <c r="V32" s="735">
        <f>IF(Select2=1,Nappies!$W34,"")</f>
        <v>0</v>
      </c>
      <c r="W32" s="744">
        <f>IF(Select2=1,Garden!$W34,"")</f>
        <v>0</v>
      </c>
      <c r="X32" s="735">
        <f>IF(Select2=1,Wood!$W34,"")</f>
        <v>2.0221380604434442E-3</v>
      </c>
      <c r="Y32" s="744">
        <f>IF(Select2=1,Textiles!$W34,"")</f>
        <v>5.7559099069766004E-4</v>
      </c>
      <c r="Z32" s="737">
        <f>Sludge!W34</f>
        <v>0</v>
      </c>
      <c r="AA32" s="737" t="str">
        <f>IF(Select2=2,MSW!$W34,"")</f>
        <v/>
      </c>
      <c r="AB32" s="745">
        <f>Industry!$W34</f>
        <v>0</v>
      </c>
      <c r="AC32" s="746">
        <f t="shared" si="0"/>
        <v>2.6176835195683715E-2</v>
      </c>
      <c r="AD32" s="747">
        <f>Recovery_OX!R27</f>
        <v>0</v>
      </c>
      <c r="AE32" s="702"/>
      <c r="AF32" s="749">
        <f>(AC32-AD32)*(1-Recovery_OX!U27)</f>
        <v>2.6176835195683715E-2</v>
      </c>
    </row>
    <row r="33" spans="2:32">
      <c r="B33" s="742">
        <f t="shared" si="1"/>
        <v>2016</v>
      </c>
      <c r="C33" s="743">
        <f>IF(Select2=1,Food!$K35,"")</f>
        <v>3.0886290370598764E-2</v>
      </c>
      <c r="D33" s="744">
        <f>IF(Select2=1,Paper!$K35,"")</f>
        <v>2.6909012493224437E-3</v>
      </c>
      <c r="E33" s="735">
        <f>IF(Select2=1,Nappies!$K35,"")</f>
        <v>7.1236375621499121E-3</v>
      </c>
      <c r="F33" s="744">
        <f>IF(Select2=1,Garden!$K35,"")</f>
        <v>0</v>
      </c>
      <c r="G33" s="735">
        <f>IF(Select2=1,Wood!$K35,"")</f>
        <v>0</v>
      </c>
      <c r="H33" s="744">
        <f>IF(Select2=1,Textiles!$K35,"")</f>
        <v>6.3710435835269733E-4</v>
      </c>
      <c r="I33" s="745">
        <f>Sludge!K35</f>
        <v>0</v>
      </c>
      <c r="J33" s="745" t="str">
        <f>IF(Select2=2,MSW!$K35,"")</f>
        <v/>
      </c>
      <c r="K33" s="745">
        <f>Industry!$K35</f>
        <v>0</v>
      </c>
      <c r="L33" s="746">
        <f t="shared" si="3"/>
        <v>4.133793354042381E-2</v>
      </c>
      <c r="M33" s="747">
        <f>Recovery_OX!C28</f>
        <v>0</v>
      </c>
      <c r="N33" s="702"/>
      <c r="O33" s="748">
        <f>(L33-M33)*(1-Recovery_OX!F28)</f>
        <v>4.133793354042381E-2</v>
      </c>
      <c r="P33" s="694"/>
      <c r="Q33" s="704"/>
      <c r="S33" s="742">
        <f t="shared" si="2"/>
        <v>2016</v>
      </c>
      <c r="T33" s="743">
        <f>IF(Select2=1,Food!$W35,"")</f>
        <v>2.0664333432603994E-2</v>
      </c>
      <c r="U33" s="744">
        <f>IF(Select2=1,Paper!$W35,"")</f>
        <v>5.5597133250463709E-3</v>
      </c>
      <c r="V33" s="735">
        <f>IF(Select2=1,Nappies!$W35,"")</f>
        <v>0</v>
      </c>
      <c r="W33" s="744">
        <f>IF(Select2=1,Garden!$W35,"")</f>
        <v>0</v>
      </c>
      <c r="X33" s="735">
        <f>IF(Select2=1,Wood!$W35,"")</f>
        <v>2.492416352123245E-3</v>
      </c>
      <c r="Y33" s="744">
        <f>IF(Select2=1,Textiles!$W35,"")</f>
        <v>6.9819655709884654E-4</v>
      </c>
      <c r="Z33" s="737">
        <f>Sludge!W35</f>
        <v>0</v>
      </c>
      <c r="AA33" s="737" t="str">
        <f>IF(Select2=2,MSW!$W35,"")</f>
        <v/>
      </c>
      <c r="AB33" s="745">
        <f>Industry!$W35</f>
        <v>0</v>
      </c>
      <c r="AC33" s="746">
        <f t="shared" si="0"/>
        <v>2.9414659666872459E-2</v>
      </c>
      <c r="AD33" s="747">
        <f>Recovery_OX!R28</f>
        <v>0</v>
      </c>
      <c r="AE33" s="702"/>
      <c r="AF33" s="749">
        <f>(AC33-AD33)*(1-Recovery_OX!U28)</f>
        <v>2.9414659666872459E-2</v>
      </c>
    </row>
    <row r="34" spans="2:32">
      <c r="B34" s="742">
        <f t="shared" si="1"/>
        <v>2017</v>
      </c>
      <c r="C34" s="743">
        <f>IF(Select2=1,Food!$K36,"")</f>
        <v>3.2612425584435056E-2</v>
      </c>
      <c r="D34" s="744">
        <f>IF(Select2=1,Paper!$K36,"")</f>
        <v>3.1343386282067197E-3</v>
      </c>
      <c r="E34" s="735">
        <f>IF(Select2=1,Nappies!$K36,"")</f>
        <v>7.9819231051426048E-3</v>
      </c>
      <c r="F34" s="744">
        <f>IF(Select2=1,Garden!$K36,"")</f>
        <v>0</v>
      </c>
      <c r="G34" s="735">
        <f>IF(Select2=1,Wood!$K36,"")</f>
        <v>0</v>
      </c>
      <c r="H34" s="744">
        <f>IF(Select2=1,Textiles!$K36,"")</f>
        <v>7.4209367626795145E-4</v>
      </c>
      <c r="I34" s="745">
        <f>Sludge!K36</f>
        <v>0</v>
      </c>
      <c r="J34" s="745" t="str">
        <f>IF(Select2=2,MSW!$K36,"")</f>
        <v/>
      </c>
      <c r="K34" s="745">
        <f>Industry!$K36</f>
        <v>0</v>
      </c>
      <c r="L34" s="746">
        <f t="shared" si="3"/>
        <v>4.4470780994052335E-2</v>
      </c>
      <c r="M34" s="747">
        <f>Recovery_OX!C29</f>
        <v>0</v>
      </c>
      <c r="N34" s="702"/>
      <c r="O34" s="748">
        <f>(L34-M34)*(1-Recovery_OX!F29)</f>
        <v>4.4470780994052335E-2</v>
      </c>
      <c r="P34" s="694"/>
      <c r="Q34" s="704"/>
      <c r="S34" s="742">
        <f t="shared" si="2"/>
        <v>2017</v>
      </c>
      <c r="T34" s="743">
        <f>IF(Select2=1,Food!$W36,"")</f>
        <v>2.1819196421343709E-2</v>
      </c>
      <c r="U34" s="744">
        <f>IF(Select2=1,Paper!$W36,"")</f>
        <v>6.4759062566254535E-3</v>
      </c>
      <c r="V34" s="735">
        <f>IF(Select2=1,Nappies!$W36,"")</f>
        <v>0</v>
      </c>
      <c r="W34" s="744">
        <f>IF(Select2=1,Garden!$W36,"")</f>
        <v>0</v>
      </c>
      <c r="X34" s="735">
        <f>IF(Select2=1,Wood!$W36,"")</f>
        <v>2.9489932271799216E-3</v>
      </c>
      <c r="Y34" s="744">
        <f>IF(Select2=1,Textiles!$W36,"")</f>
        <v>8.132533438552894E-4</v>
      </c>
      <c r="Z34" s="737">
        <f>Sludge!W36</f>
        <v>0</v>
      </c>
      <c r="AA34" s="737" t="str">
        <f>IF(Select2=2,MSW!$W36,"")</f>
        <v/>
      </c>
      <c r="AB34" s="745">
        <f>Industry!$W36</f>
        <v>0</v>
      </c>
      <c r="AC34" s="746">
        <f t="shared" si="0"/>
        <v>3.2057349249004372E-2</v>
      </c>
      <c r="AD34" s="747">
        <f>Recovery_OX!R29</f>
        <v>0</v>
      </c>
      <c r="AE34" s="702"/>
      <c r="AF34" s="749">
        <f>(AC34-AD34)*(1-Recovery_OX!U29)</f>
        <v>3.2057349249004372E-2</v>
      </c>
    </row>
    <row r="35" spans="2:32">
      <c r="B35" s="742">
        <f t="shared" si="1"/>
        <v>2018</v>
      </c>
      <c r="C35" s="743">
        <f>IF(Select2=1,Food!$K37,"")</f>
        <v>3.3859407740948297E-2</v>
      </c>
      <c r="D35" s="744">
        <f>IF(Select2=1,Paper!$K37,"")</f>
        <v>3.5525187924029655E-3</v>
      </c>
      <c r="E35" s="735">
        <f>IF(Select2=1,Nappies!$K37,"")</f>
        <v>8.7209180881791665E-3</v>
      </c>
      <c r="F35" s="744">
        <f>IF(Select2=1,Garden!$K37,"")</f>
        <v>0</v>
      </c>
      <c r="G35" s="735">
        <f>IF(Select2=1,Wood!$K37,"")</f>
        <v>0</v>
      </c>
      <c r="H35" s="744">
        <f>IF(Select2=1,Textiles!$K37,"")</f>
        <v>8.4110303428625824E-4</v>
      </c>
      <c r="I35" s="745">
        <f>Sludge!K37</f>
        <v>0</v>
      </c>
      <c r="J35" s="745" t="str">
        <f>IF(Select2=2,MSW!$K37,"")</f>
        <v/>
      </c>
      <c r="K35" s="745">
        <f>Industry!$K37</f>
        <v>0</v>
      </c>
      <c r="L35" s="746">
        <f t="shared" si="3"/>
        <v>4.6973947655816688E-2</v>
      </c>
      <c r="M35" s="747">
        <f>Recovery_OX!C30</f>
        <v>0</v>
      </c>
      <c r="N35" s="702"/>
      <c r="O35" s="748">
        <f>(L35-M35)*(1-Recovery_OX!F30)</f>
        <v>4.6973947655816688E-2</v>
      </c>
      <c r="P35" s="694"/>
      <c r="Q35" s="704"/>
      <c r="S35" s="742">
        <f t="shared" si="2"/>
        <v>2018</v>
      </c>
      <c r="T35" s="743">
        <f>IF(Select2=1,Food!$W37,"")</f>
        <v>2.2653484215621071E-2</v>
      </c>
      <c r="U35" s="744">
        <f>IF(Select2=1,Paper!$W37,"")</f>
        <v>7.339914860336705E-3</v>
      </c>
      <c r="V35" s="735">
        <f>IF(Select2=1,Nappies!$W37,"")</f>
        <v>0</v>
      </c>
      <c r="W35" s="744">
        <f>IF(Select2=1,Garden!$W37,"")</f>
        <v>0</v>
      </c>
      <c r="X35" s="735">
        <f>IF(Select2=1,Wood!$W37,"")</f>
        <v>3.393961089731255E-3</v>
      </c>
      <c r="Y35" s="744">
        <f>IF(Select2=1,Textiles!$W37,"")</f>
        <v>9.2175674990274898E-4</v>
      </c>
      <c r="Z35" s="737">
        <f>Sludge!W37</f>
        <v>0</v>
      </c>
      <c r="AA35" s="737" t="str">
        <f>IF(Select2=2,MSW!$W37,"")</f>
        <v/>
      </c>
      <c r="AB35" s="745">
        <f>Industry!$W37</f>
        <v>0</v>
      </c>
      <c r="AC35" s="746">
        <f t="shared" si="0"/>
        <v>3.4309116915591777E-2</v>
      </c>
      <c r="AD35" s="747">
        <f>Recovery_OX!R30</f>
        <v>0</v>
      </c>
      <c r="AE35" s="702"/>
      <c r="AF35" s="749">
        <f>(AC35-AD35)*(1-Recovery_OX!U30)</f>
        <v>3.4309116915591777E-2</v>
      </c>
    </row>
    <row r="36" spans="2:32">
      <c r="B36" s="742">
        <f t="shared" si="1"/>
        <v>2019</v>
      </c>
      <c r="C36" s="743">
        <f>IF(Select2=1,Food!$K38,"")</f>
        <v>3.4765840735456736E-2</v>
      </c>
      <c r="D36" s="744">
        <f>IF(Select2=1,Paper!$K38,"")</f>
        <v>3.9461324692051415E-3</v>
      </c>
      <c r="E36" s="735">
        <f>IF(Select2=1,Nappies!$K38,"")</f>
        <v>9.3560654686536369E-3</v>
      </c>
      <c r="F36" s="744">
        <f>IF(Select2=1,Garden!$K38,"")</f>
        <v>0</v>
      </c>
      <c r="G36" s="735">
        <f>IF(Select2=1,Wood!$K38,"")</f>
        <v>0</v>
      </c>
      <c r="H36" s="744">
        <f>IF(Select2=1,Textiles!$K38,"")</f>
        <v>9.3429597069038693E-4</v>
      </c>
      <c r="I36" s="745">
        <f>Sludge!K38</f>
        <v>0</v>
      </c>
      <c r="J36" s="745" t="str">
        <f>IF(Select2=2,MSW!$K38,"")</f>
        <v/>
      </c>
      <c r="K36" s="745">
        <f>Industry!$K38</f>
        <v>0</v>
      </c>
      <c r="L36" s="746">
        <f t="shared" si="3"/>
        <v>4.9002334644005906E-2</v>
      </c>
      <c r="M36" s="747">
        <f>Recovery_OX!C31</f>
        <v>0</v>
      </c>
      <c r="N36" s="702"/>
      <c r="O36" s="748">
        <f>(L36-M36)*(1-Recovery_OX!F31)</f>
        <v>4.9002334644005906E-2</v>
      </c>
      <c r="P36" s="694"/>
      <c r="Q36" s="704"/>
      <c r="S36" s="742">
        <f t="shared" si="2"/>
        <v>2019</v>
      </c>
      <c r="T36" s="743">
        <f>IF(Select2=1,Food!$W38,"")</f>
        <v>2.3259929127201207E-2</v>
      </c>
      <c r="U36" s="744">
        <f>IF(Select2=1,Paper!$W38,"")</f>
        <v>8.1531662586883102E-3</v>
      </c>
      <c r="V36" s="735">
        <f>IF(Select2=1,Nappies!$W38,"")</f>
        <v>0</v>
      </c>
      <c r="W36" s="744">
        <f>IF(Select2=1,Garden!$W38,"")</f>
        <v>0</v>
      </c>
      <c r="X36" s="735">
        <f>IF(Select2=1,Wood!$W38,"")</f>
        <v>3.826837457909934E-3</v>
      </c>
      <c r="Y36" s="744">
        <f>IF(Select2=1,Textiles!$W38,"")</f>
        <v>1.0238859952771365E-3</v>
      </c>
      <c r="Z36" s="737">
        <f>Sludge!W38</f>
        <v>0</v>
      </c>
      <c r="AA36" s="737" t="str">
        <f>IF(Select2=2,MSW!$W38,"")</f>
        <v/>
      </c>
      <c r="AB36" s="745">
        <f>Industry!$W38</f>
        <v>0</v>
      </c>
      <c r="AC36" s="746">
        <f t="shared" si="0"/>
        <v>3.6263818839076582E-2</v>
      </c>
      <c r="AD36" s="747">
        <f>Recovery_OX!R31</f>
        <v>0</v>
      </c>
      <c r="AE36" s="702"/>
      <c r="AF36" s="749">
        <f>(AC36-AD36)*(1-Recovery_OX!U31)</f>
        <v>3.6263818839076582E-2</v>
      </c>
    </row>
    <row r="37" spans="2:32">
      <c r="B37" s="742">
        <f t="shared" si="1"/>
        <v>2020</v>
      </c>
      <c r="C37" s="743">
        <f>IF(Select2=1,Food!$K39,"")</f>
        <v>3.5443996800012714E-2</v>
      </c>
      <c r="D37" s="744">
        <f>IF(Select2=1,Paper!$K39,"")</f>
        <v>4.316840504984292E-3</v>
      </c>
      <c r="E37" s="735">
        <f>IF(Select2=1,Nappies!$K39,"")</f>
        <v>9.9036002805585853E-3</v>
      </c>
      <c r="F37" s="744">
        <f>IF(Select2=1,Garden!$K39,"")</f>
        <v>0</v>
      </c>
      <c r="G37" s="735">
        <f>IF(Select2=1,Wood!$K39,"")</f>
        <v>0</v>
      </c>
      <c r="H37" s="744">
        <f>IF(Select2=1,Textiles!$K39,"")</f>
        <v>1.0220657115274884E-3</v>
      </c>
      <c r="I37" s="745">
        <f>Sludge!K39</f>
        <v>0</v>
      </c>
      <c r="J37" s="745" t="str">
        <f>IF(Select2=2,MSW!$K39,"")</f>
        <v/>
      </c>
      <c r="K37" s="745">
        <f>Industry!$K39</f>
        <v>0</v>
      </c>
      <c r="L37" s="746">
        <f t="shared" si="3"/>
        <v>5.0686503297083081E-2</v>
      </c>
      <c r="M37" s="747">
        <f>Recovery_OX!C32</f>
        <v>0</v>
      </c>
      <c r="N37" s="702"/>
      <c r="O37" s="748">
        <f>(L37-M37)*(1-Recovery_OX!F32)</f>
        <v>5.0686503297083081E-2</v>
      </c>
      <c r="P37" s="694"/>
      <c r="Q37" s="704"/>
      <c r="S37" s="742">
        <f t="shared" si="2"/>
        <v>2020</v>
      </c>
      <c r="T37" s="743">
        <f>IF(Select2=1,Food!$W39,"")</f>
        <v>2.3713646387162838E-2</v>
      </c>
      <c r="U37" s="744">
        <f>IF(Select2=1,Paper!$W39,"")</f>
        <v>8.9190919524468823E-3</v>
      </c>
      <c r="V37" s="735">
        <f>IF(Select2=1,Nappies!$W39,"")</f>
        <v>0</v>
      </c>
      <c r="W37" s="744">
        <f>IF(Select2=1,Garden!$W39,"")</f>
        <v>0</v>
      </c>
      <c r="X37" s="735">
        <f>IF(Select2=1,Wood!$W39,"")</f>
        <v>4.2480382136317303E-3</v>
      </c>
      <c r="Y37" s="744">
        <f>IF(Select2=1,Textiles!$W39,"")</f>
        <v>1.1200720126328643E-3</v>
      </c>
      <c r="Z37" s="737">
        <f>Sludge!W39</f>
        <v>0</v>
      </c>
      <c r="AA37" s="737" t="str">
        <f>IF(Select2=2,MSW!$W39,"")</f>
        <v/>
      </c>
      <c r="AB37" s="745">
        <f>Industry!$W39</f>
        <v>0</v>
      </c>
      <c r="AC37" s="746">
        <f t="shared" si="0"/>
        <v>3.8000848565874323E-2</v>
      </c>
      <c r="AD37" s="747">
        <f>Recovery_OX!R32</f>
        <v>0</v>
      </c>
      <c r="AE37" s="702"/>
      <c r="AF37" s="749">
        <f>(AC37-AD37)*(1-Recovery_OX!U32)</f>
        <v>3.8000848565874323E-2</v>
      </c>
    </row>
    <row r="38" spans="2:32">
      <c r="B38" s="742">
        <f t="shared" si="1"/>
        <v>2021</v>
      </c>
      <c r="C38" s="743">
        <f>IF(Select2=1,Food!$K40,"")</f>
        <v>3.5969134262374095E-2</v>
      </c>
      <c r="D38" s="744">
        <f>IF(Select2=1,Paper!$K40,"")</f>
        <v>4.6661914626325851E-3</v>
      </c>
      <c r="E38" s="735">
        <f>IF(Select2=1,Nappies!$K40,"")</f>
        <v>1.0377219450869793E-2</v>
      </c>
      <c r="F38" s="744">
        <f>IF(Select2=1,Garden!$K40,"")</f>
        <v>0</v>
      </c>
      <c r="G38" s="735">
        <f>IF(Select2=1,Wood!$K40,"")</f>
        <v>0</v>
      </c>
      <c r="H38" s="744">
        <f>IF(Select2=1,Textiles!$K40,"")</f>
        <v>1.1047788983337527E-3</v>
      </c>
      <c r="I38" s="745">
        <f>Sludge!K40</f>
        <v>0</v>
      </c>
      <c r="J38" s="745" t="str">
        <f>IF(Select2=2,MSW!$K40,"")</f>
        <v/>
      </c>
      <c r="K38" s="745">
        <f>Industry!$K40</f>
        <v>0</v>
      </c>
      <c r="L38" s="746">
        <f t="shared" si="3"/>
        <v>5.2117324074210228E-2</v>
      </c>
      <c r="M38" s="747">
        <f>Recovery_OX!C33</f>
        <v>0</v>
      </c>
      <c r="N38" s="702"/>
      <c r="O38" s="748">
        <f>(L38-M38)*(1-Recovery_OX!F33)</f>
        <v>5.2117324074210228E-2</v>
      </c>
      <c r="P38" s="694"/>
      <c r="Q38" s="704"/>
      <c r="S38" s="742">
        <f t="shared" si="2"/>
        <v>2021</v>
      </c>
      <c r="T38" s="743">
        <f>IF(Select2=1,Food!$W40,"")</f>
        <v>2.406498724066064E-2</v>
      </c>
      <c r="U38" s="744">
        <f>IF(Select2=1,Paper!$W40,"")</f>
        <v>9.6408914517202154E-3</v>
      </c>
      <c r="V38" s="735">
        <f>IF(Select2=1,Nappies!$W40,"")</f>
        <v>0</v>
      </c>
      <c r="W38" s="744">
        <f>IF(Select2=1,Garden!$W40,"")</f>
        <v>0</v>
      </c>
      <c r="X38" s="735">
        <f>IF(Select2=1,Wood!$W40,"")</f>
        <v>4.6579649347270376E-3</v>
      </c>
      <c r="Y38" s="744">
        <f>IF(Select2=1,Textiles!$W40,"")</f>
        <v>1.2107166009137017E-3</v>
      </c>
      <c r="Z38" s="737">
        <f>Sludge!W40</f>
        <v>0</v>
      </c>
      <c r="AA38" s="737" t="str">
        <f>IF(Select2=2,MSW!$W40,"")</f>
        <v/>
      </c>
      <c r="AB38" s="745">
        <f>Industry!$W40</f>
        <v>0</v>
      </c>
      <c r="AC38" s="746">
        <f t="shared" si="0"/>
        <v>3.9574560228021596E-2</v>
      </c>
      <c r="AD38" s="747">
        <f>Recovery_OX!R33</f>
        <v>0</v>
      </c>
      <c r="AE38" s="702"/>
      <c r="AF38" s="749">
        <f>(AC38-AD38)*(1-Recovery_OX!U33)</f>
        <v>3.9574560228021596E-2</v>
      </c>
    </row>
    <row r="39" spans="2:32">
      <c r="B39" s="742">
        <f t="shared" si="1"/>
        <v>2022</v>
      </c>
      <c r="C39" s="743">
        <f>IF(Select2=1,Food!$K41,"")</f>
        <v>3.6391700288268089E-2</v>
      </c>
      <c r="D39" s="744">
        <f>IF(Select2=1,Paper!$K41,"")</f>
        <v>4.9956292126204227E-3</v>
      </c>
      <c r="E39" s="735">
        <f>IF(Select2=1,Nappies!$K41,"")</f>
        <v>1.0788478594972209E-2</v>
      </c>
      <c r="F39" s="744">
        <f>IF(Select2=1,Garden!$K41,"")</f>
        <v>0</v>
      </c>
      <c r="G39" s="735">
        <f>IF(Select2=1,Wood!$K41,"")</f>
        <v>0</v>
      </c>
      <c r="H39" s="744">
        <f>IF(Select2=1,Textiles!$K41,"")</f>
        <v>1.1827773854116434E-3</v>
      </c>
      <c r="I39" s="745">
        <f>Sludge!K41</f>
        <v>0</v>
      </c>
      <c r="J39" s="745" t="str">
        <f>IF(Select2=2,MSW!$K41,"")</f>
        <v/>
      </c>
      <c r="K39" s="745">
        <f>Industry!$K41</f>
        <v>0</v>
      </c>
      <c r="L39" s="746">
        <f t="shared" si="3"/>
        <v>5.3358585481272362E-2</v>
      </c>
      <c r="M39" s="747">
        <f>Recovery_OX!C34</f>
        <v>0</v>
      </c>
      <c r="N39" s="702"/>
      <c r="O39" s="748">
        <f>(L39-M39)*(1-Recovery_OX!F34)</f>
        <v>5.3358585481272362E-2</v>
      </c>
      <c r="P39" s="694"/>
      <c r="Q39" s="704"/>
      <c r="S39" s="742">
        <f t="shared" si="2"/>
        <v>2022</v>
      </c>
      <c r="T39" s="743">
        <f>IF(Select2=1,Food!$W41,"")</f>
        <v>2.434770313666464E-2</v>
      </c>
      <c r="U39" s="744">
        <f>IF(Select2=1,Paper!$W41,"")</f>
        <v>1.0321547959959548E-2</v>
      </c>
      <c r="V39" s="735">
        <f>IF(Select2=1,Nappies!$W41,"")</f>
        <v>0</v>
      </c>
      <c r="W39" s="744">
        <f>IF(Select2=1,Garden!$W41,"")</f>
        <v>0</v>
      </c>
      <c r="X39" s="735">
        <f>IF(Select2=1,Wood!$W41,"")</f>
        <v>5.0570053869239302E-3</v>
      </c>
      <c r="Y39" s="744">
        <f>IF(Select2=1,Textiles!$W41,"")</f>
        <v>1.2961943949716644E-3</v>
      </c>
      <c r="Z39" s="737">
        <f>Sludge!W41</f>
        <v>0</v>
      </c>
      <c r="AA39" s="737" t="str">
        <f>IF(Select2=2,MSW!$W41,"")</f>
        <v/>
      </c>
      <c r="AB39" s="745">
        <f>Industry!$W41</f>
        <v>0</v>
      </c>
      <c r="AC39" s="746">
        <f t="shared" si="0"/>
        <v>4.1022450878519787E-2</v>
      </c>
      <c r="AD39" s="747">
        <f>Recovery_OX!R34</f>
        <v>0</v>
      </c>
      <c r="AE39" s="702"/>
      <c r="AF39" s="749">
        <f>(AC39-AD39)*(1-Recovery_OX!U34)</f>
        <v>4.1022450878519787E-2</v>
      </c>
    </row>
    <row r="40" spans="2:32">
      <c r="B40" s="742">
        <f t="shared" si="1"/>
        <v>2023</v>
      </c>
      <c r="C40" s="743">
        <f>IF(Select2=1,Food!$K42,"")</f>
        <v>3.6745510624147298E-2</v>
      </c>
      <c r="D40" s="744">
        <f>IF(Select2=1,Paper!$K42,"")</f>
        <v>5.3065000108511451E-3</v>
      </c>
      <c r="E40" s="735">
        <f>IF(Select2=1,Nappies!$K42,"")</f>
        <v>1.1147126779000243E-2</v>
      </c>
      <c r="F40" s="744">
        <f>IF(Select2=1,Garden!$K42,"")</f>
        <v>0</v>
      </c>
      <c r="G40" s="735">
        <f>IF(Select2=1,Wood!$K42,"")</f>
        <v>0</v>
      </c>
      <c r="H40" s="744">
        <f>IF(Select2=1,Textiles!$K42,"")</f>
        <v>1.2563799156000868E-3</v>
      </c>
      <c r="I40" s="745">
        <f>Sludge!K42</f>
        <v>0</v>
      </c>
      <c r="J40" s="745" t="str">
        <f>IF(Select2=2,MSW!$K42,"")</f>
        <v/>
      </c>
      <c r="K40" s="745">
        <f>Industry!$K42</f>
        <v>0</v>
      </c>
      <c r="L40" s="746">
        <f t="shared" si="3"/>
        <v>5.4455517329598774E-2</v>
      </c>
      <c r="M40" s="747">
        <f>Recovery_OX!C35</f>
        <v>0</v>
      </c>
      <c r="N40" s="702"/>
      <c r="O40" s="748">
        <f>(L40-M40)*(1-Recovery_OX!F35)</f>
        <v>5.4455517329598774E-2</v>
      </c>
      <c r="P40" s="694"/>
      <c r="Q40" s="704"/>
      <c r="S40" s="742">
        <f t="shared" si="2"/>
        <v>2023</v>
      </c>
      <c r="T40" s="743">
        <f>IF(Select2=1,Food!$W42,"")</f>
        <v>2.4584418348002207E-2</v>
      </c>
      <c r="U40" s="744">
        <f>IF(Select2=1,Paper!$W42,"")</f>
        <v>1.096384299762633E-2</v>
      </c>
      <c r="V40" s="735">
        <f>IF(Select2=1,Nappies!$W42,"")</f>
        <v>0</v>
      </c>
      <c r="W40" s="744">
        <f>IF(Select2=1,Garden!$W42,"")</f>
        <v>0</v>
      </c>
      <c r="X40" s="735">
        <f>IF(Select2=1,Wood!$W42,"")</f>
        <v>5.4455339989096779E-3</v>
      </c>
      <c r="Y40" s="744">
        <f>IF(Select2=1,Textiles!$W42,"")</f>
        <v>1.3768547020274928E-3</v>
      </c>
      <c r="Z40" s="737">
        <f>Sludge!W42</f>
        <v>0</v>
      </c>
      <c r="AA40" s="737" t="str">
        <f>IF(Select2=2,MSW!$W42,"")</f>
        <v/>
      </c>
      <c r="AB40" s="745">
        <f>Industry!$W42</f>
        <v>0</v>
      </c>
      <c r="AC40" s="746">
        <f t="shared" si="0"/>
        <v>4.2370650046565712E-2</v>
      </c>
      <c r="AD40" s="747">
        <f>Recovery_OX!R35</f>
        <v>0</v>
      </c>
      <c r="AE40" s="702"/>
      <c r="AF40" s="749">
        <f>(AC40-AD40)*(1-Recovery_OX!U35)</f>
        <v>4.2370650046565712E-2</v>
      </c>
    </row>
    <row r="41" spans="2:32">
      <c r="B41" s="742">
        <f t="shared" si="1"/>
        <v>2024</v>
      </c>
      <c r="C41" s="743">
        <f>IF(Select2=1,Food!$K43,"")</f>
        <v>3.7053232642730603E-2</v>
      </c>
      <c r="D41" s="744">
        <f>IF(Select2=1,Paper!$K43,"")</f>
        <v>5.6000590980090411E-3</v>
      </c>
      <c r="E41" s="735">
        <f>IF(Select2=1,Nappies!$K43,"")</f>
        <v>1.1461388947046163E-2</v>
      </c>
      <c r="F41" s="744">
        <f>IF(Select2=1,Garden!$K43,"")</f>
        <v>0</v>
      </c>
      <c r="G41" s="735">
        <f>IF(Select2=1,Wood!$K43,"")</f>
        <v>0</v>
      </c>
      <c r="H41" s="744">
        <f>IF(Select2=1,Textiles!$K43,"")</f>
        <v>1.3258836827522362E-3</v>
      </c>
      <c r="I41" s="745">
        <f>Sludge!K43</f>
        <v>0</v>
      </c>
      <c r="J41" s="745" t="str">
        <f>IF(Select2=2,MSW!$K43,"")</f>
        <v/>
      </c>
      <c r="K41" s="745">
        <f>Industry!$K43</f>
        <v>0</v>
      </c>
      <c r="L41" s="746">
        <f t="shared" si="3"/>
        <v>5.5440564370538049E-2</v>
      </c>
      <c r="M41" s="747">
        <f>Recovery_OX!C36</f>
        <v>0</v>
      </c>
      <c r="N41" s="702"/>
      <c r="O41" s="748">
        <f>(L41-M41)*(1-Recovery_OX!F36)</f>
        <v>5.5440564370538049E-2</v>
      </c>
      <c r="P41" s="694"/>
      <c r="Q41" s="704"/>
      <c r="S41" s="742">
        <f t="shared" si="2"/>
        <v>2024</v>
      </c>
      <c r="T41" s="743">
        <f>IF(Select2=1,Food!$W43,"")</f>
        <v>2.4790298378276499E-2</v>
      </c>
      <c r="U41" s="744">
        <f>IF(Select2=1,Paper!$W43,"")</f>
        <v>1.157037003720876E-2</v>
      </c>
      <c r="V41" s="735">
        <f>IF(Select2=1,Nappies!$W43,"")</f>
        <v>0</v>
      </c>
      <c r="W41" s="744">
        <f>IF(Select2=1,Garden!$W43,"")</f>
        <v>0</v>
      </c>
      <c r="X41" s="735">
        <f>IF(Select2=1,Wood!$W43,"")</f>
        <v>5.8239123210527101E-3</v>
      </c>
      <c r="Y41" s="744">
        <f>IF(Select2=1,Textiles!$W43,"")</f>
        <v>1.4530232139750535E-3</v>
      </c>
      <c r="Z41" s="737">
        <f>Sludge!W43</f>
        <v>0</v>
      </c>
      <c r="AA41" s="737" t="str">
        <f>IF(Select2=2,MSW!$W43,"")</f>
        <v/>
      </c>
      <c r="AB41" s="745">
        <f>Industry!$W43</f>
        <v>0</v>
      </c>
      <c r="AC41" s="746">
        <f t="shared" si="0"/>
        <v>4.3637603950513019E-2</v>
      </c>
      <c r="AD41" s="747">
        <f>Recovery_OX!R36</f>
        <v>0</v>
      </c>
      <c r="AE41" s="702"/>
      <c r="AF41" s="749">
        <f>(AC41-AD41)*(1-Recovery_OX!U36)</f>
        <v>4.3637603950513019E-2</v>
      </c>
    </row>
    <row r="42" spans="2:32">
      <c r="B42" s="742">
        <f t="shared" si="1"/>
        <v>2025</v>
      </c>
      <c r="C42" s="743">
        <f>IF(Select2=1,Food!$K44,"")</f>
        <v>3.7330060738342413E-2</v>
      </c>
      <c r="D42" s="744">
        <f>IF(Select2=1,Paper!$K44,"")</f>
        <v>5.8774768527506379E-3</v>
      </c>
      <c r="E42" s="735">
        <f>IF(Select2=1,Nappies!$K44,"")</f>
        <v>1.1738204195059089E-2</v>
      </c>
      <c r="F42" s="744">
        <f>IF(Select2=1,Garden!$K44,"")</f>
        <v>0</v>
      </c>
      <c r="G42" s="735">
        <f>IF(Select2=1,Wood!$K44,"")</f>
        <v>0</v>
      </c>
      <c r="H42" s="744">
        <f>IF(Select2=1,Textiles!$K44,"")</f>
        <v>1.3915657885800862E-3</v>
      </c>
      <c r="I42" s="745">
        <f>Sludge!K44</f>
        <v>0</v>
      </c>
      <c r="J42" s="745" t="str">
        <f>IF(Select2=2,MSW!$K44,"")</f>
        <v/>
      </c>
      <c r="K42" s="745">
        <f>Industry!$K44</f>
        <v>0</v>
      </c>
      <c r="L42" s="746">
        <f t="shared" si="3"/>
        <v>5.633730757473223E-2</v>
      </c>
      <c r="M42" s="747">
        <f>Recovery_OX!C37</f>
        <v>0</v>
      </c>
      <c r="N42" s="702"/>
      <c r="O42" s="748">
        <f>(L42-M42)*(1-Recovery_OX!F37)</f>
        <v>5.633730757473223E-2</v>
      </c>
      <c r="P42" s="694"/>
      <c r="Q42" s="704"/>
      <c r="S42" s="742">
        <f t="shared" si="2"/>
        <v>2025</v>
      </c>
      <c r="T42" s="743">
        <f>IF(Select2=1,Food!$W44,"")</f>
        <v>2.4975508968560937E-2</v>
      </c>
      <c r="U42" s="744">
        <f>IF(Select2=1,Paper!$W44,"")</f>
        <v>1.2143547216426933E-2</v>
      </c>
      <c r="V42" s="735">
        <f>IF(Select2=1,Nappies!$W44,"")</f>
        <v>0</v>
      </c>
      <c r="W42" s="744">
        <f>IF(Select2=1,Garden!$W44,"")</f>
        <v>0</v>
      </c>
      <c r="X42" s="735">
        <f>IF(Select2=1,Wood!$W44,"")</f>
        <v>6.192489468347032E-3</v>
      </c>
      <c r="Y42" s="744">
        <f>IF(Select2=1,Textiles!$W44,"")</f>
        <v>1.5250036039233827E-3</v>
      </c>
      <c r="Z42" s="737">
        <f>Sludge!W44</f>
        <v>0</v>
      </c>
      <c r="AA42" s="737" t="str">
        <f>IF(Select2=2,MSW!$W44,"")</f>
        <v/>
      </c>
      <c r="AB42" s="745">
        <f>Industry!$W44</f>
        <v>0</v>
      </c>
      <c r="AC42" s="746">
        <f t="shared" si="0"/>
        <v>4.483654925725828E-2</v>
      </c>
      <c r="AD42" s="747">
        <f>Recovery_OX!R37</f>
        <v>0</v>
      </c>
      <c r="AE42" s="702"/>
      <c r="AF42" s="749">
        <f>(AC42-AD42)*(1-Recovery_OX!U37)</f>
        <v>4.483654925725828E-2</v>
      </c>
    </row>
    <row r="43" spans="2:32">
      <c r="B43" s="742">
        <f t="shared" si="1"/>
        <v>2026</v>
      </c>
      <c r="C43" s="743">
        <f>IF(Select2=1,Food!$K45,"")</f>
        <v>3.7586180018085738E-2</v>
      </c>
      <c r="D43" s="744">
        <f>IF(Select2=1,Paper!$K45,"")</f>
        <v>6.1398445289022278E-3</v>
      </c>
      <c r="E43" s="735">
        <f>IF(Select2=1,Nappies!$K45,"")</f>
        <v>1.1983426794150275E-2</v>
      </c>
      <c r="F43" s="744">
        <f>IF(Select2=1,Garden!$K45,"")</f>
        <v>0</v>
      </c>
      <c r="G43" s="735">
        <f>IF(Select2=1,Wood!$K45,"")</f>
        <v>0</v>
      </c>
      <c r="H43" s="744">
        <f>IF(Select2=1,Textiles!$K45,"")</f>
        <v>1.453684601007386E-3</v>
      </c>
      <c r="I43" s="745">
        <f>Sludge!K45</f>
        <v>0</v>
      </c>
      <c r="J43" s="745" t="str">
        <f>IF(Select2=2,MSW!$K45,"")</f>
        <v/>
      </c>
      <c r="K43" s="745">
        <f>Industry!$K45</f>
        <v>0</v>
      </c>
      <c r="L43" s="746">
        <f t="shared" si="3"/>
        <v>5.7163135942145622E-2</v>
      </c>
      <c r="M43" s="747">
        <f>Recovery_OX!C38</f>
        <v>0</v>
      </c>
      <c r="N43" s="702"/>
      <c r="O43" s="748">
        <f>(L43-M43)*(1-Recovery_OX!F38)</f>
        <v>5.7163135942145622E-2</v>
      </c>
      <c r="P43" s="694"/>
      <c r="Q43" s="704"/>
      <c r="S43" s="742">
        <f t="shared" si="2"/>
        <v>2026</v>
      </c>
      <c r="T43" s="743">
        <f>IF(Select2=1,Food!$W45,"")</f>
        <v>2.5146864418879842E-2</v>
      </c>
      <c r="U43" s="744">
        <f>IF(Select2=1,Paper!$W45,"")</f>
        <v>1.2685629191946749E-2</v>
      </c>
      <c r="V43" s="735">
        <f>IF(Select2=1,Nappies!$W45,"")</f>
        <v>0</v>
      </c>
      <c r="W43" s="744">
        <f>IF(Select2=1,Garden!$W45,"")</f>
        <v>0</v>
      </c>
      <c r="X43" s="735">
        <f>IF(Select2=1,Wood!$W45,"")</f>
        <v>6.5516025481217512E-3</v>
      </c>
      <c r="Y43" s="744">
        <f>IF(Select2=1,Textiles!$W45,"")</f>
        <v>1.5930790148026151E-3</v>
      </c>
      <c r="Z43" s="737">
        <f>Sludge!W45</f>
        <v>0</v>
      </c>
      <c r="AA43" s="737" t="str">
        <f>IF(Select2=2,MSW!$W45,"")</f>
        <v/>
      </c>
      <c r="AB43" s="745">
        <f>Industry!$W45</f>
        <v>0</v>
      </c>
      <c r="AC43" s="746">
        <f t="shared" si="0"/>
        <v>4.597717517375096E-2</v>
      </c>
      <c r="AD43" s="747">
        <f>Recovery_OX!R38</f>
        <v>0</v>
      </c>
      <c r="AE43" s="702"/>
      <c r="AF43" s="749">
        <f>(AC43-AD43)*(1-Recovery_OX!U38)</f>
        <v>4.597717517375096E-2</v>
      </c>
    </row>
    <row r="44" spans="2:32">
      <c r="B44" s="742">
        <f t="shared" si="1"/>
        <v>2027</v>
      </c>
      <c r="C44" s="743">
        <f>IF(Select2=1,Food!$K46,"")</f>
        <v>3.7828417763422766E-2</v>
      </c>
      <c r="D44" s="744">
        <f>IF(Select2=1,Paper!$K46,"")</f>
        <v>6.3881796047873998E-3</v>
      </c>
      <c r="E44" s="735">
        <f>IF(Select2=1,Nappies!$K46,"")</f>
        <v>1.2201995786883114E-2</v>
      </c>
      <c r="F44" s="744">
        <f>IF(Select2=1,Garden!$K46,"")</f>
        <v>0</v>
      </c>
      <c r="G44" s="735">
        <f>IF(Select2=1,Wood!$K46,"")</f>
        <v>0</v>
      </c>
      <c r="H44" s="744">
        <f>IF(Select2=1,Textiles!$K46,"")</f>
        <v>1.5124810206895011E-3</v>
      </c>
      <c r="I44" s="745">
        <f>Sludge!K46</f>
        <v>0</v>
      </c>
      <c r="J44" s="745" t="str">
        <f>IF(Select2=2,MSW!$K46,"")</f>
        <v/>
      </c>
      <c r="K44" s="745">
        <f>Industry!$K46</f>
        <v>0</v>
      </c>
      <c r="L44" s="746">
        <f t="shared" si="3"/>
        <v>5.7931074175782783E-2</v>
      </c>
      <c r="M44" s="747">
        <f>Recovery_OX!C39</f>
        <v>0</v>
      </c>
      <c r="N44" s="702"/>
      <c r="O44" s="748">
        <f>(L44-M44)*(1-Recovery_OX!F39)</f>
        <v>5.7931074175782783E-2</v>
      </c>
      <c r="P44" s="694"/>
      <c r="Q44" s="704"/>
      <c r="S44" s="742">
        <f t="shared" si="2"/>
        <v>2027</v>
      </c>
      <c r="T44" s="743">
        <f>IF(Select2=1,Food!$W46,"")</f>
        <v>2.5308932491139226E-2</v>
      </c>
      <c r="U44" s="744">
        <f>IF(Select2=1,Paper!$W46,"")</f>
        <v>1.3198718191709501E-2</v>
      </c>
      <c r="V44" s="735">
        <f>IF(Select2=1,Nappies!$W46,"")</f>
        <v>0</v>
      </c>
      <c r="W44" s="744">
        <f>IF(Select2=1,Garden!$W46,"")</f>
        <v>0</v>
      </c>
      <c r="X44" s="735">
        <f>IF(Select2=1,Wood!$W46,"")</f>
        <v>6.9015770730397165E-3</v>
      </c>
      <c r="Y44" s="744">
        <f>IF(Select2=1,Textiles!$W46,"")</f>
        <v>1.6575134473309607E-3</v>
      </c>
      <c r="Z44" s="737">
        <f>Sludge!W46</f>
        <v>0</v>
      </c>
      <c r="AA44" s="737" t="str">
        <f>IF(Select2=2,MSW!$W46,"")</f>
        <v/>
      </c>
      <c r="AB44" s="745">
        <f>Industry!$W46</f>
        <v>0</v>
      </c>
      <c r="AC44" s="746">
        <f t="shared" si="0"/>
        <v>4.7066741203219409E-2</v>
      </c>
      <c r="AD44" s="747">
        <f>Recovery_OX!R39</f>
        <v>0</v>
      </c>
      <c r="AE44" s="702"/>
      <c r="AF44" s="749">
        <f>(AC44-AD44)*(1-Recovery_OX!U39)</f>
        <v>4.7066741203219409E-2</v>
      </c>
    </row>
    <row r="45" spans="2:32">
      <c r="B45" s="742">
        <f t="shared" si="1"/>
        <v>2028</v>
      </c>
      <c r="C45" s="743">
        <f>IF(Select2=1,Food!$K47,"")</f>
        <v>3.8061350437977523E-2</v>
      </c>
      <c r="D45" s="744">
        <f>IF(Select2=1,Paper!$K47,"")</f>
        <v>6.6234307709069499E-3</v>
      </c>
      <c r="E45" s="735">
        <f>IF(Select2=1,Nappies!$K47,"")</f>
        <v>1.2398078069696002E-2</v>
      </c>
      <c r="F45" s="744">
        <f>IF(Select2=1,Garden!$K47,"")</f>
        <v>0</v>
      </c>
      <c r="G45" s="735">
        <f>IF(Select2=1,Wood!$K47,"")</f>
        <v>0</v>
      </c>
      <c r="H45" s="744">
        <f>IF(Select2=1,Textiles!$K47,"")</f>
        <v>1.5681796619087054E-3</v>
      </c>
      <c r="I45" s="745">
        <f>Sludge!K47</f>
        <v>0</v>
      </c>
      <c r="J45" s="745" t="str">
        <f>IF(Select2=2,MSW!$K47,"")</f>
        <v/>
      </c>
      <c r="K45" s="745">
        <f>Industry!$K47</f>
        <v>0</v>
      </c>
      <c r="L45" s="746">
        <f t="shared" si="3"/>
        <v>5.8651038940489182E-2</v>
      </c>
      <c r="M45" s="747">
        <f>Recovery_OX!C40</f>
        <v>0</v>
      </c>
      <c r="N45" s="702"/>
      <c r="O45" s="748">
        <f>(L45-M45)*(1-Recovery_OX!F40)</f>
        <v>5.8651038940489182E-2</v>
      </c>
      <c r="P45" s="694"/>
      <c r="Q45" s="704"/>
      <c r="S45" s="742">
        <f t="shared" si="2"/>
        <v>2028</v>
      </c>
      <c r="T45" s="743">
        <f>IF(Select2=1,Food!$W47,"")</f>
        <v>2.5464775047710206E-2</v>
      </c>
      <c r="U45" s="744">
        <f>IF(Select2=1,Paper!$W47,"")</f>
        <v>1.3684774320055677E-2</v>
      </c>
      <c r="V45" s="735">
        <f>IF(Select2=1,Nappies!$W47,"")</f>
        <v>0</v>
      </c>
      <c r="W45" s="744">
        <f>IF(Select2=1,Garden!$W47,"")</f>
        <v>0</v>
      </c>
      <c r="X45" s="735">
        <f>IF(Select2=1,Wood!$W47,"")</f>
        <v>7.2427273598912297E-3</v>
      </c>
      <c r="Y45" s="744">
        <f>IF(Select2=1,Textiles!$W47,"")</f>
        <v>1.7185530541465274E-3</v>
      </c>
      <c r="Z45" s="737">
        <f>Sludge!W47</f>
        <v>0</v>
      </c>
      <c r="AA45" s="737" t="str">
        <f>IF(Select2=2,MSW!$W47,"")</f>
        <v/>
      </c>
      <c r="AB45" s="745">
        <f>Industry!$W47</f>
        <v>0</v>
      </c>
      <c r="AC45" s="746">
        <f t="shared" si="0"/>
        <v>4.8110829781803637E-2</v>
      </c>
      <c r="AD45" s="747">
        <f>Recovery_OX!R40</f>
        <v>0</v>
      </c>
      <c r="AE45" s="702"/>
      <c r="AF45" s="749">
        <f>(AC45-AD45)*(1-Recovery_OX!U40)</f>
        <v>4.8110829781803637E-2</v>
      </c>
    </row>
    <row r="46" spans="2:32">
      <c r="B46" s="742">
        <f t="shared" si="1"/>
        <v>2029</v>
      </c>
      <c r="C46" s="743">
        <f>IF(Select2=1,Food!$K48,"")</f>
        <v>3.828804573705713E-2</v>
      </c>
      <c r="D46" s="744">
        <f>IF(Select2=1,Paper!$K48,"")</f>
        <v>6.8464825804208278E-3</v>
      </c>
      <c r="E46" s="735">
        <f>IF(Select2=1,Nappies!$K48,"")</f>
        <v>1.2575189106508421E-2</v>
      </c>
      <c r="F46" s="744">
        <f>IF(Select2=1,Garden!$K48,"")</f>
        <v>0</v>
      </c>
      <c r="G46" s="735">
        <f>IF(Select2=1,Wood!$K48,"")</f>
        <v>0</v>
      </c>
      <c r="H46" s="744">
        <f>IF(Select2=1,Textiles!$K48,"")</f>
        <v>1.6209899536336544E-3</v>
      </c>
      <c r="I46" s="745">
        <f>Sludge!K48</f>
        <v>0</v>
      </c>
      <c r="J46" s="745" t="str">
        <f>IF(Select2=2,MSW!$K48,"")</f>
        <v/>
      </c>
      <c r="K46" s="745">
        <f>Industry!$K48</f>
        <v>0</v>
      </c>
      <c r="L46" s="746">
        <f t="shared" si="3"/>
        <v>5.9330707377620036E-2</v>
      </c>
      <c r="M46" s="747">
        <f>Recovery_OX!C41</f>
        <v>0</v>
      </c>
      <c r="N46" s="702"/>
      <c r="O46" s="748">
        <f>(L46-M46)*(1-Recovery_OX!F41)</f>
        <v>5.9330707377620036E-2</v>
      </c>
      <c r="P46" s="694"/>
      <c r="Q46" s="704"/>
      <c r="S46" s="742">
        <f t="shared" si="2"/>
        <v>2029</v>
      </c>
      <c r="T46" s="743">
        <f>IF(Select2=1,Food!$W48,"")</f>
        <v>2.5616444516318327E-2</v>
      </c>
      <c r="U46" s="744">
        <f>IF(Select2=1,Paper!$W48,"")</f>
        <v>1.4145625166158735E-2</v>
      </c>
      <c r="V46" s="735">
        <f>IF(Select2=1,Nappies!$W48,"")</f>
        <v>0</v>
      </c>
      <c r="W46" s="744">
        <f>IF(Select2=1,Garden!$W48,"")</f>
        <v>0</v>
      </c>
      <c r="X46" s="735">
        <f>IF(Select2=1,Wood!$W48,"")</f>
        <v>7.5753569146714351E-3</v>
      </c>
      <c r="Y46" s="744">
        <f>IF(Select2=1,Textiles!$W48,"")</f>
        <v>1.7764273464478415E-3</v>
      </c>
      <c r="Z46" s="737">
        <f>Sludge!W48</f>
        <v>0</v>
      </c>
      <c r="AA46" s="737" t="str">
        <f>IF(Select2=2,MSW!$W48,"")</f>
        <v/>
      </c>
      <c r="AB46" s="745">
        <f>Industry!$W48</f>
        <v>0</v>
      </c>
      <c r="AC46" s="746">
        <f t="shared" si="0"/>
        <v>4.9113853943596332E-2</v>
      </c>
      <c r="AD46" s="747">
        <f>Recovery_OX!R41</f>
        <v>0</v>
      </c>
      <c r="AE46" s="702"/>
      <c r="AF46" s="749">
        <f>(AC46-AD46)*(1-Recovery_OX!U41)</f>
        <v>4.9113853943596332E-2</v>
      </c>
    </row>
    <row r="47" spans="2:32">
      <c r="B47" s="742">
        <f t="shared" si="1"/>
        <v>2030</v>
      </c>
      <c r="C47" s="743">
        <f>IF(Select2=1,Food!$K49,"")</f>
        <v>3.8510559998321106E-2</v>
      </c>
      <c r="D47" s="744">
        <f>IF(Select2=1,Paper!$K49,"")</f>
        <v>7.0581597852287497E-3</v>
      </c>
      <c r="E47" s="735">
        <f>IF(Select2=1,Nappies!$K49,"")</f>
        <v>1.2736294770543246E-2</v>
      </c>
      <c r="F47" s="744">
        <f>IF(Select2=1,Garden!$K49,"")</f>
        <v>0</v>
      </c>
      <c r="G47" s="735">
        <f>IF(Select2=1,Wood!$K49,"")</f>
        <v>0</v>
      </c>
      <c r="H47" s="744">
        <f>IF(Select2=1,Textiles!$K49,"")</f>
        <v>1.6711071661404311E-3</v>
      </c>
      <c r="I47" s="745">
        <f>Sludge!K49</f>
        <v>0</v>
      </c>
      <c r="J47" s="745" t="str">
        <f>IF(Select2=2,MSW!$K49,"")</f>
        <v/>
      </c>
      <c r="K47" s="745">
        <f>Industry!$K49</f>
        <v>0</v>
      </c>
      <c r="L47" s="746">
        <f t="shared" si="3"/>
        <v>5.997612172023354E-2</v>
      </c>
      <c r="M47" s="747">
        <f>Recovery_OX!C42</f>
        <v>0</v>
      </c>
      <c r="N47" s="702"/>
      <c r="O47" s="748">
        <f>(L47-M47)*(1-Recovery_OX!F42)</f>
        <v>5.997612172023354E-2</v>
      </c>
      <c r="P47" s="694"/>
      <c r="Q47" s="704"/>
      <c r="S47" s="742">
        <f t="shared" si="2"/>
        <v>2030</v>
      </c>
      <c r="T47" s="743">
        <f>IF(Select2=1,Food!$W49,"")</f>
        <v>2.5765316680411085E-2</v>
      </c>
      <c r="U47" s="744">
        <f>IF(Select2=1,Paper!$W49,"")</f>
        <v>1.4582974762869317E-2</v>
      </c>
      <c r="V47" s="735">
        <f>IF(Select2=1,Nappies!$W49,"")</f>
        <v>0</v>
      </c>
      <c r="W47" s="744">
        <f>IF(Select2=1,Garden!$W49,"")</f>
        <v>0</v>
      </c>
      <c r="X47" s="735">
        <f>IF(Select2=1,Wood!$W49,"")</f>
        <v>7.8997588044131036E-3</v>
      </c>
      <c r="Y47" s="744">
        <f>IF(Select2=1,Textiles!$W49,"")</f>
        <v>1.8313503190580077E-3</v>
      </c>
      <c r="Z47" s="737">
        <f>Sludge!W49</f>
        <v>0</v>
      </c>
      <c r="AA47" s="737" t="str">
        <f>IF(Select2=2,MSW!$W49,"")</f>
        <v/>
      </c>
      <c r="AB47" s="745">
        <f>Industry!$W49</f>
        <v>0</v>
      </c>
      <c r="AC47" s="746">
        <f t="shared" si="0"/>
        <v>5.007940056675151E-2</v>
      </c>
      <c r="AD47" s="747">
        <f>Recovery_OX!R42</f>
        <v>0</v>
      </c>
      <c r="AE47" s="702"/>
      <c r="AF47" s="749">
        <f>(AC47-AD47)*(1-Recovery_OX!U42)</f>
        <v>5.007940056675151E-2</v>
      </c>
    </row>
    <row r="48" spans="2:32">
      <c r="B48" s="742">
        <f t="shared" si="1"/>
        <v>2031</v>
      </c>
      <c r="C48" s="743">
        <f>IF(Select2=1,Food!$K50,"")</f>
        <v>3.8730271626124017E-2</v>
      </c>
      <c r="D48" s="744">
        <f>IF(Select2=1,Paper!$K50,"")</f>
        <v>7.2592313789049652E-3</v>
      </c>
      <c r="E48" s="735">
        <f>IF(Select2=1,Nappies!$K50,"")</f>
        <v>1.2883897264689109E-2</v>
      </c>
      <c r="F48" s="744">
        <f>IF(Select2=1,Garden!$K50,"")</f>
        <v>0</v>
      </c>
      <c r="G48" s="735">
        <f>IF(Select2=1,Wood!$K50,"")</f>
        <v>0</v>
      </c>
      <c r="H48" s="744">
        <f>IF(Select2=1,Textiles!$K50,"")</f>
        <v>1.7187133682276666E-3</v>
      </c>
      <c r="I48" s="745">
        <f>Sludge!K50</f>
        <v>0</v>
      </c>
      <c r="J48" s="745" t="str">
        <f>IF(Select2=2,MSW!$K50,"")</f>
        <v/>
      </c>
      <c r="K48" s="745">
        <f>Industry!$K50</f>
        <v>0</v>
      </c>
      <c r="L48" s="746">
        <f t="shared" si="3"/>
        <v>6.0592113637945762E-2</v>
      </c>
      <c r="M48" s="747">
        <f>Recovery_OX!C43</f>
        <v>0</v>
      </c>
      <c r="N48" s="702"/>
      <c r="O48" s="748">
        <f>(L48-M48)*(1-Recovery_OX!F43)</f>
        <v>6.0592113637945762E-2</v>
      </c>
      <c r="P48" s="694"/>
      <c r="Q48" s="704"/>
      <c r="S48" s="742">
        <f t="shared" si="2"/>
        <v>2031</v>
      </c>
      <c r="T48" s="743">
        <f>IF(Select2=1,Food!$W50,"")</f>
        <v>2.5912313755212323E-2</v>
      </c>
      <c r="U48" s="744">
        <f>IF(Select2=1,Paper!$W50,"")</f>
        <v>1.4998411939886287E-2</v>
      </c>
      <c r="V48" s="735">
        <f>IF(Select2=1,Nappies!$W50,"")</f>
        <v>0</v>
      </c>
      <c r="W48" s="744">
        <f>IF(Select2=1,Garden!$W50,"")</f>
        <v>0</v>
      </c>
      <c r="X48" s="735">
        <f>IF(Select2=1,Wood!$W50,"")</f>
        <v>8.2162160162304078E-3</v>
      </c>
      <c r="Y48" s="744">
        <f>IF(Select2=1,Textiles!$W50,"")</f>
        <v>1.8835214994275809E-3</v>
      </c>
      <c r="Z48" s="737">
        <f>Sludge!W50</f>
        <v>0</v>
      </c>
      <c r="AA48" s="737" t="str">
        <f>IF(Select2=2,MSW!$W50,"")</f>
        <v/>
      </c>
      <c r="AB48" s="745">
        <f>Industry!$W50</f>
        <v>0</v>
      </c>
      <c r="AC48" s="746">
        <f t="shared" si="0"/>
        <v>5.1010463210756599E-2</v>
      </c>
      <c r="AD48" s="747">
        <f>Recovery_OX!R43</f>
        <v>0</v>
      </c>
      <c r="AE48" s="702"/>
      <c r="AF48" s="749">
        <f>(AC48-AD48)*(1-Recovery_OX!U43)</f>
        <v>5.1010463210756599E-2</v>
      </c>
    </row>
    <row r="49" spans="2:32">
      <c r="B49" s="742">
        <f t="shared" si="1"/>
        <v>2032</v>
      </c>
      <c r="C49" s="743">
        <f>IF(Select2=1,Food!$K51,"")</f>
        <v>2.5961677459396267E-2</v>
      </c>
      <c r="D49" s="744">
        <f>IF(Select2=1,Paper!$K51,"")</f>
        <v>6.7684624749583255E-3</v>
      </c>
      <c r="E49" s="735">
        <f>IF(Select2=1,Nappies!$K51,"")</f>
        <v>1.0869690822860587E-2</v>
      </c>
      <c r="F49" s="744">
        <f>IF(Select2=1,Garden!$K51,"")</f>
        <v>0</v>
      </c>
      <c r="G49" s="735">
        <f>IF(Select2=1,Wood!$K51,"")</f>
        <v>0</v>
      </c>
      <c r="H49" s="744">
        <f>IF(Select2=1,Textiles!$K51,"")</f>
        <v>1.6025177227252127E-3</v>
      </c>
      <c r="I49" s="745">
        <f>Sludge!K51</f>
        <v>0</v>
      </c>
      <c r="J49" s="745" t="str">
        <f>IF(Select2=2,MSW!$K51,"")</f>
        <v/>
      </c>
      <c r="K49" s="745">
        <f>Industry!$K51</f>
        <v>0</v>
      </c>
      <c r="L49" s="746">
        <f t="shared" si="3"/>
        <v>4.5202348479940389E-2</v>
      </c>
      <c r="M49" s="747">
        <f>Recovery_OX!C44</f>
        <v>0</v>
      </c>
      <c r="N49" s="702"/>
      <c r="O49" s="748">
        <f>(L49-M49)*(1-Recovery_OX!F44)</f>
        <v>4.5202348479940389E-2</v>
      </c>
      <c r="P49" s="694"/>
      <c r="Q49" s="704"/>
      <c r="S49" s="742">
        <f t="shared" si="2"/>
        <v>2032</v>
      </c>
      <c r="T49" s="743">
        <f>IF(Select2=1,Food!$W51,"")</f>
        <v>1.7369543349283853E-2</v>
      </c>
      <c r="U49" s="744">
        <f>IF(Select2=1,Paper!$W51,"")</f>
        <v>1.3984426601153559E-2</v>
      </c>
      <c r="V49" s="735">
        <f>IF(Select2=1,Nappies!$W51,"")</f>
        <v>0</v>
      </c>
      <c r="W49" s="744">
        <f>IF(Select2=1,Garden!$W51,"")</f>
        <v>0</v>
      </c>
      <c r="X49" s="735">
        <f>IF(Select2=1,Wood!$W51,"")</f>
        <v>7.9336226864142462E-3</v>
      </c>
      <c r="Y49" s="744">
        <f>IF(Select2=1,Textiles!$W51,"")</f>
        <v>1.7561838057262615E-3</v>
      </c>
      <c r="Z49" s="737">
        <f>Sludge!W51</f>
        <v>0</v>
      </c>
      <c r="AA49" s="737" t="str">
        <f>IF(Select2=2,MSW!$W51,"")</f>
        <v/>
      </c>
      <c r="AB49" s="745">
        <f>Industry!$W51</f>
        <v>0</v>
      </c>
      <c r="AC49" s="746">
        <f t="shared" ref="AC49:AC80" si="4">SUM(T49:AA49)</f>
        <v>4.1043776442577923E-2</v>
      </c>
      <c r="AD49" s="747">
        <f>Recovery_OX!R44</f>
        <v>0</v>
      </c>
      <c r="AE49" s="702"/>
      <c r="AF49" s="749">
        <f>(AC49-AD49)*(1-Recovery_OX!U44)</f>
        <v>4.1043776442577923E-2</v>
      </c>
    </row>
    <row r="50" spans="2:32">
      <c r="B50" s="742">
        <f t="shared" si="1"/>
        <v>2033</v>
      </c>
      <c r="C50" s="743">
        <f>IF(Select2=1,Food!$K52,"")</f>
        <v>1.7402632829744927E-2</v>
      </c>
      <c r="D50" s="744">
        <f>IF(Select2=1,Paper!$K52,"")</f>
        <v>6.3108725819164616E-3</v>
      </c>
      <c r="E50" s="735">
        <f>IF(Select2=1,Nappies!$K52,"")</f>
        <v>9.1703757145280718E-3</v>
      </c>
      <c r="F50" s="744">
        <f>IF(Select2=1,Garden!$K52,"")</f>
        <v>0</v>
      </c>
      <c r="G50" s="735">
        <f>IF(Select2=1,Wood!$K52,"")</f>
        <v>0</v>
      </c>
      <c r="H50" s="744">
        <f>IF(Select2=1,Textiles!$K52,"")</f>
        <v>1.4941776209587423E-3</v>
      </c>
      <c r="I50" s="745">
        <f>Sludge!K52</f>
        <v>0</v>
      </c>
      <c r="J50" s="745" t="str">
        <f>IF(Select2=2,MSW!$K52,"")</f>
        <v/>
      </c>
      <c r="K50" s="745">
        <f>Industry!$K52</f>
        <v>0</v>
      </c>
      <c r="L50" s="746">
        <f t="shared" si="3"/>
        <v>3.43780587471482E-2</v>
      </c>
      <c r="M50" s="747">
        <f>Recovery_OX!C45</f>
        <v>0</v>
      </c>
      <c r="N50" s="702"/>
      <c r="O50" s="748">
        <f>(L50-M50)*(1-Recovery_OX!F45)</f>
        <v>3.43780587471482E-2</v>
      </c>
      <c r="P50" s="694"/>
      <c r="Q50" s="704"/>
      <c r="S50" s="742">
        <f t="shared" si="2"/>
        <v>2033</v>
      </c>
      <c r="T50" s="743">
        <f>IF(Select2=1,Food!$W52,"")</f>
        <v>1.1643153097509986E-2</v>
      </c>
      <c r="U50" s="744">
        <f>IF(Select2=1,Paper!$W52,"")</f>
        <v>1.3038992937843923E-2</v>
      </c>
      <c r="V50" s="735">
        <f>IF(Select2=1,Nappies!$W52,"")</f>
        <v>0</v>
      </c>
      <c r="W50" s="744">
        <f>IF(Select2=1,Garden!$W52,"")</f>
        <v>0</v>
      </c>
      <c r="X50" s="735">
        <f>IF(Select2=1,Wood!$W52,"")</f>
        <v>7.6607490365455016E-3</v>
      </c>
      <c r="Y50" s="744">
        <f>IF(Select2=1,Textiles!$W52,"")</f>
        <v>1.6374549270780745E-3</v>
      </c>
      <c r="Z50" s="737">
        <f>Sludge!W52</f>
        <v>0</v>
      </c>
      <c r="AA50" s="737" t="str">
        <f>IF(Select2=2,MSW!$W52,"")</f>
        <v/>
      </c>
      <c r="AB50" s="745">
        <f>Industry!$W52</f>
        <v>0</v>
      </c>
      <c r="AC50" s="746">
        <f t="shared" si="4"/>
        <v>3.3980349998977491E-2</v>
      </c>
      <c r="AD50" s="747">
        <f>Recovery_OX!R45</f>
        <v>0</v>
      </c>
      <c r="AE50" s="702"/>
      <c r="AF50" s="749">
        <f>(AC50-AD50)*(1-Recovery_OX!U45)</f>
        <v>3.3980349998977491E-2</v>
      </c>
    </row>
    <row r="51" spans="2:32">
      <c r="B51" s="742">
        <f t="shared" si="1"/>
        <v>2034</v>
      </c>
      <c r="C51" s="743">
        <f>IF(Select2=1,Food!$K53,"")</f>
        <v>1.1665333639575948E-2</v>
      </c>
      <c r="D51" s="744">
        <f>IF(Select2=1,Paper!$K53,"")</f>
        <v>5.8842185935928035E-3</v>
      </c>
      <c r="E51" s="735">
        <f>IF(Select2=1,Nappies!$K53,"")</f>
        <v>7.7367233453172557E-3</v>
      </c>
      <c r="F51" s="744">
        <f>IF(Select2=1,Garden!$K53,"")</f>
        <v>0</v>
      </c>
      <c r="G51" s="735">
        <f>IF(Select2=1,Wood!$K53,"")</f>
        <v>0</v>
      </c>
      <c r="H51" s="744">
        <f>IF(Select2=1,Textiles!$K53,"")</f>
        <v>1.393161979623704E-3</v>
      </c>
      <c r="I51" s="745">
        <f>Sludge!K53</f>
        <v>0</v>
      </c>
      <c r="J51" s="745" t="str">
        <f>IF(Select2=2,MSW!$K53,"")</f>
        <v/>
      </c>
      <c r="K51" s="745">
        <f>Industry!$K53</f>
        <v>0</v>
      </c>
      <c r="L51" s="746">
        <f t="shared" si="3"/>
        <v>2.6679437558109712E-2</v>
      </c>
      <c r="M51" s="747">
        <f>Recovery_OX!C46</f>
        <v>0</v>
      </c>
      <c r="N51" s="702"/>
      <c r="O51" s="748">
        <f>(L51-M51)*(1-Recovery_OX!F46)</f>
        <v>2.6679437558109712E-2</v>
      </c>
      <c r="P51" s="694"/>
      <c r="Q51" s="704"/>
      <c r="S51" s="742">
        <f t="shared" si="2"/>
        <v>2034</v>
      </c>
      <c r="T51" s="743">
        <f>IF(Select2=1,Food!$W53,"")</f>
        <v>7.8046389203228908E-3</v>
      </c>
      <c r="U51" s="744">
        <f>IF(Select2=1,Paper!$W53,"")</f>
        <v>1.2157476433042979E-2</v>
      </c>
      <c r="V51" s="735">
        <f>IF(Select2=1,Nappies!$W53,"")</f>
        <v>0</v>
      </c>
      <c r="W51" s="744">
        <f>IF(Select2=1,Garden!$W53,"")</f>
        <v>0</v>
      </c>
      <c r="X51" s="735">
        <f>IF(Select2=1,Wood!$W53,"")</f>
        <v>7.397260762278271E-3</v>
      </c>
      <c r="Y51" s="744">
        <f>IF(Select2=1,Textiles!$W53,"")</f>
        <v>1.526752854382142E-3</v>
      </c>
      <c r="Z51" s="737">
        <f>Sludge!W53</f>
        <v>0</v>
      </c>
      <c r="AA51" s="737" t="str">
        <f>IF(Select2=2,MSW!$W53,"")</f>
        <v/>
      </c>
      <c r="AB51" s="745">
        <f>Industry!$W53</f>
        <v>0</v>
      </c>
      <c r="AC51" s="746">
        <f t="shared" si="4"/>
        <v>2.8886128970026282E-2</v>
      </c>
      <c r="AD51" s="747">
        <f>Recovery_OX!R46</f>
        <v>0</v>
      </c>
      <c r="AE51" s="702"/>
      <c r="AF51" s="749">
        <f>(AC51-AD51)*(1-Recovery_OX!U46)</f>
        <v>2.8886128970026282E-2</v>
      </c>
    </row>
    <row r="52" spans="2:32">
      <c r="B52" s="742">
        <f t="shared" si="1"/>
        <v>2035</v>
      </c>
      <c r="C52" s="743">
        <f>IF(Select2=1,Food!$K54,"")</f>
        <v>7.8195069823016397E-3</v>
      </c>
      <c r="D52" s="744">
        <f>IF(Select2=1,Paper!$K54,"")</f>
        <v>5.4864090516416001E-3</v>
      </c>
      <c r="E52" s="735">
        <f>IF(Select2=1,Nappies!$K54,"")</f>
        <v>6.5272012821840433E-3</v>
      </c>
      <c r="F52" s="744">
        <f>IF(Select2=1,Garden!$K54,"")</f>
        <v>0</v>
      </c>
      <c r="G52" s="735">
        <f>IF(Select2=1,Wood!$K54,"")</f>
        <v>0</v>
      </c>
      <c r="H52" s="744">
        <f>IF(Select2=1,Textiles!$K54,"")</f>
        <v>1.2989756199290783E-3</v>
      </c>
      <c r="I52" s="745">
        <f>Sludge!K54</f>
        <v>0</v>
      </c>
      <c r="J52" s="745" t="str">
        <f>IF(Select2=2,MSW!$K54,"")</f>
        <v/>
      </c>
      <c r="K52" s="745">
        <f>Industry!$K54</f>
        <v>0</v>
      </c>
      <c r="L52" s="746">
        <f t="shared" si="3"/>
        <v>2.1132092936056359E-2</v>
      </c>
      <c r="M52" s="747">
        <f>Recovery_OX!C47</f>
        <v>0</v>
      </c>
      <c r="N52" s="702"/>
      <c r="O52" s="748">
        <f>(L52-M52)*(1-Recovery_OX!F47)</f>
        <v>2.1132092936056359E-2</v>
      </c>
      <c r="P52" s="694"/>
      <c r="Q52" s="704"/>
      <c r="S52" s="742">
        <f t="shared" si="2"/>
        <v>2035</v>
      </c>
      <c r="T52" s="743">
        <f>IF(Select2=1,Food!$W54,"")</f>
        <v>5.2316059203623821E-3</v>
      </c>
      <c r="U52" s="744">
        <f>IF(Select2=1,Paper!$W54,"")</f>
        <v>1.1335555891821484E-2</v>
      </c>
      <c r="V52" s="735">
        <f>IF(Select2=1,Nappies!$W54,"")</f>
        <v>0</v>
      </c>
      <c r="W52" s="744">
        <f>IF(Select2=1,Garden!$W54,"")</f>
        <v>0</v>
      </c>
      <c r="X52" s="735">
        <f>IF(Select2=1,Wood!$W54,"")</f>
        <v>7.1428350575254724E-3</v>
      </c>
      <c r="Y52" s="744">
        <f>IF(Select2=1,Textiles!$W54,"")</f>
        <v>1.4235349259496754E-3</v>
      </c>
      <c r="Z52" s="737">
        <f>Sludge!W54</f>
        <v>0</v>
      </c>
      <c r="AA52" s="737" t="str">
        <f>IF(Select2=2,MSW!$W54,"")</f>
        <v/>
      </c>
      <c r="AB52" s="745">
        <f>Industry!$W54</f>
        <v>0</v>
      </c>
      <c r="AC52" s="746">
        <f t="shared" si="4"/>
        <v>2.5133531795659012E-2</v>
      </c>
      <c r="AD52" s="747">
        <f>Recovery_OX!R47</f>
        <v>0</v>
      </c>
      <c r="AE52" s="702"/>
      <c r="AF52" s="749">
        <f>(AC52-AD52)*(1-Recovery_OX!U47)</f>
        <v>2.5133531795659012E-2</v>
      </c>
    </row>
    <row r="53" spans="2:32">
      <c r="B53" s="742">
        <f t="shared" si="1"/>
        <v>2036</v>
      </c>
      <c r="C53" s="743">
        <f>IF(Select2=1,Food!$K55,"")</f>
        <v>5.2415722803524391E-3</v>
      </c>
      <c r="D53" s="744">
        <f>IF(Select2=1,Paper!$K55,"")</f>
        <v>5.1154938932266832E-3</v>
      </c>
      <c r="E53" s="735">
        <f>IF(Select2=1,Nappies!$K55,"")</f>
        <v>5.5067700726214811E-3</v>
      </c>
      <c r="F53" s="744">
        <f>IF(Select2=1,Garden!$K55,"")</f>
        <v>0</v>
      </c>
      <c r="G53" s="735">
        <f>IF(Select2=1,Wood!$K55,"")</f>
        <v>0</v>
      </c>
      <c r="H53" s="744">
        <f>IF(Select2=1,Textiles!$K55,"")</f>
        <v>1.2111568402303704E-3</v>
      </c>
      <c r="I53" s="745">
        <f>Sludge!K55</f>
        <v>0</v>
      </c>
      <c r="J53" s="745" t="str">
        <f>IF(Select2=2,MSW!$K55,"")</f>
        <v/>
      </c>
      <c r="K53" s="745">
        <f>Industry!$K55</f>
        <v>0</v>
      </c>
      <c r="L53" s="746">
        <f t="shared" si="3"/>
        <v>1.707499308643097E-2</v>
      </c>
      <c r="M53" s="747">
        <f>Recovery_OX!C48</f>
        <v>0</v>
      </c>
      <c r="N53" s="702"/>
      <c r="O53" s="748">
        <f>(L53-M53)*(1-Recovery_OX!F48)</f>
        <v>1.707499308643097E-2</v>
      </c>
      <c r="P53" s="694"/>
      <c r="Q53" s="704"/>
      <c r="S53" s="742">
        <f t="shared" si="2"/>
        <v>2036</v>
      </c>
      <c r="T53" s="743">
        <f>IF(Select2=1,Food!$W55,"")</f>
        <v>3.5068503213776356E-3</v>
      </c>
      <c r="U53" s="744">
        <f>IF(Select2=1,Paper!$W55,"")</f>
        <v>1.0569202258732813E-2</v>
      </c>
      <c r="V53" s="735">
        <f>IF(Select2=1,Nappies!$W55,"")</f>
        <v>0</v>
      </c>
      <c r="W53" s="744">
        <f>IF(Select2=1,Garden!$W55,"")</f>
        <v>0</v>
      </c>
      <c r="X53" s="735">
        <f>IF(Select2=1,Wood!$W55,"")</f>
        <v>6.897160218981022E-3</v>
      </c>
      <c r="Y53" s="744">
        <f>IF(Select2=1,Textiles!$W55,"")</f>
        <v>1.3272951673757491E-3</v>
      </c>
      <c r="Z53" s="737">
        <f>Sludge!W55</f>
        <v>0</v>
      </c>
      <c r="AA53" s="737" t="str">
        <f>IF(Select2=2,MSW!$W55,"")</f>
        <v/>
      </c>
      <c r="AB53" s="745">
        <f>Industry!$W55</f>
        <v>0</v>
      </c>
      <c r="AC53" s="746">
        <f t="shared" si="4"/>
        <v>2.2300507966467219E-2</v>
      </c>
      <c r="AD53" s="747">
        <f>Recovery_OX!R48</f>
        <v>0</v>
      </c>
      <c r="AE53" s="702"/>
      <c r="AF53" s="749">
        <f>(AC53-AD53)*(1-Recovery_OX!U48)</f>
        <v>2.2300507966467219E-2</v>
      </c>
    </row>
    <row r="54" spans="2:32">
      <c r="B54" s="742">
        <f t="shared" si="1"/>
        <v>2037</v>
      </c>
      <c r="C54" s="743">
        <f>IF(Select2=1,Food!$K56,"")</f>
        <v>3.5135309722649777E-3</v>
      </c>
      <c r="D54" s="744">
        <f>IF(Select2=1,Paper!$K56,"")</f>
        <v>4.7696548918111778E-3</v>
      </c>
      <c r="E54" s="735">
        <f>IF(Select2=1,Nappies!$K56,"")</f>
        <v>4.6458681633566555E-3</v>
      </c>
      <c r="F54" s="744">
        <f>IF(Select2=1,Garden!$K56,"")</f>
        <v>0</v>
      </c>
      <c r="G54" s="735">
        <f>IF(Select2=1,Wood!$K56,"")</f>
        <v>0</v>
      </c>
      <c r="H54" s="744">
        <f>IF(Select2=1,Textiles!$K56,"")</f>
        <v>1.1292751527676133E-3</v>
      </c>
      <c r="I54" s="745">
        <f>Sludge!K56</f>
        <v>0</v>
      </c>
      <c r="J54" s="745" t="str">
        <f>IF(Select2=2,MSW!$K56,"")</f>
        <v/>
      </c>
      <c r="K54" s="745">
        <f>Industry!$K56</f>
        <v>0</v>
      </c>
      <c r="L54" s="746">
        <f t="shared" si="3"/>
        <v>1.4058329180200425E-2</v>
      </c>
      <c r="M54" s="747">
        <f>Recovery_OX!C49</f>
        <v>0</v>
      </c>
      <c r="N54" s="702"/>
      <c r="O54" s="748">
        <f>(L54-M54)*(1-Recovery_OX!F49)</f>
        <v>1.4058329180200425E-2</v>
      </c>
      <c r="P54" s="694"/>
      <c r="Q54" s="704"/>
      <c r="S54" s="742">
        <f t="shared" si="2"/>
        <v>2037</v>
      </c>
      <c r="T54" s="743">
        <f>IF(Select2=1,Food!$W56,"")</f>
        <v>2.3507120688659533E-3</v>
      </c>
      <c r="U54" s="744">
        <f>IF(Select2=1,Paper!$W56,"")</f>
        <v>9.854658867378463E-3</v>
      </c>
      <c r="V54" s="735">
        <f>IF(Select2=1,Nappies!$W56,"")</f>
        <v>0</v>
      </c>
      <c r="W54" s="744">
        <f>IF(Select2=1,Garden!$W56,"")</f>
        <v>0</v>
      </c>
      <c r="X54" s="735">
        <f>IF(Select2=1,Wood!$W56,"")</f>
        <v>6.6599352642442988E-3</v>
      </c>
      <c r="Y54" s="744">
        <f>IF(Select2=1,Textiles!$W56,"")</f>
        <v>1.2375618112521797E-3</v>
      </c>
      <c r="Z54" s="737">
        <f>Sludge!W56</f>
        <v>0</v>
      </c>
      <c r="AA54" s="737" t="str">
        <f>IF(Select2=2,MSW!$W56,"")</f>
        <v/>
      </c>
      <c r="AB54" s="745">
        <f>Industry!$W56</f>
        <v>0</v>
      </c>
      <c r="AC54" s="746">
        <f t="shared" si="4"/>
        <v>2.0102868011740892E-2</v>
      </c>
      <c r="AD54" s="747">
        <f>Recovery_OX!R49</f>
        <v>0</v>
      </c>
      <c r="AE54" s="702"/>
      <c r="AF54" s="749">
        <f>(AC54-AD54)*(1-Recovery_OX!U49)</f>
        <v>2.0102868011740892E-2</v>
      </c>
    </row>
    <row r="55" spans="2:32">
      <c r="B55" s="742">
        <f t="shared" si="1"/>
        <v>2038</v>
      </c>
      <c r="C55" s="743">
        <f>IF(Select2=1,Food!$K57,"")</f>
        <v>2.3551902430763044E-3</v>
      </c>
      <c r="D55" s="744">
        <f>IF(Select2=1,Paper!$K57,"")</f>
        <v>4.4471967442089172E-3</v>
      </c>
      <c r="E55" s="735">
        <f>IF(Select2=1,Nappies!$K57,"")</f>
        <v>3.9195555119692716E-3</v>
      </c>
      <c r="F55" s="744">
        <f>IF(Select2=1,Garden!$K57,"")</f>
        <v>0</v>
      </c>
      <c r="G55" s="735">
        <f>IF(Select2=1,Wood!$K57,"")</f>
        <v>0</v>
      </c>
      <c r="H55" s="744">
        <f>IF(Select2=1,Textiles!$K57,"")</f>
        <v>1.0529291734138683E-3</v>
      </c>
      <c r="I55" s="745">
        <f>Sludge!K57</f>
        <v>0</v>
      </c>
      <c r="J55" s="745" t="str">
        <f>IF(Select2=2,MSW!$K57,"")</f>
        <v/>
      </c>
      <c r="K55" s="745">
        <f>Industry!$K57</f>
        <v>0</v>
      </c>
      <c r="L55" s="746">
        <f t="shared" si="3"/>
        <v>1.1774871672668361E-2</v>
      </c>
      <c r="M55" s="747">
        <f>Recovery_OX!C50</f>
        <v>0</v>
      </c>
      <c r="N55" s="702"/>
      <c r="O55" s="748">
        <f>(L55-M55)*(1-Recovery_OX!F50)</f>
        <v>1.1774871672668361E-2</v>
      </c>
      <c r="P55" s="694"/>
      <c r="Q55" s="704"/>
      <c r="S55" s="742">
        <f t="shared" si="2"/>
        <v>2038</v>
      </c>
      <c r="T55" s="743">
        <f>IF(Select2=1,Food!$W57,"")</f>
        <v>1.5757294222187588E-3</v>
      </c>
      <c r="U55" s="744">
        <f>IF(Select2=1,Paper!$W57,"")</f>
        <v>9.1884230252250315E-3</v>
      </c>
      <c r="V55" s="735">
        <f>IF(Select2=1,Nappies!$W57,"")</f>
        <v>0</v>
      </c>
      <c r="W55" s="744">
        <f>IF(Select2=1,Garden!$W57,"")</f>
        <v>0</v>
      </c>
      <c r="X55" s="735">
        <f>IF(Select2=1,Wood!$W57,"")</f>
        <v>6.4308695630790613E-3</v>
      </c>
      <c r="Y55" s="744">
        <f>IF(Select2=1,Textiles!$W57,"")</f>
        <v>1.153894984563144E-3</v>
      </c>
      <c r="Z55" s="737">
        <f>Sludge!W57</f>
        <v>0</v>
      </c>
      <c r="AA55" s="737" t="str">
        <f>IF(Select2=2,MSW!$W57,"")</f>
        <v/>
      </c>
      <c r="AB55" s="745">
        <f>Industry!$W57</f>
        <v>0</v>
      </c>
      <c r="AC55" s="746">
        <f t="shared" si="4"/>
        <v>1.8348916995085996E-2</v>
      </c>
      <c r="AD55" s="747">
        <f>Recovery_OX!R50</f>
        <v>0</v>
      </c>
      <c r="AE55" s="702"/>
      <c r="AF55" s="749">
        <f>(AC55-AD55)*(1-Recovery_OX!U50)</f>
        <v>1.8348916995085996E-2</v>
      </c>
    </row>
    <row r="56" spans="2:32">
      <c r="B56" s="742">
        <f t="shared" si="1"/>
        <v>2039</v>
      </c>
      <c r="C56" s="743">
        <f>IF(Select2=1,Food!$K58,"")</f>
        <v>1.5787312321615967E-3</v>
      </c>
      <c r="D56" s="744">
        <f>IF(Select2=1,Paper!$K58,"")</f>
        <v>4.1465387602062486E-3</v>
      </c>
      <c r="E56" s="735">
        <f>IF(Select2=1,Nappies!$K58,"")</f>
        <v>3.3067910821449002E-3</v>
      </c>
      <c r="F56" s="744">
        <f>IF(Select2=1,Garden!$K58,"")</f>
        <v>0</v>
      </c>
      <c r="G56" s="735">
        <f>IF(Select2=1,Wood!$K58,"")</f>
        <v>0</v>
      </c>
      <c r="H56" s="744">
        <f>IF(Select2=1,Textiles!$K58,"")</f>
        <v>9.8174465408976943E-4</v>
      </c>
      <c r="I56" s="745">
        <f>Sludge!K58</f>
        <v>0</v>
      </c>
      <c r="J56" s="745" t="str">
        <f>IF(Select2=2,MSW!$K58,"")</f>
        <v/>
      </c>
      <c r="K56" s="745">
        <f>Industry!$K58</f>
        <v>0</v>
      </c>
      <c r="L56" s="746">
        <f t="shared" si="3"/>
        <v>1.0013805728602516E-2</v>
      </c>
      <c r="M56" s="747">
        <f>Recovery_OX!C51</f>
        <v>0</v>
      </c>
      <c r="N56" s="702"/>
      <c r="O56" s="748">
        <f>(L56-M56)*(1-Recovery_OX!F51)</f>
        <v>1.0013805728602516E-2</v>
      </c>
      <c r="P56" s="694"/>
      <c r="Q56" s="704"/>
      <c r="S56" s="742">
        <f t="shared" si="2"/>
        <v>2039</v>
      </c>
      <c r="T56" s="743">
        <f>IF(Select2=1,Food!$W58,"")</f>
        <v>1.0562430188413897E-3</v>
      </c>
      <c r="U56" s="744">
        <f>IF(Select2=1,Paper!$W58,"")</f>
        <v>8.5672288434013363E-3</v>
      </c>
      <c r="V56" s="735">
        <f>IF(Select2=1,Nappies!$W58,"")</f>
        <v>0</v>
      </c>
      <c r="W56" s="744">
        <f>IF(Select2=1,Garden!$W58,"")</f>
        <v>0</v>
      </c>
      <c r="X56" s="735">
        <f>IF(Select2=1,Wood!$W58,"")</f>
        <v>6.2096824813550715E-3</v>
      </c>
      <c r="Y56" s="744">
        <f>IF(Select2=1,Textiles!$W58,"")</f>
        <v>1.0758845524271451E-3</v>
      </c>
      <c r="Z56" s="737">
        <f>Sludge!W58</f>
        <v>0</v>
      </c>
      <c r="AA56" s="737" t="str">
        <f>IF(Select2=2,MSW!$W58,"")</f>
        <v/>
      </c>
      <c r="AB56" s="745">
        <f>Industry!$W58</f>
        <v>0</v>
      </c>
      <c r="AC56" s="746">
        <f t="shared" si="4"/>
        <v>1.6909038896024943E-2</v>
      </c>
      <c r="AD56" s="747">
        <f>Recovery_OX!R51</f>
        <v>0</v>
      </c>
      <c r="AE56" s="702"/>
      <c r="AF56" s="749">
        <f>(AC56-AD56)*(1-Recovery_OX!U51)</f>
        <v>1.6909038896024943E-2</v>
      </c>
    </row>
    <row r="57" spans="2:32">
      <c r="B57" s="742">
        <f t="shared" si="1"/>
        <v>2040</v>
      </c>
      <c r="C57" s="743">
        <f>IF(Select2=1,Food!$K59,"")</f>
        <v>1.0582551922204632E-3</v>
      </c>
      <c r="D57" s="744">
        <f>IF(Select2=1,Paper!$K59,"")</f>
        <v>3.8662071140167791E-3</v>
      </c>
      <c r="E57" s="735">
        <f>IF(Select2=1,Nappies!$K59,"")</f>
        <v>2.7898232918403343E-3</v>
      </c>
      <c r="F57" s="744">
        <f>IF(Select2=1,Garden!$K59,"")</f>
        <v>0</v>
      </c>
      <c r="G57" s="735">
        <f>IF(Select2=1,Wood!$K59,"")</f>
        <v>0</v>
      </c>
      <c r="H57" s="744">
        <f>IF(Select2=1,Textiles!$K59,"")</f>
        <v>9.1537264819900393E-4</v>
      </c>
      <c r="I57" s="745">
        <f>Sludge!K59</f>
        <v>0</v>
      </c>
      <c r="J57" s="745" t="str">
        <f>IF(Select2=2,MSW!$K59,"")</f>
        <v/>
      </c>
      <c r="K57" s="745">
        <f>Industry!$K59</f>
        <v>0</v>
      </c>
      <c r="L57" s="746">
        <f t="shared" si="3"/>
        <v>8.6296582462765808E-3</v>
      </c>
      <c r="M57" s="747">
        <f>Recovery_OX!C52</f>
        <v>0</v>
      </c>
      <c r="N57" s="702"/>
      <c r="O57" s="748">
        <f>(L57-M57)*(1-Recovery_OX!F52)</f>
        <v>8.6296582462765808E-3</v>
      </c>
      <c r="P57" s="694"/>
      <c r="Q57" s="704"/>
      <c r="S57" s="742">
        <f t="shared" si="2"/>
        <v>2040</v>
      </c>
      <c r="T57" s="743">
        <f>IF(Select2=1,Food!$W59,"")</f>
        <v>7.0802086901458291E-4</v>
      </c>
      <c r="U57" s="744">
        <f>IF(Select2=1,Paper!$W59,"")</f>
        <v>7.9880312273073913E-3</v>
      </c>
      <c r="V57" s="735">
        <f>IF(Select2=1,Nappies!$W59,"")</f>
        <v>0</v>
      </c>
      <c r="W57" s="744">
        <f>IF(Select2=1,Garden!$W59,"")</f>
        <v>0</v>
      </c>
      <c r="X57" s="735">
        <f>IF(Select2=1,Wood!$W59,"")</f>
        <v>5.996103037236182E-3</v>
      </c>
      <c r="Y57" s="744">
        <f>IF(Select2=1,Textiles!$W59,"")</f>
        <v>1.0031481076153473E-3</v>
      </c>
      <c r="Z57" s="737">
        <f>Sludge!W59</f>
        <v>0</v>
      </c>
      <c r="AA57" s="737" t="str">
        <f>IF(Select2=2,MSW!$W59,"")</f>
        <v/>
      </c>
      <c r="AB57" s="745">
        <f>Industry!$W59</f>
        <v>0</v>
      </c>
      <c r="AC57" s="746">
        <f t="shared" si="4"/>
        <v>1.5695303241173502E-2</v>
      </c>
      <c r="AD57" s="747">
        <f>Recovery_OX!R52</f>
        <v>0</v>
      </c>
      <c r="AE57" s="702"/>
      <c r="AF57" s="749">
        <f>(AC57-AD57)*(1-Recovery_OX!U52)</f>
        <v>1.5695303241173502E-2</v>
      </c>
    </row>
    <row r="58" spans="2:32">
      <c r="B58" s="742">
        <f t="shared" si="1"/>
        <v>2041</v>
      </c>
      <c r="C58" s="743">
        <f>IF(Select2=1,Food!$K60,"")</f>
        <v>7.0936966916667525E-4</v>
      </c>
      <c r="D58" s="744">
        <f>IF(Select2=1,Paper!$K60,"")</f>
        <v>3.6048276195856572E-3</v>
      </c>
      <c r="E58" s="735">
        <f>IF(Select2=1,Nappies!$K60,"")</f>
        <v>2.3536757558467953E-3</v>
      </c>
      <c r="F58" s="744">
        <f>IF(Select2=1,Garden!$K60,"")</f>
        <v>0</v>
      </c>
      <c r="G58" s="735">
        <f>IF(Select2=1,Wood!$K60,"")</f>
        <v>0</v>
      </c>
      <c r="H58" s="744">
        <f>IF(Select2=1,Textiles!$K60,"")</f>
        <v>8.5348780009169298E-4</v>
      </c>
      <c r="I58" s="745">
        <f>Sludge!K60</f>
        <v>0</v>
      </c>
      <c r="J58" s="745" t="str">
        <f>IF(Select2=2,MSW!$K60,"")</f>
        <v/>
      </c>
      <c r="K58" s="745">
        <f>Industry!$K60</f>
        <v>0</v>
      </c>
      <c r="L58" s="746">
        <f t="shared" si="3"/>
        <v>7.5213608446908203E-3</v>
      </c>
      <c r="M58" s="747">
        <f>Recovery_OX!C53</f>
        <v>0</v>
      </c>
      <c r="N58" s="702"/>
      <c r="O58" s="748">
        <f>(L58-M58)*(1-Recovery_OX!F53)</f>
        <v>7.5213608446908203E-3</v>
      </c>
      <c r="P58" s="694"/>
      <c r="Q58" s="704"/>
      <c r="S58" s="742">
        <f t="shared" si="2"/>
        <v>2041</v>
      </c>
      <c r="T58" s="743">
        <f>IF(Select2=1,Food!$W60,"")</f>
        <v>4.7460058151204863E-4</v>
      </c>
      <c r="U58" s="744">
        <f>IF(Select2=1,Paper!$W60,"")</f>
        <v>7.4479909495571393E-3</v>
      </c>
      <c r="V58" s="735">
        <f>IF(Select2=1,Nappies!$W60,"")</f>
        <v>0</v>
      </c>
      <c r="W58" s="744">
        <f>IF(Select2=1,Garden!$W60,"")</f>
        <v>0</v>
      </c>
      <c r="X58" s="735">
        <f>IF(Select2=1,Wood!$W60,"")</f>
        <v>5.7898695691937004E-3</v>
      </c>
      <c r="Y58" s="744">
        <f>IF(Select2=1,Textiles!$W60,"")</f>
        <v>9.3532909599089702E-4</v>
      </c>
      <c r="Z58" s="737">
        <f>Sludge!W60</f>
        <v>0</v>
      </c>
      <c r="AA58" s="737" t="str">
        <f>IF(Select2=2,MSW!$W60,"")</f>
        <v/>
      </c>
      <c r="AB58" s="745">
        <f>Industry!$W60</f>
        <v>0</v>
      </c>
      <c r="AC58" s="746">
        <f t="shared" si="4"/>
        <v>1.4647790196253785E-2</v>
      </c>
      <c r="AD58" s="747">
        <f>Recovery_OX!R53</f>
        <v>0</v>
      </c>
      <c r="AE58" s="702"/>
      <c r="AF58" s="749">
        <f>(AC58-AD58)*(1-Recovery_OX!U53)</f>
        <v>1.4647790196253785E-2</v>
      </c>
    </row>
    <row r="59" spans="2:32">
      <c r="B59" s="742">
        <f t="shared" si="1"/>
        <v>2042</v>
      </c>
      <c r="C59" s="743">
        <f>IF(Select2=1,Food!$K61,"")</f>
        <v>4.7550470929209199E-4</v>
      </c>
      <c r="D59" s="744">
        <f>IF(Select2=1,Paper!$K61,"")</f>
        <v>3.3611189943279374E-3</v>
      </c>
      <c r="E59" s="735">
        <f>IF(Select2=1,Nappies!$K61,"")</f>
        <v>1.9857134248838417E-3</v>
      </c>
      <c r="F59" s="744">
        <f>IF(Select2=1,Garden!$K61,"")</f>
        <v>0</v>
      </c>
      <c r="G59" s="735">
        <f>IF(Select2=1,Wood!$K61,"")</f>
        <v>0</v>
      </c>
      <c r="H59" s="744">
        <f>IF(Select2=1,Textiles!$K61,"")</f>
        <v>7.9578675017061805E-4</v>
      </c>
      <c r="I59" s="745">
        <f>Sludge!K61</f>
        <v>0</v>
      </c>
      <c r="J59" s="745" t="str">
        <f>IF(Select2=2,MSW!$K61,"")</f>
        <v/>
      </c>
      <c r="K59" s="745">
        <f>Industry!$K61</f>
        <v>0</v>
      </c>
      <c r="L59" s="746">
        <f t="shared" si="3"/>
        <v>6.6181238786744891E-3</v>
      </c>
      <c r="M59" s="747">
        <f>Recovery_OX!C54</f>
        <v>0</v>
      </c>
      <c r="N59" s="702"/>
      <c r="O59" s="748">
        <f>(L59-M59)*(1-Recovery_OX!F54)</f>
        <v>6.6181238786744891E-3</v>
      </c>
      <c r="P59" s="694"/>
      <c r="Q59" s="704"/>
      <c r="S59" s="742">
        <f t="shared" si="2"/>
        <v>2042</v>
      </c>
      <c r="T59" s="743">
        <f>IF(Select2=1,Food!$W61,"")</f>
        <v>3.1813428364769764E-4</v>
      </c>
      <c r="U59" s="744">
        <f>IF(Select2=1,Paper!$W61,"")</f>
        <v>6.9444607320825122E-3</v>
      </c>
      <c r="V59" s="735">
        <f>IF(Select2=1,Nappies!$W61,"")</f>
        <v>0</v>
      </c>
      <c r="W59" s="744">
        <f>IF(Select2=1,Garden!$W61,"")</f>
        <v>0</v>
      </c>
      <c r="X59" s="735">
        <f>IF(Select2=1,Wood!$W61,"")</f>
        <v>5.590729415438301E-3</v>
      </c>
      <c r="Y59" s="744">
        <f>IF(Select2=1,Textiles!$W61,"")</f>
        <v>8.7209506868012976E-4</v>
      </c>
      <c r="Z59" s="737">
        <f>Sludge!W61</f>
        <v>0</v>
      </c>
      <c r="AA59" s="737" t="str">
        <f>IF(Select2=2,MSW!$W61,"")</f>
        <v/>
      </c>
      <c r="AB59" s="745">
        <f>Industry!$W61</f>
        <v>0</v>
      </c>
      <c r="AC59" s="746">
        <f t="shared" si="4"/>
        <v>1.3725419499848639E-2</v>
      </c>
      <c r="AD59" s="747">
        <f>Recovery_OX!R54</f>
        <v>0</v>
      </c>
      <c r="AE59" s="702"/>
      <c r="AF59" s="749">
        <f>(AC59-AD59)*(1-Recovery_OX!U54)</f>
        <v>1.3725419499848639E-2</v>
      </c>
    </row>
    <row r="60" spans="2:32">
      <c r="B60" s="742">
        <f t="shared" si="1"/>
        <v>2043</v>
      </c>
      <c r="C60" s="743">
        <f>IF(Select2=1,Food!$K62,"")</f>
        <v>3.187403386228384E-4</v>
      </c>
      <c r="D60" s="744">
        <f>IF(Select2=1,Paper!$K62,"")</f>
        <v>3.1338865782798643E-3</v>
      </c>
      <c r="E60" s="735">
        <f>IF(Select2=1,Nappies!$K62,"")</f>
        <v>1.675276552417603E-3</v>
      </c>
      <c r="F60" s="744">
        <f>IF(Select2=1,Garden!$K62,"")</f>
        <v>0</v>
      </c>
      <c r="G60" s="735">
        <f>IF(Select2=1,Wood!$K62,"")</f>
        <v>0</v>
      </c>
      <c r="H60" s="744">
        <f>IF(Select2=1,Textiles!$K62,"")</f>
        <v>7.4198664782212324E-4</v>
      </c>
      <c r="I60" s="745">
        <f>Sludge!K62</f>
        <v>0</v>
      </c>
      <c r="J60" s="745" t="str">
        <f>IF(Select2=2,MSW!$K62,"")</f>
        <v/>
      </c>
      <c r="K60" s="745">
        <f>Industry!$K62</f>
        <v>0</v>
      </c>
      <c r="L60" s="746">
        <f t="shared" si="3"/>
        <v>5.8698901171424286E-3</v>
      </c>
      <c r="M60" s="747">
        <f>Recovery_OX!C55</f>
        <v>0</v>
      </c>
      <c r="N60" s="702"/>
      <c r="O60" s="748">
        <f>(L60-M60)*(1-Recovery_OX!F55)</f>
        <v>5.8698901171424286E-3</v>
      </c>
      <c r="P60" s="694"/>
      <c r="Q60" s="704"/>
      <c r="S60" s="742">
        <f t="shared" si="2"/>
        <v>2043</v>
      </c>
      <c r="T60" s="743">
        <f>IF(Select2=1,Food!$W62,"")</f>
        <v>2.1325178766023984E-4</v>
      </c>
      <c r="U60" s="744">
        <f>IF(Select2=1,Paper!$W62,"")</f>
        <v>6.4749722691732712E-3</v>
      </c>
      <c r="V60" s="735">
        <f>IF(Select2=1,Nappies!$W62,"")</f>
        <v>0</v>
      </c>
      <c r="W60" s="744">
        <f>IF(Select2=1,Garden!$W62,"")</f>
        <v>0</v>
      </c>
      <c r="X60" s="735">
        <f>IF(Select2=1,Wood!$W62,"")</f>
        <v>5.3984386043777217E-3</v>
      </c>
      <c r="Y60" s="744">
        <f>IF(Select2=1,Textiles!$W62,"")</f>
        <v>8.131360524078065E-4</v>
      </c>
      <c r="Z60" s="737">
        <f>Sludge!W62</f>
        <v>0</v>
      </c>
      <c r="AA60" s="737" t="str">
        <f>IF(Select2=2,MSW!$W62,"")</f>
        <v/>
      </c>
      <c r="AB60" s="745">
        <f>Industry!$W62</f>
        <v>0</v>
      </c>
      <c r="AC60" s="746">
        <f t="shared" si="4"/>
        <v>1.2899798713619039E-2</v>
      </c>
      <c r="AD60" s="747">
        <f>Recovery_OX!R55</f>
        <v>0</v>
      </c>
      <c r="AE60" s="702"/>
      <c r="AF60" s="749">
        <f>(AC60-AD60)*(1-Recovery_OX!U55)</f>
        <v>1.2899798713619039E-2</v>
      </c>
    </row>
    <row r="61" spans="2:32">
      <c r="B61" s="742">
        <f t="shared" si="1"/>
        <v>2044</v>
      </c>
      <c r="C61" s="743">
        <f>IF(Select2=1,Food!$K63,"")</f>
        <v>2.1365803845907634E-4</v>
      </c>
      <c r="D61" s="744">
        <f>IF(Select2=1,Paper!$K63,"")</f>
        <v>2.9220164778743446E-3</v>
      </c>
      <c r="E61" s="735">
        <f>IF(Select2=1,Nappies!$K63,"")</f>
        <v>1.413371885343619E-3</v>
      </c>
      <c r="F61" s="744">
        <f>IF(Select2=1,Garden!$K63,"")</f>
        <v>0</v>
      </c>
      <c r="G61" s="735">
        <f>IF(Select2=1,Wood!$K63,"")</f>
        <v>0</v>
      </c>
      <c r="H61" s="744">
        <f>IF(Select2=1,Textiles!$K63,"")</f>
        <v>6.9182376488207895E-4</v>
      </c>
      <c r="I61" s="745">
        <f>Sludge!K63</f>
        <v>0</v>
      </c>
      <c r="J61" s="745" t="str">
        <f>IF(Select2=2,MSW!$K63,"")</f>
        <v/>
      </c>
      <c r="K61" s="745">
        <f>Industry!$K63</f>
        <v>0</v>
      </c>
      <c r="L61" s="746">
        <f t="shared" si="3"/>
        <v>5.2408701665591188E-3</v>
      </c>
      <c r="M61" s="747">
        <f>Recovery_OX!C56</f>
        <v>0</v>
      </c>
      <c r="N61" s="702"/>
      <c r="O61" s="748">
        <f>(L61-M61)*(1-Recovery_OX!F56)</f>
        <v>5.2408701665591188E-3</v>
      </c>
      <c r="P61" s="694"/>
      <c r="Q61" s="704"/>
      <c r="S61" s="742">
        <f t="shared" si="2"/>
        <v>2044</v>
      </c>
      <c r="T61" s="743">
        <f>IF(Select2=1,Food!$W63,"")</f>
        <v>1.4294694812159433E-4</v>
      </c>
      <c r="U61" s="744">
        <f>IF(Select2=1,Paper!$W63,"")</f>
        <v>6.0372241278395522E-3</v>
      </c>
      <c r="V61" s="735">
        <f>IF(Select2=1,Nappies!$W63,"")</f>
        <v>0</v>
      </c>
      <c r="W61" s="744">
        <f>IF(Select2=1,Garden!$W63,"")</f>
        <v>0</v>
      </c>
      <c r="X61" s="735">
        <f>IF(Select2=1,Wood!$W63,"")</f>
        <v>5.212761555721067E-3</v>
      </c>
      <c r="Y61" s="744">
        <f>IF(Select2=1,Textiles!$W63,"")</f>
        <v>7.5816303000775806E-4</v>
      </c>
      <c r="Z61" s="737">
        <f>Sludge!W63</f>
        <v>0</v>
      </c>
      <c r="AA61" s="737" t="str">
        <f>IF(Select2=2,MSW!$W63,"")</f>
        <v/>
      </c>
      <c r="AB61" s="745">
        <f>Industry!$W63</f>
        <v>0</v>
      </c>
      <c r="AC61" s="746">
        <f t="shared" si="4"/>
        <v>1.2151095661689971E-2</v>
      </c>
      <c r="AD61" s="747">
        <f>Recovery_OX!R56</f>
        <v>0</v>
      </c>
      <c r="AE61" s="702"/>
      <c r="AF61" s="749">
        <f>(AC61-AD61)*(1-Recovery_OX!U56)</f>
        <v>1.2151095661689971E-2</v>
      </c>
    </row>
    <row r="62" spans="2:32">
      <c r="B62" s="742">
        <f t="shared" si="1"/>
        <v>2045</v>
      </c>
      <c r="C62" s="743">
        <f>IF(Select2=1,Food!$K64,"")</f>
        <v>1.4321926617577243E-4</v>
      </c>
      <c r="D62" s="744">
        <f>IF(Select2=1,Paper!$K64,"")</f>
        <v>2.7244701056333854E-3</v>
      </c>
      <c r="E62" s="735">
        <f>IF(Select2=1,Nappies!$K64,"")</f>
        <v>1.1924121324309095E-3</v>
      </c>
      <c r="F62" s="744">
        <f>IF(Select2=1,Garden!$K64,"")</f>
        <v>0</v>
      </c>
      <c r="G62" s="735">
        <f>IF(Select2=1,Wood!$K64,"")</f>
        <v>0</v>
      </c>
      <c r="H62" s="744">
        <f>IF(Select2=1,Textiles!$K64,"")</f>
        <v>6.4505220284011614E-4</v>
      </c>
      <c r="I62" s="745">
        <f>Sludge!K64</f>
        <v>0</v>
      </c>
      <c r="J62" s="745" t="str">
        <f>IF(Select2=2,MSW!$K64,"")</f>
        <v/>
      </c>
      <c r="K62" s="745">
        <f>Industry!$K64</f>
        <v>0</v>
      </c>
      <c r="L62" s="746">
        <f t="shared" si="3"/>
        <v>4.7051537070801836E-3</v>
      </c>
      <c r="M62" s="747">
        <f>Recovery_OX!C57</f>
        <v>0</v>
      </c>
      <c r="N62" s="702"/>
      <c r="O62" s="748">
        <f>(L62-M62)*(1-Recovery_OX!F57)</f>
        <v>4.7051537070801836E-3</v>
      </c>
      <c r="P62" s="694"/>
      <c r="Q62" s="704"/>
      <c r="S62" s="742">
        <f t="shared" si="2"/>
        <v>2045</v>
      </c>
      <c r="T62" s="743">
        <f>IF(Select2=1,Food!$W64,"")</f>
        <v>9.5820204845521284E-5</v>
      </c>
      <c r="U62" s="744">
        <f>IF(Select2=1,Paper!$W64,"")</f>
        <v>5.6290704661846776E-3</v>
      </c>
      <c r="V62" s="735">
        <f>IF(Select2=1,Nappies!$W64,"")</f>
        <v>0</v>
      </c>
      <c r="W62" s="744">
        <f>IF(Select2=1,Garden!$W64,"")</f>
        <v>0</v>
      </c>
      <c r="X62" s="735">
        <f>IF(Select2=1,Wood!$W64,"")</f>
        <v>5.0334707918634801E-3</v>
      </c>
      <c r="Y62" s="744">
        <f>IF(Select2=1,Textiles!$W64,"")</f>
        <v>7.069065236604017E-4</v>
      </c>
      <c r="Z62" s="737">
        <f>Sludge!W64</f>
        <v>0</v>
      </c>
      <c r="AA62" s="737" t="str">
        <f>IF(Select2=2,MSW!$W64,"")</f>
        <v/>
      </c>
      <c r="AB62" s="745">
        <f>Industry!$W64</f>
        <v>0</v>
      </c>
      <c r="AC62" s="746">
        <f t="shared" si="4"/>
        <v>1.1465267986554081E-2</v>
      </c>
      <c r="AD62" s="747">
        <f>Recovery_OX!R57</f>
        <v>0</v>
      </c>
      <c r="AE62" s="702"/>
      <c r="AF62" s="749">
        <f>(AC62-AD62)*(1-Recovery_OX!U57)</f>
        <v>1.1465267986554081E-2</v>
      </c>
    </row>
    <row r="63" spans="2:32">
      <c r="B63" s="742">
        <f t="shared" si="1"/>
        <v>2046</v>
      </c>
      <c r="C63" s="743">
        <f>IF(Select2=1,Food!$K65,"")</f>
        <v>9.6002745096134267E-5</v>
      </c>
      <c r="D63" s="744">
        <f>IF(Select2=1,Paper!$K65,"")</f>
        <v>2.5402790890110744E-3</v>
      </c>
      <c r="E63" s="735">
        <f>IF(Select2=1,Nappies!$K65,"")</f>
        <v>1.005996163014626E-3</v>
      </c>
      <c r="F63" s="744">
        <f>IF(Select2=1,Garden!$K65,"")</f>
        <v>0</v>
      </c>
      <c r="G63" s="735">
        <f>IF(Select2=1,Wood!$K65,"")</f>
        <v>0</v>
      </c>
      <c r="H63" s="744">
        <f>IF(Select2=1,Textiles!$K65,"")</f>
        <v>6.0144268744484247E-4</v>
      </c>
      <c r="I63" s="745">
        <f>Sludge!K65</f>
        <v>0</v>
      </c>
      <c r="J63" s="745" t="str">
        <f>IF(Select2=2,MSW!$K65,"")</f>
        <v/>
      </c>
      <c r="K63" s="745">
        <f>Industry!$K65</f>
        <v>0</v>
      </c>
      <c r="L63" s="746">
        <f t="shared" si="3"/>
        <v>4.2437206845666771E-3</v>
      </c>
      <c r="M63" s="747">
        <f>Recovery_OX!C58</f>
        <v>0</v>
      </c>
      <c r="N63" s="702"/>
      <c r="O63" s="748">
        <f>(L63-M63)*(1-Recovery_OX!F58)</f>
        <v>4.2437206845666771E-3</v>
      </c>
      <c r="P63" s="694"/>
      <c r="Q63" s="704"/>
      <c r="S63" s="742">
        <f t="shared" si="2"/>
        <v>2046</v>
      </c>
      <c r="T63" s="743">
        <f>IF(Select2=1,Food!$W65,"")</f>
        <v>6.4230204123194218E-5</v>
      </c>
      <c r="U63" s="744">
        <f>IF(Select2=1,Paper!$W65,"")</f>
        <v>5.2485105144856881E-3</v>
      </c>
      <c r="V63" s="735">
        <f>IF(Select2=1,Nappies!$W65,"")</f>
        <v>0</v>
      </c>
      <c r="W63" s="744">
        <f>IF(Select2=1,Garden!$W65,"")</f>
        <v>0</v>
      </c>
      <c r="X63" s="735">
        <f>IF(Select2=1,Wood!$W65,"")</f>
        <v>4.8603466591976381E-3</v>
      </c>
      <c r="Y63" s="744">
        <f>IF(Select2=1,Textiles!$W65,"")</f>
        <v>6.5911527391215657E-4</v>
      </c>
      <c r="Z63" s="737">
        <f>Sludge!W65</f>
        <v>0</v>
      </c>
      <c r="AA63" s="737" t="str">
        <f>IF(Select2=2,MSW!$W65,"")</f>
        <v/>
      </c>
      <c r="AB63" s="745">
        <f>Industry!$W65</f>
        <v>0</v>
      </c>
      <c r="AC63" s="746">
        <f t="shared" si="4"/>
        <v>1.0832202651718676E-2</v>
      </c>
      <c r="AD63" s="747">
        <f>Recovery_OX!R58</f>
        <v>0</v>
      </c>
      <c r="AE63" s="702"/>
      <c r="AF63" s="749">
        <f>(AC63-AD63)*(1-Recovery_OX!U58)</f>
        <v>1.0832202651718676E-2</v>
      </c>
    </row>
    <row r="64" spans="2:32">
      <c r="B64" s="742">
        <f t="shared" si="1"/>
        <v>2047</v>
      </c>
      <c r="C64" s="743">
        <f>IF(Select2=1,Food!$K66,"")</f>
        <v>6.4352564512388464E-5</v>
      </c>
      <c r="D64" s="744">
        <f>IF(Select2=1,Paper!$K66,"")</f>
        <v>2.3685405234302381E-3</v>
      </c>
      <c r="E64" s="735">
        <f>IF(Select2=1,Nappies!$K66,"")</f>
        <v>8.487235683664004E-4</v>
      </c>
      <c r="F64" s="744">
        <f>IF(Select2=1,Garden!$K66,"")</f>
        <v>0</v>
      </c>
      <c r="G64" s="735">
        <f>IF(Select2=1,Wood!$K66,"")</f>
        <v>0</v>
      </c>
      <c r="H64" s="744">
        <f>IF(Select2=1,Textiles!$K66,"")</f>
        <v>5.6078144480119609E-4</v>
      </c>
      <c r="I64" s="745">
        <f>Sludge!K66</f>
        <v>0</v>
      </c>
      <c r="J64" s="745" t="str">
        <f>IF(Select2=2,MSW!$K66,"")</f>
        <v/>
      </c>
      <c r="K64" s="745">
        <f>Industry!$K66</f>
        <v>0</v>
      </c>
      <c r="L64" s="746">
        <f t="shared" si="3"/>
        <v>3.842398101110223E-3</v>
      </c>
      <c r="M64" s="747">
        <f>Recovery_OX!C59</f>
        <v>0</v>
      </c>
      <c r="N64" s="702"/>
      <c r="O64" s="748">
        <f>(L64-M64)*(1-Recovery_OX!F59)</f>
        <v>3.842398101110223E-3</v>
      </c>
      <c r="P64" s="694"/>
      <c r="Q64" s="704"/>
      <c r="S64" s="742">
        <f t="shared" si="2"/>
        <v>2047</v>
      </c>
      <c r="T64" s="743">
        <f>IF(Select2=1,Food!$W66,"")</f>
        <v>4.3054793384738059E-5</v>
      </c>
      <c r="U64" s="744">
        <f>IF(Select2=1,Paper!$W66,"")</f>
        <v>4.8936787674178448E-3</v>
      </c>
      <c r="V64" s="735">
        <f>IF(Select2=1,Nappies!$W66,"")</f>
        <v>0</v>
      </c>
      <c r="W64" s="744">
        <f>IF(Select2=1,Garden!$W66,"")</f>
        <v>0</v>
      </c>
      <c r="X64" s="735">
        <f>IF(Select2=1,Wood!$W66,"")</f>
        <v>4.6931770590106078E-3</v>
      </c>
      <c r="Y64" s="744">
        <f>IF(Select2=1,Textiles!$W66,"")</f>
        <v>6.1455500800131101E-4</v>
      </c>
      <c r="Z64" s="737">
        <f>Sludge!W66</f>
        <v>0</v>
      </c>
      <c r="AA64" s="737" t="str">
        <f>IF(Select2=2,MSW!$W66,"")</f>
        <v/>
      </c>
      <c r="AB64" s="745">
        <f>Industry!$W66</f>
        <v>0</v>
      </c>
      <c r="AC64" s="746">
        <f t="shared" si="4"/>
        <v>1.0244465627814501E-2</v>
      </c>
      <c r="AD64" s="747">
        <f>Recovery_OX!R59</f>
        <v>0</v>
      </c>
      <c r="AE64" s="702"/>
      <c r="AF64" s="749">
        <f>(AC64-AD64)*(1-Recovery_OX!U59)</f>
        <v>1.0244465627814501E-2</v>
      </c>
    </row>
    <row r="65" spans="2:32">
      <c r="B65" s="742">
        <f t="shared" si="1"/>
        <v>2048</v>
      </c>
      <c r="C65" s="743">
        <f>IF(Select2=1,Food!$K67,"")</f>
        <v>4.3136814006455694E-5</v>
      </c>
      <c r="D65" s="744">
        <f>IF(Select2=1,Paper!$K67,"")</f>
        <v>2.2084125462431539E-3</v>
      </c>
      <c r="E65" s="735">
        <f>IF(Select2=1,Nappies!$K67,"")</f>
        <v>7.1603821364686735E-4</v>
      </c>
      <c r="F65" s="744">
        <f>IF(Select2=1,Garden!$K67,"")</f>
        <v>0</v>
      </c>
      <c r="G65" s="735">
        <f>IF(Select2=1,Wood!$K67,"")</f>
        <v>0</v>
      </c>
      <c r="H65" s="744">
        <f>IF(Select2=1,Textiles!$K67,"")</f>
        <v>5.2286915345056391E-4</v>
      </c>
      <c r="I65" s="745">
        <f>Sludge!K67</f>
        <v>0</v>
      </c>
      <c r="J65" s="745" t="str">
        <f>IF(Select2=2,MSW!$K67,"")</f>
        <v/>
      </c>
      <c r="K65" s="745">
        <f>Industry!$K67</f>
        <v>0</v>
      </c>
      <c r="L65" s="746">
        <f t="shared" si="3"/>
        <v>3.490456727347041E-3</v>
      </c>
      <c r="M65" s="747">
        <f>Recovery_OX!C60</f>
        <v>0</v>
      </c>
      <c r="N65" s="702"/>
      <c r="O65" s="748">
        <f>(L65-M65)*(1-Recovery_OX!F60)</f>
        <v>3.490456727347041E-3</v>
      </c>
      <c r="P65" s="694"/>
      <c r="Q65" s="704"/>
      <c r="S65" s="742">
        <f t="shared" si="2"/>
        <v>2048</v>
      </c>
      <c r="T65" s="743">
        <f>IF(Select2=1,Food!$W67,"")</f>
        <v>2.8860491083712559E-5</v>
      </c>
      <c r="U65" s="744">
        <f>IF(Select2=1,Paper!$W67,"")</f>
        <v>4.5628358393453566E-3</v>
      </c>
      <c r="V65" s="735">
        <f>IF(Select2=1,Nappies!$W67,"")</f>
        <v>0</v>
      </c>
      <c r="W65" s="744">
        <f>IF(Select2=1,Garden!$W67,"")</f>
        <v>0</v>
      </c>
      <c r="X65" s="735">
        <f>IF(Select2=1,Wood!$W67,"")</f>
        <v>4.5317571876364003E-3</v>
      </c>
      <c r="Y65" s="744">
        <f>IF(Select2=1,Textiles!$W67,"")</f>
        <v>5.7300729145267303E-4</v>
      </c>
      <c r="Z65" s="737">
        <f>Sludge!W67</f>
        <v>0</v>
      </c>
      <c r="AA65" s="737" t="str">
        <f>IF(Select2=2,MSW!$W67,"")</f>
        <v/>
      </c>
      <c r="AB65" s="745">
        <f>Industry!$W67</f>
        <v>0</v>
      </c>
      <c r="AC65" s="746">
        <f t="shared" si="4"/>
        <v>9.6964608095181423E-3</v>
      </c>
      <c r="AD65" s="747">
        <f>Recovery_OX!R60</f>
        <v>0</v>
      </c>
      <c r="AE65" s="702"/>
      <c r="AF65" s="749">
        <f>(AC65-AD65)*(1-Recovery_OX!U60)</f>
        <v>9.6964608095181423E-3</v>
      </c>
    </row>
    <row r="66" spans="2:32">
      <c r="B66" s="742">
        <f t="shared" si="1"/>
        <v>2049</v>
      </c>
      <c r="C66" s="743">
        <f>IF(Select2=1,Food!$K68,"")</f>
        <v>2.8915471150638191E-5</v>
      </c>
      <c r="D66" s="744">
        <f>IF(Select2=1,Paper!$K68,"")</f>
        <v>2.059110209919876E-3</v>
      </c>
      <c r="E66" s="735">
        <f>IF(Select2=1,Nappies!$K68,"")</f>
        <v>6.040962481923866E-4</v>
      </c>
      <c r="F66" s="744">
        <f>IF(Select2=1,Garden!$K68,"")</f>
        <v>0</v>
      </c>
      <c r="G66" s="735">
        <f>IF(Select2=1,Wood!$K68,"")</f>
        <v>0</v>
      </c>
      <c r="H66" s="744">
        <f>IF(Select2=1,Textiles!$K68,"")</f>
        <v>4.8751996729676076E-4</v>
      </c>
      <c r="I66" s="745">
        <f>Sludge!K68</f>
        <v>0</v>
      </c>
      <c r="J66" s="745" t="str">
        <f>IF(Select2=2,MSW!$K68,"")</f>
        <v/>
      </c>
      <c r="K66" s="745">
        <f>Industry!$K68</f>
        <v>0</v>
      </c>
      <c r="L66" s="746">
        <f t="shared" si="3"/>
        <v>3.1796418965596611E-3</v>
      </c>
      <c r="M66" s="747">
        <f>Recovery_OX!C61</f>
        <v>0</v>
      </c>
      <c r="N66" s="702"/>
      <c r="O66" s="748">
        <f>(L66-M66)*(1-Recovery_OX!F61)</f>
        <v>3.1796418965596611E-3</v>
      </c>
      <c r="P66" s="694"/>
      <c r="Q66" s="704"/>
      <c r="S66" s="742">
        <f t="shared" si="2"/>
        <v>2049</v>
      </c>
      <c r="T66" s="743">
        <f>IF(Select2=1,Food!$W68,"")</f>
        <v>1.9345765711845359E-5</v>
      </c>
      <c r="U66" s="744">
        <f>IF(Select2=1,Paper!$W68,"")</f>
        <v>4.2543599378509801E-3</v>
      </c>
      <c r="V66" s="735">
        <f>IF(Select2=1,Nappies!$W68,"")</f>
        <v>0</v>
      </c>
      <c r="W66" s="744">
        <f>IF(Select2=1,Garden!$W68,"")</f>
        <v>0</v>
      </c>
      <c r="X66" s="735">
        <f>IF(Select2=1,Wood!$W68,"")</f>
        <v>4.3758892855458647E-3</v>
      </c>
      <c r="Y66" s="744">
        <f>IF(Select2=1,Textiles!$W68,"")</f>
        <v>5.342684573115188E-4</v>
      </c>
      <c r="Z66" s="737">
        <f>Sludge!W68</f>
        <v>0</v>
      </c>
      <c r="AA66" s="737" t="str">
        <f>IF(Select2=2,MSW!$W68,"")</f>
        <v/>
      </c>
      <c r="AB66" s="745">
        <f>Industry!$W68</f>
        <v>0</v>
      </c>
      <c r="AC66" s="746">
        <f t="shared" si="4"/>
        <v>9.1838634464202103E-3</v>
      </c>
      <c r="AD66" s="747">
        <f>Recovery_OX!R61</f>
        <v>0</v>
      </c>
      <c r="AE66" s="702"/>
      <c r="AF66" s="749">
        <f>(AC66-AD66)*(1-Recovery_OX!U61)</f>
        <v>9.1838634464202103E-3</v>
      </c>
    </row>
    <row r="67" spans="2:32">
      <c r="B67" s="742">
        <f t="shared" si="1"/>
        <v>2050</v>
      </c>
      <c r="C67" s="743">
        <f>IF(Select2=1,Food!$K69,"")</f>
        <v>1.9382619952837993E-5</v>
      </c>
      <c r="D67" s="744">
        <f>IF(Select2=1,Paper!$K69,"")</f>
        <v>1.9199016342345322E-3</v>
      </c>
      <c r="E67" s="735">
        <f>IF(Select2=1,Nappies!$K69,"")</f>
        <v>5.096547504377933E-4</v>
      </c>
      <c r="F67" s="744">
        <f>IF(Select2=1,Garden!$K69,"")</f>
        <v>0</v>
      </c>
      <c r="G67" s="735">
        <f>IF(Select2=1,Wood!$K69,"")</f>
        <v>0</v>
      </c>
      <c r="H67" s="744">
        <f>IF(Select2=1,Textiles!$K69,"")</f>
        <v>4.5456060458824965E-4</v>
      </c>
      <c r="I67" s="745">
        <f>Sludge!K69</f>
        <v>0</v>
      </c>
      <c r="J67" s="745" t="str">
        <f>IF(Select2=2,MSW!$K69,"")</f>
        <v/>
      </c>
      <c r="K67" s="745">
        <f>Industry!$K69</f>
        <v>0</v>
      </c>
      <c r="L67" s="746">
        <f t="shared" si="3"/>
        <v>2.9034996092134136E-3</v>
      </c>
      <c r="M67" s="747">
        <f>Recovery_OX!C62</f>
        <v>0</v>
      </c>
      <c r="N67" s="702"/>
      <c r="O67" s="748">
        <f>(L67-M67)*(1-Recovery_OX!F62)</f>
        <v>2.9034996092134136E-3</v>
      </c>
      <c r="P67" s="694"/>
      <c r="Q67" s="704"/>
      <c r="S67" s="742">
        <f t="shared" si="2"/>
        <v>2050</v>
      </c>
      <c r="T67" s="743">
        <f>IF(Select2=1,Food!$W69,"")</f>
        <v>1.2967854562558874E-5</v>
      </c>
      <c r="U67" s="744">
        <f>IF(Select2=1,Paper!$W69,"")</f>
        <v>3.9667389137077085E-3</v>
      </c>
      <c r="V67" s="735">
        <f>IF(Select2=1,Nappies!$W69,"")</f>
        <v>0</v>
      </c>
      <c r="W67" s="744">
        <f>IF(Select2=1,Garden!$W69,"")</f>
        <v>0</v>
      </c>
      <c r="X67" s="735">
        <f>IF(Select2=1,Wood!$W69,"")</f>
        <v>4.22538239506654E-3</v>
      </c>
      <c r="Y67" s="744">
        <f>IF(Select2=1,Textiles!$W69,"")</f>
        <v>4.9814860776794504E-4</v>
      </c>
      <c r="Z67" s="737">
        <f>Sludge!W69</f>
        <v>0</v>
      </c>
      <c r="AA67" s="737" t="str">
        <f>IF(Select2=2,MSW!$W69,"")</f>
        <v/>
      </c>
      <c r="AB67" s="745">
        <f>Industry!$W69</f>
        <v>0</v>
      </c>
      <c r="AC67" s="746">
        <f t="shared" si="4"/>
        <v>8.7032377711047538E-3</v>
      </c>
      <c r="AD67" s="747">
        <f>Recovery_OX!R62</f>
        <v>0</v>
      </c>
      <c r="AE67" s="702"/>
      <c r="AF67" s="749">
        <f>(AC67-AD67)*(1-Recovery_OX!U62)</f>
        <v>8.7032377711047538E-3</v>
      </c>
    </row>
    <row r="68" spans="2:32">
      <c r="B68" s="742">
        <f t="shared" si="1"/>
        <v>2051</v>
      </c>
      <c r="C68" s="743">
        <f>IF(Select2=1,Food!$K70,"")</f>
        <v>1.2992558699077665E-5</v>
      </c>
      <c r="D68" s="744">
        <f>IF(Select2=1,Paper!$K70,"")</f>
        <v>1.7901044185876082E-3</v>
      </c>
      <c r="E68" s="735">
        <f>IF(Select2=1,Nappies!$K70,"")</f>
        <v>4.2997778155557661E-4</v>
      </c>
      <c r="F68" s="744">
        <f>IF(Select2=1,Garden!$K70,"")</f>
        <v>0</v>
      </c>
      <c r="G68" s="735">
        <f>IF(Select2=1,Wood!$K70,"")</f>
        <v>0</v>
      </c>
      <c r="H68" s="744">
        <f>IF(Select2=1,Textiles!$K70,"")</f>
        <v>4.2382949849079543E-4</v>
      </c>
      <c r="I68" s="745">
        <f>Sludge!K70</f>
        <v>0</v>
      </c>
      <c r="J68" s="745" t="str">
        <f>IF(Select2=2,MSW!$K70,"")</f>
        <v/>
      </c>
      <c r="K68" s="745">
        <f>Industry!$K70</f>
        <v>0</v>
      </c>
      <c r="L68" s="746">
        <f t="shared" si="3"/>
        <v>2.6569042573330584E-3</v>
      </c>
      <c r="M68" s="747">
        <f>Recovery_OX!C63</f>
        <v>0</v>
      </c>
      <c r="N68" s="702"/>
      <c r="O68" s="748">
        <f>(L68-M68)*(1-Recovery_OX!F63)</f>
        <v>2.6569042573330584E-3</v>
      </c>
      <c r="P68" s="694"/>
      <c r="Q68" s="704"/>
      <c r="S68" s="742">
        <f t="shared" si="2"/>
        <v>2051</v>
      </c>
      <c r="T68" s="743">
        <f>IF(Select2=1,Food!$W70,"")</f>
        <v>8.6926128673579398E-6</v>
      </c>
      <c r="U68" s="744">
        <f>IF(Select2=1,Paper!$W70,"")</f>
        <v>3.6985628483215023E-3</v>
      </c>
      <c r="V68" s="735">
        <f>IF(Select2=1,Nappies!$W70,"")</f>
        <v>0</v>
      </c>
      <c r="W68" s="744">
        <f>IF(Select2=1,Garden!$W70,"")</f>
        <v>0</v>
      </c>
      <c r="X68" s="735">
        <f>IF(Select2=1,Wood!$W70,"")</f>
        <v>4.0800521264356196E-3</v>
      </c>
      <c r="Y68" s="744">
        <f>IF(Select2=1,Textiles!$W70,"")</f>
        <v>4.6447068327758428E-4</v>
      </c>
      <c r="Z68" s="737">
        <f>Sludge!W70</f>
        <v>0</v>
      </c>
      <c r="AA68" s="737" t="str">
        <f>IF(Select2=2,MSW!$W70,"")</f>
        <v/>
      </c>
      <c r="AB68" s="745">
        <f>Industry!$W70</f>
        <v>0</v>
      </c>
      <c r="AC68" s="746">
        <f t="shared" si="4"/>
        <v>8.2517782709020642E-3</v>
      </c>
      <c r="AD68" s="747">
        <f>Recovery_OX!R63</f>
        <v>0</v>
      </c>
      <c r="AE68" s="702"/>
      <c r="AF68" s="749">
        <f>(AC68-AD68)*(1-Recovery_OX!U63)</f>
        <v>8.2517782709020642E-3</v>
      </c>
    </row>
    <row r="69" spans="2:32">
      <c r="B69" s="742">
        <f t="shared" si="1"/>
        <v>2052</v>
      </c>
      <c r="C69" s="743">
        <f>IF(Select2=1,Food!$K71,"")</f>
        <v>8.7091725452864871E-6</v>
      </c>
      <c r="D69" s="744">
        <f>IF(Select2=1,Paper!$K71,"")</f>
        <v>1.6690822968774164E-3</v>
      </c>
      <c r="E69" s="735">
        <f>IF(Select2=1,Nappies!$K71,"")</f>
        <v>3.6275712621660543E-4</v>
      </c>
      <c r="F69" s="744">
        <f>IF(Select2=1,Garden!$K71,"")</f>
        <v>0</v>
      </c>
      <c r="G69" s="735">
        <f>IF(Select2=1,Wood!$K71,"")</f>
        <v>0</v>
      </c>
      <c r="H69" s="744">
        <f>IF(Select2=1,Textiles!$K71,"")</f>
        <v>3.9517600508665507E-4</v>
      </c>
      <c r="I69" s="745">
        <f>Sludge!K71</f>
        <v>0</v>
      </c>
      <c r="J69" s="745" t="str">
        <f>IF(Select2=2,MSW!$K71,"")</f>
        <v/>
      </c>
      <c r="K69" s="745">
        <f>Industry!$K71</f>
        <v>0</v>
      </c>
      <c r="L69" s="746">
        <f t="shared" si="3"/>
        <v>2.4357246007259636E-3</v>
      </c>
      <c r="M69" s="747">
        <f>Recovery_OX!C64</f>
        <v>0</v>
      </c>
      <c r="N69" s="702"/>
      <c r="O69" s="748">
        <f>(L69-M69)*(1-Recovery_OX!F64)</f>
        <v>2.4357246007259636E-3</v>
      </c>
      <c r="P69" s="694"/>
      <c r="Q69" s="704"/>
      <c r="S69" s="742">
        <f t="shared" si="2"/>
        <v>2052</v>
      </c>
      <c r="T69" s="743">
        <f>IF(Select2=1,Food!$W71,"")</f>
        <v>5.8268326574173654E-6</v>
      </c>
      <c r="U69" s="744">
        <f>IF(Select2=1,Paper!$W71,"")</f>
        <v>3.4485171423087099E-3</v>
      </c>
      <c r="V69" s="735">
        <f>IF(Select2=1,Nappies!$W71,"")</f>
        <v>0</v>
      </c>
      <c r="W69" s="744">
        <f>IF(Select2=1,Garden!$W71,"")</f>
        <v>0</v>
      </c>
      <c r="X69" s="735">
        <f>IF(Select2=1,Wood!$W71,"")</f>
        <v>3.9397204318994353E-3</v>
      </c>
      <c r="Y69" s="744">
        <f>IF(Select2=1,Textiles!$W71,"")</f>
        <v>4.3306959461551265E-4</v>
      </c>
      <c r="Z69" s="737">
        <f>Sludge!W71</f>
        <v>0</v>
      </c>
      <c r="AA69" s="737" t="str">
        <f>IF(Select2=2,MSW!$W71,"")</f>
        <v/>
      </c>
      <c r="AB69" s="745">
        <f>Industry!$W71</f>
        <v>0</v>
      </c>
      <c r="AC69" s="746">
        <f t="shared" si="4"/>
        <v>7.8271340014810752E-3</v>
      </c>
      <c r="AD69" s="747">
        <f>Recovery_OX!R64</f>
        <v>0</v>
      </c>
      <c r="AE69" s="702"/>
      <c r="AF69" s="749">
        <f>(AC69-AD69)*(1-Recovery_OX!U64)</f>
        <v>7.8271340014810752E-3</v>
      </c>
    </row>
    <row r="70" spans="2:32">
      <c r="B70" s="742">
        <f t="shared" si="1"/>
        <v>2053</v>
      </c>
      <c r="C70" s="743">
        <f>IF(Select2=1,Food!$K72,"")</f>
        <v>5.8379329414887638E-6</v>
      </c>
      <c r="D70" s="744">
        <f>IF(Select2=1,Paper!$K72,"")</f>
        <v>1.5562420185229282E-3</v>
      </c>
      <c r="E70" s="735">
        <f>IF(Select2=1,Nappies!$K72,"")</f>
        <v>3.060454243585636E-4</v>
      </c>
      <c r="F70" s="744">
        <f>IF(Select2=1,Garden!$K72,"")</f>
        <v>0</v>
      </c>
      <c r="G70" s="735">
        <f>IF(Select2=1,Wood!$K72,"")</f>
        <v>0</v>
      </c>
      <c r="H70" s="744">
        <f>IF(Select2=1,Textiles!$K72,"")</f>
        <v>3.6845966491791881E-4</v>
      </c>
      <c r="I70" s="745">
        <f>Sludge!K72</f>
        <v>0</v>
      </c>
      <c r="J70" s="745" t="str">
        <f>IF(Select2=2,MSW!$K72,"")</f>
        <v/>
      </c>
      <c r="K70" s="745">
        <f>Industry!$K72</f>
        <v>0</v>
      </c>
      <c r="L70" s="746">
        <f t="shared" si="3"/>
        <v>2.2365850407408991E-3</v>
      </c>
      <c r="M70" s="747">
        <f>Recovery_OX!C65</f>
        <v>0</v>
      </c>
      <c r="N70" s="702"/>
      <c r="O70" s="748">
        <f>(L70-M70)*(1-Recovery_OX!F65)</f>
        <v>2.2365850407408991E-3</v>
      </c>
      <c r="P70" s="694"/>
      <c r="Q70" s="704"/>
      <c r="S70" s="742">
        <f t="shared" si="2"/>
        <v>2053</v>
      </c>
      <c r="T70" s="743">
        <f>IF(Select2=1,Food!$W72,"")</f>
        <v>3.9058427351619744E-6</v>
      </c>
      <c r="U70" s="744">
        <f>IF(Select2=1,Paper!$W72,"")</f>
        <v>3.2153760713283623E-3</v>
      </c>
      <c r="V70" s="735">
        <f>IF(Select2=1,Nappies!$W72,"")</f>
        <v>0</v>
      </c>
      <c r="W70" s="744">
        <f>IF(Select2=1,Garden!$W72,"")</f>
        <v>0</v>
      </c>
      <c r="X70" s="735">
        <f>IF(Select2=1,Wood!$W72,"")</f>
        <v>3.8042153875826939E-3</v>
      </c>
      <c r="Y70" s="744">
        <f>IF(Select2=1,Textiles!$W72,"")</f>
        <v>4.0379141360867831E-4</v>
      </c>
      <c r="Z70" s="737">
        <f>Sludge!W72</f>
        <v>0</v>
      </c>
      <c r="AA70" s="737" t="str">
        <f>IF(Select2=2,MSW!$W72,"")</f>
        <v/>
      </c>
      <c r="AB70" s="745">
        <f>Industry!$W72</f>
        <v>0</v>
      </c>
      <c r="AC70" s="746">
        <f t="shared" si="4"/>
        <v>7.4272887152548967E-3</v>
      </c>
      <c r="AD70" s="747">
        <f>Recovery_OX!R65</f>
        <v>0</v>
      </c>
      <c r="AE70" s="702"/>
      <c r="AF70" s="749">
        <f>(AC70-AD70)*(1-Recovery_OX!U65)</f>
        <v>7.4272887152548967E-3</v>
      </c>
    </row>
    <row r="71" spans="2:32">
      <c r="B71" s="742">
        <f t="shared" si="1"/>
        <v>2054</v>
      </c>
      <c r="C71" s="743">
        <f>IF(Select2=1,Food!$K73,"")</f>
        <v>3.9132834780917234E-6</v>
      </c>
      <c r="D71" s="744">
        <f>IF(Select2=1,Paper!$K73,"")</f>
        <v>1.4510304403487365E-3</v>
      </c>
      <c r="E71" s="735">
        <f>IF(Select2=1,Nappies!$K73,"")</f>
        <v>2.5819975681162999E-4</v>
      </c>
      <c r="F71" s="744">
        <f>IF(Select2=1,Garden!$K73,"")</f>
        <v>0</v>
      </c>
      <c r="G71" s="735">
        <f>IF(Select2=1,Wood!$K73,"")</f>
        <v>0</v>
      </c>
      <c r="H71" s="744">
        <f>IF(Select2=1,Textiles!$K73,"")</f>
        <v>3.4354951445408406E-4</v>
      </c>
      <c r="I71" s="745">
        <f>Sludge!K73</f>
        <v>0</v>
      </c>
      <c r="J71" s="745" t="str">
        <f>IF(Select2=2,MSW!$K73,"")</f>
        <v/>
      </c>
      <c r="K71" s="745">
        <f>Industry!$K73</f>
        <v>0</v>
      </c>
      <c r="L71" s="746">
        <f t="shared" si="3"/>
        <v>2.0566929950925424E-3</v>
      </c>
      <c r="M71" s="747">
        <f>Recovery_OX!C66</f>
        <v>0</v>
      </c>
      <c r="N71" s="702"/>
      <c r="O71" s="748">
        <f>(L71-M71)*(1-Recovery_OX!F66)</f>
        <v>2.0566929950925424E-3</v>
      </c>
      <c r="P71" s="694"/>
      <c r="Q71" s="704"/>
      <c r="S71" s="742">
        <f t="shared" si="2"/>
        <v>2054</v>
      </c>
      <c r="T71" s="743">
        <f>IF(Select2=1,Food!$W73,"")</f>
        <v>2.618164682041742E-6</v>
      </c>
      <c r="U71" s="744">
        <f>IF(Select2=1,Paper!$W73,"")</f>
        <v>2.9979967775800326E-3</v>
      </c>
      <c r="V71" s="735">
        <f>IF(Select2=1,Nappies!$W73,"")</f>
        <v>0</v>
      </c>
      <c r="W71" s="744">
        <f>IF(Select2=1,Garden!$W73,"")</f>
        <v>0</v>
      </c>
      <c r="X71" s="735">
        <f>IF(Select2=1,Wood!$W73,"")</f>
        <v>3.6733709828602268E-3</v>
      </c>
      <c r="Y71" s="744">
        <f>IF(Select2=1,Textiles!$W73,"")</f>
        <v>3.7649261857981831E-4</v>
      </c>
      <c r="Z71" s="737">
        <f>Sludge!W73</f>
        <v>0</v>
      </c>
      <c r="AA71" s="737" t="str">
        <f>IF(Select2=2,MSW!$W73,"")</f>
        <v/>
      </c>
      <c r="AB71" s="745">
        <f>Industry!$W73</f>
        <v>0</v>
      </c>
      <c r="AC71" s="746">
        <f t="shared" si="4"/>
        <v>7.0504785437021196E-3</v>
      </c>
      <c r="AD71" s="747">
        <f>Recovery_OX!R66</f>
        <v>0</v>
      </c>
      <c r="AE71" s="702"/>
      <c r="AF71" s="749">
        <f>(AC71-AD71)*(1-Recovery_OX!U66)</f>
        <v>7.0504785437021196E-3</v>
      </c>
    </row>
    <row r="72" spans="2:32">
      <c r="B72" s="742">
        <f t="shared" si="1"/>
        <v>2055</v>
      </c>
      <c r="C72" s="743">
        <f>IF(Select2=1,Food!$K74,"")</f>
        <v>2.6231523611849505E-6</v>
      </c>
      <c r="D72" s="744">
        <f>IF(Select2=1,Paper!$K74,"")</f>
        <v>1.3529318150765687E-3</v>
      </c>
      <c r="E72" s="735">
        <f>IF(Select2=1,Nappies!$K74,"")</f>
        <v>2.1783405047571473E-4</v>
      </c>
      <c r="F72" s="744">
        <f>IF(Select2=1,Garden!$K74,"")</f>
        <v>0</v>
      </c>
      <c r="G72" s="735">
        <f>IF(Select2=1,Wood!$K74,"")</f>
        <v>0</v>
      </c>
      <c r="H72" s="744">
        <f>IF(Select2=1,Textiles!$K74,"")</f>
        <v>3.203234441086772E-4</v>
      </c>
      <c r="I72" s="745">
        <f>Sludge!K74</f>
        <v>0</v>
      </c>
      <c r="J72" s="745" t="str">
        <f>IF(Select2=2,MSW!$K74,"")</f>
        <v/>
      </c>
      <c r="K72" s="745">
        <f>Industry!$K74</f>
        <v>0</v>
      </c>
      <c r="L72" s="746">
        <f t="shared" si="3"/>
        <v>1.8937124620221455E-3</v>
      </c>
      <c r="M72" s="747">
        <f>Recovery_OX!C67</f>
        <v>0</v>
      </c>
      <c r="N72" s="702"/>
      <c r="O72" s="748">
        <f>(L72-M72)*(1-Recovery_OX!F67)</f>
        <v>1.8937124620221455E-3</v>
      </c>
      <c r="P72" s="694"/>
      <c r="Q72" s="704"/>
      <c r="S72" s="742">
        <f t="shared" si="2"/>
        <v>2055</v>
      </c>
      <c r="T72" s="743">
        <f>IF(Select2=1,Food!$W74,"")</f>
        <v>1.7550082701951054E-6</v>
      </c>
      <c r="U72" s="744">
        <f>IF(Select2=1,Paper!$W74,"")</f>
        <v>2.7953136675135703E-3</v>
      </c>
      <c r="V72" s="735">
        <f>IF(Select2=1,Nappies!$W74,"")</f>
        <v>0</v>
      </c>
      <c r="W72" s="744">
        <f>IF(Select2=1,Garden!$W74,"")</f>
        <v>0</v>
      </c>
      <c r="X72" s="735">
        <f>IF(Select2=1,Wood!$W74,"")</f>
        <v>3.5470269169732152E-3</v>
      </c>
      <c r="Y72" s="744">
        <f>IF(Select2=1,Textiles!$W74,"")</f>
        <v>3.5103939080403002E-4</v>
      </c>
      <c r="Z72" s="737">
        <f>Sludge!W74</f>
        <v>0</v>
      </c>
      <c r="AA72" s="737" t="str">
        <f>IF(Select2=2,MSW!$W74,"")</f>
        <v/>
      </c>
      <c r="AB72" s="745">
        <f>Industry!$W74</f>
        <v>0</v>
      </c>
      <c r="AC72" s="746">
        <f t="shared" si="4"/>
        <v>6.6951349835610106E-3</v>
      </c>
      <c r="AD72" s="747">
        <f>Recovery_OX!R67</f>
        <v>0</v>
      </c>
      <c r="AE72" s="702"/>
      <c r="AF72" s="749">
        <f>(AC72-AD72)*(1-Recovery_OX!U67)</f>
        <v>6.6951349835610106E-3</v>
      </c>
    </row>
    <row r="73" spans="2:32">
      <c r="B73" s="742">
        <f t="shared" si="1"/>
        <v>2056</v>
      </c>
      <c r="C73" s="743">
        <f>IF(Select2=1,Food!$K75,"")</f>
        <v>1.7583516115079922E-6</v>
      </c>
      <c r="D73" s="744">
        <f>IF(Select2=1,Paper!$K75,"")</f>
        <v>1.2614652631315298E-3</v>
      </c>
      <c r="E73" s="735">
        <f>IF(Select2=1,Nappies!$K75,"")</f>
        <v>1.8377892424304126E-4</v>
      </c>
      <c r="F73" s="744">
        <f>IF(Select2=1,Garden!$K75,"")</f>
        <v>0</v>
      </c>
      <c r="G73" s="735">
        <f>IF(Select2=1,Wood!$K75,"")</f>
        <v>0</v>
      </c>
      <c r="H73" s="744">
        <f>IF(Select2=1,Textiles!$K75,"")</f>
        <v>2.986675996579191E-4</v>
      </c>
      <c r="I73" s="745">
        <f>Sludge!K75</f>
        <v>0</v>
      </c>
      <c r="J73" s="745" t="str">
        <f>IF(Select2=2,MSW!$K75,"")</f>
        <v/>
      </c>
      <c r="K73" s="745">
        <f>Industry!$K75</f>
        <v>0</v>
      </c>
      <c r="L73" s="746">
        <f t="shared" si="3"/>
        <v>1.7456701386439981E-3</v>
      </c>
      <c r="M73" s="747">
        <f>Recovery_OX!C68</f>
        <v>0</v>
      </c>
      <c r="N73" s="702"/>
      <c r="O73" s="748">
        <f>(L73-M73)*(1-Recovery_OX!F68)</f>
        <v>1.7456701386439981E-3</v>
      </c>
      <c r="P73" s="694"/>
      <c r="Q73" s="704"/>
      <c r="S73" s="742">
        <f t="shared" si="2"/>
        <v>2056</v>
      </c>
      <c r="T73" s="743">
        <f>IF(Select2=1,Food!$W75,"")</f>
        <v>1.176417224470111E-6</v>
      </c>
      <c r="U73" s="744">
        <f>IF(Select2=1,Paper!$W75,"")</f>
        <v>2.6063331882882836E-3</v>
      </c>
      <c r="V73" s="735">
        <f>IF(Select2=1,Nappies!$W75,"")</f>
        <v>0</v>
      </c>
      <c r="W73" s="744">
        <f>IF(Select2=1,Garden!$W75,"")</f>
        <v>0</v>
      </c>
      <c r="X73" s="735">
        <f>IF(Select2=1,Wood!$W75,"")</f>
        <v>3.4250284026407147E-3</v>
      </c>
      <c r="Y73" s="744">
        <f>IF(Select2=1,Textiles!$W75,"")</f>
        <v>3.2730695852922645E-4</v>
      </c>
      <c r="Z73" s="737">
        <f>Sludge!W75</f>
        <v>0</v>
      </c>
      <c r="AA73" s="737" t="str">
        <f>IF(Select2=2,MSW!$W75,"")</f>
        <v/>
      </c>
      <c r="AB73" s="745">
        <f>Industry!$W75</f>
        <v>0</v>
      </c>
      <c r="AC73" s="746">
        <f t="shared" si="4"/>
        <v>6.3598449666826947E-3</v>
      </c>
      <c r="AD73" s="747">
        <f>Recovery_OX!R68</f>
        <v>0</v>
      </c>
      <c r="AE73" s="702"/>
      <c r="AF73" s="749">
        <f>(AC73-AD73)*(1-Recovery_OX!U68)</f>
        <v>6.3598449666826947E-3</v>
      </c>
    </row>
    <row r="74" spans="2:32">
      <c r="B74" s="742">
        <f t="shared" si="1"/>
        <v>2057</v>
      </c>
      <c r="C74" s="743">
        <f>IF(Select2=1,Food!$K76,"")</f>
        <v>1.1786583331728779E-6</v>
      </c>
      <c r="D74" s="744">
        <f>IF(Select2=1,Paper!$K76,"")</f>
        <v>1.1761824153698696E-3</v>
      </c>
      <c r="E74" s="735">
        <f>IF(Select2=1,Nappies!$K76,"")</f>
        <v>1.5504781241578607E-4</v>
      </c>
      <c r="F74" s="744">
        <f>IF(Select2=1,Garden!$K76,"")</f>
        <v>0</v>
      </c>
      <c r="G74" s="735">
        <f>IF(Select2=1,Wood!$K76,"")</f>
        <v>0</v>
      </c>
      <c r="H74" s="744">
        <f>IF(Select2=1,Textiles!$K76,"")</f>
        <v>2.7847582412718764E-4</v>
      </c>
      <c r="I74" s="745">
        <f>Sludge!K76</f>
        <v>0</v>
      </c>
      <c r="J74" s="745" t="str">
        <f>IF(Select2=2,MSW!$K76,"")</f>
        <v/>
      </c>
      <c r="K74" s="745">
        <f>Industry!$K76</f>
        <v>0</v>
      </c>
      <c r="L74" s="746">
        <f t="shared" si="3"/>
        <v>1.610884710246016E-3</v>
      </c>
      <c r="M74" s="747">
        <f>Recovery_OX!C69</f>
        <v>0</v>
      </c>
      <c r="N74" s="702"/>
      <c r="O74" s="748">
        <f>(L74-M74)*(1-Recovery_OX!F69)</f>
        <v>1.610884710246016E-3</v>
      </c>
      <c r="P74" s="694"/>
      <c r="Q74" s="704"/>
      <c r="S74" s="742">
        <f t="shared" si="2"/>
        <v>2057</v>
      </c>
      <c r="T74" s="743">
        <f>IF(Select2=1,Food!$W76,"")</f>
        <v>7.8857604806392377E-7</v>
      </c>
      <c r="U74" s="744">
        <f>IF(Select2=1,Paper!$W76,"")</f>
        <v>2.4301289573757617E-3</v>
      </c>
      <c r="V74" s="735">
        <f>IF(Select2=1,Nappies!$W76,"")</f>
        <v>0</v>
      </c>
      <c r="W74" s="744">
        <f>IF(Select2=1,Garden!$W76,"")</f>
        <v>0</v>
      </c>
      <c r="X74" s="735">
        <f>IF(Select2=1,Wood!$W76,"")</f>
        <v>3.3072259764258751E-3</v>
      </c>
      <c r="Y74" s="744">
        <f>IF(Select2=1,Textiles!$W76,"")</f>
        <v>3.0517898534486329E-4</v>
      </c>
      <c r="Z74" s="737">
        <f>Sludge!W76</f>
        <v>0</v>
      </c>
      <c r="AA74" s="737" t="str">
        <f>IF(Select2=2,MSW!$W76,"")</f>
        <v/>
      </c>
      <c r="AB74" s="745">
        <f>Industry!$W76</f>
        <v>0</v>
      </c>
      <c r="AC74" s="746">
        <f t="shared" si="4"/>
        <v>6.0433224951945645E-3</v>
      </c>
      <c r="AD74" s="747">
        <f>Recovery_OX!R69</f>
        <v>0</v>
      </c>
      <c r="AE74" s="702"/>
      <c r="AF74" s="749">
        <f>(AC74-AD74)*(1-Recovery_OX!U69)</f>
        <v>6.0433224951945645E-3</v>
      </c>
    </row>
    <row r="75" spans="2:32">
      <c r="B75" s="742">
        <f t="shared" si="1"/>
        <v>2058</v>
      </c>
      <c r="C75" s="743">
        <f>IF(Select2=1,Food!$K77,"")</f>
        <v>7.9007830815273353E-7</v>
      </c>
      <c r="D75" s="744">
        <f>IF(Select2=1,Paper!$K77,"")</f>
        <v>1.0966652151729172E-3</v>
      </c>
      <c r="E75" s="735">
        <f>IF(Select2=1,Nappies!$K77,"")</f>
        <v>1.3080838422543467E-4</v>
      </c>
      <c r="F75" s="744">
        <f>IF(Select2=1,Garden!$K77,"")</f>
        <v>0</v>
      </c>
      <c r="G75" s="735">
        <f>IF(Select2=1,Wood!$K77,"")</f>
        <v>0</v>
      </c>
      <c r="H75" s="744">
        <f>IF(Select2=1,Textiles!$K77,"")</f>
        <v>2.5964913740940556E-4</v>
      </c>
      <c r="I75" s="745">
        <f>Sludge!K77</f>
        <v>0</v>
      </c>
      <c r="J75" s="745" t="str">
        <f>IF(Select2=2,MSW!$K77,"")</f>
        <v/>
      </c>
      <c r="K75" s="745">
        <f>Industry!$K77</f>
        <v>0</v>
      </c>
      <c r="L75" s="746">
        <f t="shared" si="3"/>
        <v>1.4879128151159102E-3</v>
      </c>
      <c r="M75" s="747">
        <f>Recovery_OX!C70</f>
        <v>0</v>
      </c>
      <c r="N75" s="702"/>
      <c r="O75" s="748">
        <f>(L75-M75)*(1-Recovery_OX!F70)</f>
        <v>1.4879128151159102E-3</v>
      </c>
      <c r="P75" s="694"/>
      <c r="Q75" s="704"/>
      <c r="S75" s="742">
        <f t="shared" si="2"/>
        <v>2058</v>
      </c>
      <c r="T75" s="743">
        <f>IF(Select2=1,Food!$W77,"")</f>
        <v>5.2859833284081191E-7</v>
      </c>
      <c r="U75" s="744">
        <f>IF(Select2=1,Paper!$W77,"")</f>
        <v>2.2658372214316462E-3</v>
      </c>
      <c r="V75" s="735">
        <f>IF(Select2=1,Nappies!$W77,"")</f>
        <v>0</v>
      </c>
      <c r="W75" s="744">
        <f>IF(Select2=1,Garden!$W77,"")</f>
        <v>0</v>
      </c>
      <c r="X75" s="735">
        <f>IF(Select2=1,Wood!$W77,"")</f>
        <v>3.1934753156245437E-3</v>
      </c>
      <c r="Y75" s="744">
        <f>IF(Select2=1,Textiles!$W77,"")</f>
        <v>2.8454699990071848E-4</v>
      </c>
      <c r="Z75" s="737">
        <f>Sludge!W77</f>
        <v>0</v>
      </c>
      <c r="AA75" s="737" t="str">
        <f>IF(Select2=2,MSW!$W77,"")</f>
        <v/>
      </c>
      <c r="AB75" s="745">
        <f>Industry!$W77</f>
        <v>0</v>
      </c>
      <c r="AC75" s="746">
        <f t="shared" si="4"/>
        <v>5.7443881352897495E-3</v>
      </c>
      <c r="AD75" s="747">
        <f>Recovery_OX!R70</f>
        <v>0</v>
      </c>
      <c r="AE75" s="702"/>
      <c r="AF75" s="749">
        <f>(AC75-AD75)*(1-Recovery_OX!U70)</f>
        <v>5.7443881352897495E-3</v>
      </c>
    </row>
    <row r="76" spans="2:32">
      <c r="B76" s="742">
        <f t="shared" si="1"/>
        <v>2059</v>
      </c>
      <c r="C76" s="743">
        <f>IF(Select2=1,Food!$K78,"")</f>
        <v>5.2960532789270023E-7</v>
      </c>
      <c r="D76" s="744">
        <f>IF(Select2=1,Paper!$K78,"")</f>
        <v>1.022523869133055E-3</v>
      </c>
      <c r="E76" s="735">
        <f>IF(Select2=1,Nappies!$K78,"")</f>
        <v>1.1035843148682063E-4</v>
      </c>
      <c r="F76" s="744">
        <f>IF(Select2=1,Garden!$K78,"")</f>
        <v>0</v>
      </c>
      <c r="G76" s="735">
        <f>IF(Select2=1,Wood!$K78,"")</f>
        <v>0</v>
      </c>
      <c r="H76" s="744">
        <f>IF(Select2=1,Textiles!$K78,"")</f>
        <v>2.420952510644401E-4</v>
      </c>
      <c r="I76" s="745">
        <f>Sludge!K78</f>
        <v>0</v>
      </c>
      <c r="J76" s="745" t="str">
        <f>IF(Select2=2,MSW!$K78,"")</f>
        <v/>
      </c>
      <c r="K76" s="745">
        <f>Industry!$K78</f>
        <v>0</v>
      </c>
      <c r="L76" s="746">
        <f t="shared" si="3"/>
        <v>1.3755071570122083E-3</v>
      </c>
      <c r="M76" s="747">
        <f>Recovery_OX!C71</f>
        <v>0</v>
      </c>
      <c r="N76" s="702"/>
      <c r="O76" s="748">
        <f>(L76-M76)*(1-Recovery_OX!F71)</f>
        <v>1.3755071570122083E-3</v>
      </c>
      <c r="P76" s="694"/>
      <c r="Q76" s="704"/>
      <c r="S76" s="742">
        <f t="shared" si="2"/>
        <v>2059</v>
      </c>
      <c r="T76" s="743">
        <f>IF(Select2=1,Food!$W78,"")</f>
        <v>3.5433005880421519E-7</v>
      </c>
      <c r="U76" s="744">
        <f>IF(Select2=1,Paper!$W78,"")</f>
        <v>2.1126526221757324E-3</v>
      </c>
      <c r="V76" s="735">
        <f>IF(Select2=1,Nappies!$W78,"")</f>
        <v>0</v>
      </c>
      <c r="W76" s="744">
        <f>IF(Select2=1,Garden!$W78,"")</f>
        <v>0</v>
      </c>
      <c r="X76" s="735">
        <f>IF(Select2=1,Wood!$W78,"")</f>
        <v>3.083637061451901E-3</v>
      </c>
      <c r="Y76" s="744">
        <f>IF(Select2=1,Textiles!$W78,"")</f>
        <v>2.6530986418020844E-4</v>
      </c>
      <c r="Z76" s="737">
        <f>Sludge!W78</f>
        <v>0</v>
      </c>
      <c r="AA76" s="737" t="str">
        <f>IF(Select2=2,MSW!$W78,"")</f>
        <v/>
      </c>
      <c r="AB76" s="745">
        <f>Industry!$W78</f>
        <v>0</v>
      </c>
      <c r="AC76" s="746">
        <f t="shared" si="4"/>
        <v>5.461953877866646E-3</v>
      </c>
      <c r="AD76" s="747">
        <f>Recovery_OX!R71</f>
        <v>0</v>
      </c>
      <c r="AE76" s="702"/>
      <c r="AF76" s="749">
        <f>(AC76-AD76)*(1-Recovery_OX!U71)</f>
        <v>5.461953877866646E-3</v>
      </c>
    </row>
    <row r="77" spans="2:32">
      <c r="B77" s="742">
        <f t="shared" si="1"/>
        <v>2060</v>
      </c>
      <c r="C77" s="743">
        <f>IF(Select2=1,Food!$K79,"")</f>
        <v>3.550050677737547E-7</v>
      </c>
      <c r="D77" s="744">
        <f>IF(Select2=1,Paper!$K79,"")</f>
        <v>9.5339493628597918E-4</v>
      </c>
      <c r="E77" s="735">
        <f>IF(Select2=1,Nappies!$K79,"")</f>
        <v>9.3105525860193102E-5</v>
      </c>
      <c r="F77" s="744">
        <f>IF(Select2=1,Garden!$K79,"")</f>
        <v>0</v>
      </c>
      <c r="G77" s="735">
        <f>IF(Select2=1,Wood!$K79,"")</f>
        <v>0</v>
      </c>
      <c r="H77" s="744">
        <f>IF(Select2=1,Textiles!$K79,"")</f>
        <v>2.2572811592106291E-4</v>
      </c>
      <c r="I77" s="745">
        <f>Sludge!K79</f>
        <v>0</v>
      </c>
      <c r="J77" s="745" t="str">
        <f>IF(Select2=2,MSW!$K79,"")</f>
        <v/>
      </c>
      <c r="K77" s="745">
        <f>Industry!$K79</f>
        <v>0</v>
      </c>
      <c r="L77" s="746">
        <f t="shared" si="3"/>
        <v>1.2725835831350089E-3</v>
      </c>
      <c r="M77" s="747">
        <f>Recovery_OX!C72</f>
        <v>0</v>
      </c>
      <c r="N77" s="702"/>
      <c r="O77" s="748">
        <f>(L77-M77)*(1-Recovery_OX!F72)</f>
        <v>1.2725835831350089E-3</v>
      </c>
      <c r="P77" s="694"/>
      <c r="Q77" s="704"/>
      <c r="S77" s="742">
        <f t="shared" si="2"/>
        <v>2060</v>
      </c>
      <c r="T77" s="743">
        <f>IF(Select2=1,Food!$W79,"")</f>
        <v>2.3751454132945232E-7</v>
      </c>
      <c r="U77" s="744">
        <f>IF(Select2=1,Paper!$W79,"")</f>
        <v>1.9698242485247488E-3</v>
      </c>
      <c r="V77" s="735">
        <f>IF(Select2=1,Nappies!$W79,"")</f>
        <v>0</v>
      </c>
      <c r="W77" s="744">
        <f>IF(Select2=1,Garden!$W79,"")</f>
        <v>0</v>
      </c>
      <c r="X77" s="735">
        <f>IF(Select2=1,Wood!$W79,"")</f>
        <v>2.9775766483105216E-3</v>
      </c>
      <c r="Y77" s="744">
        <f>IF(Select2=1,Textiles!$W79,"")</f>
        <v>2.4737327772171287E-4</v>
      </c>
      <c r="Z77" s="737">
        <f>Sludge!W79</f>
        <v>0</v>
      </c>
      <c r="AA77" s="737" t="str">
        <f>IF(Select2=2,MSW!$W79,"")</f>
        <v/>
      </c>
      <c r="AB77" s="745">
        <f>Industry!$W79</f>
        <v>0</v>
      </c>
      <c r="AC77" s="746">
        <f t="shared" si="4"/>
        <v>5.1950116890983134E-3</v>
      </c>
      <c r="AD77" s="747">
        <f>Recovery_OX!R72</f>
        <v>0</v>
      </c>
      <c r="AE77" s="702"/>
      <c r="AF77" s="749">
        <f>(AC77-AD77)*(1-Recovery_OX!U72)</f>
        <v>5.1950116890983134E-3</v>
      </c>
    </row>
    <row r="78" spans="2:32">
      <c r="B78" s="742">
        <f t="shared" si="1"/>
        <v>2061</v>
      </c>
      <c r="C78" s="743">
        <f>IF(Select2=1,Food!$K80,"")</f>
        <v>2.3796701337298852E-7</v>
      </c>
      <c r="D78" s="744">
        <f>IF(Select2=1,Paper!$K80,"")</f>
        <v>8.8893954652267222E-4</v>
      </c>
      <c r="E78" s="735">
        <f>IF(Select2=1,Nappies!$K80,"")</f>
        <v>7.8549856398949677E-5</v>
      </c>
      <c r="F78" s="744">
        <f>IF(Select2=1,Garden!$K80,"")</f>
        <v>0</v>
      </c>
      <c r="G78" s="735">
        <f>IF(Select2=1,Wood!$K80,"")</f>
        <v>0</v>
      </c>
      <c r="H78" s="744">
        <f>IF(Select2=1,Textiles!$K80,"")</f>
        <v>2.1046750026381251E-4</v>
      </c>
      <c r="I78" s="745">
        <f>Sludge!K80</f>
        <v>0</v>
      </c>
      <c r="J78" s="745" t="str">
        <f>IF(Select2=2,MSW!$K80,"")</f>
        <v/>
      </c>
      <c r="K78" s="745">
        <f>Industry!$K80</f>
        <v>0</v>
      </c>
      <c r="L78" s="746">
        <f t="shared" si="3"/>
        <v>1.1781948701988074E-3</v>
      </c>
      <c r="M78" s="747">
        <f>Recovery_OX!C73</f>
        <v>0</v>
      </c>
      <c r="N78" s="702"/>
      <c r="O78" s="748">
        <f>(L78-M78)*(1-Recovery_OX!F73)</f>
        <v>1.1781948701988074E-3</v>
      </c>
      <c r="P78" s="694"/>
      <c r="Q78" s="704"/>
      <c r="S78" s="742">
        <f t="shared" si="2"/>
        <v>2061</v>
      </c>
      <c r="T78" s="743">
        <f>IF(Select2=1,Food!$W80,"")</f>
        <v>1.5921075827809225E-7</v>
      </c>
      <c r="U78" s="744">
        <f>IF(Select2=1,Paper!$W80,"")</f>
        <v>1.8366519556253544E-3</v>
      </c>
      <c r="V78" s="735">
        <f>IF(Select2=1,Nappies!$W80,"")</f>
        <v>0</v>
      </c>
      <c r="W78" s="744">
        <f>IF(Select2=1,Garden!$W80,"")</f>
        <v>0</v>
      </c>
      <c r="X78" s="735">
        <f>IF(Select2=1,Wood!$W80,"")</f>
        <v>2.8751641389306911E-3</v>
      </c>
      <c r="Y78" s="744">
        <f>IF(Select2=1,Textiles!$W80,"")</f>
        <v>2.3064931535760286E-4</v>
      </c>
      <c r="Z78" s="737">
        <f>Sludge!W80</f>
        <v>0</v>
      </c>
      <c r="AA78" s="737" t="str">
        <f>IF(Select2=2,MSW!$W80,"")</f>
        <v/>
      </c>
      <c r="AB78" s="745">
        <f>Industry!$W80</f>
        <v>0</v>
      </c>
      <c r="AC78" s="746">
        <f t="shared" si="4"/>
        <v>4.9426246206719267E-3</v>
      </c>
      <c r="AD78" s="747">
        <f>Recovery_OX!R73</f>
        <v>0</v>
      </c>
      <c r="AE78" s="702"/>
      <c r="AF78" s="749">
        <f>(AC78-AD78)*(1-Recovery_OX!U73)</f>
        <v>4.9426246206719267E-3</v>
      </c>
    </row>
    <row r="79" spans="2:32">
      <c r="B79" s="742">
        <f t="shared" si="1"/>
        <v>2062</v>
      </c>
      <c r="C79" s="743">
        <f>IF(Select2=1,Food!$K81,"")</f>
        <v>1.5951405935914526E-7</v>
      </c>
      <c r="D79" s="744">
        <f>IF(Select2=1,Paper!$K81,"")</f>
        <v>8.2884173944773566E-4</v>
      </c>
      <c r="E79" s="735">
        <f>IF(Select2=1,Nappies!$K81,"")</f>
        <v>6.6269750192492151E-5</v>
      </c>
      <c r="F79" s="744">
        <f>IF(Select2=1,Garden!$K81,"")</f>
        <v>0</v>
      </c>
      <c r="G79" s="735">
        <f>IF(Select2=1,Wood!$K81,"")</f>
        <v>0</v>
      </c>
      <c r="H79" s="744">
        <f>IF(Select2=1,Textiles!$K81,"")</f>
        <v>1.9623859653703234E-4</v>
      </c>
      <c r="I79" s="745">
        <f>Sludge!K81</f>
        <v>0</v>
      </c>
      <c r="J79" s="745" t="str">
        <f>IF(Select2=2,MSW!$K81,"")</f>
        <v/>
      </c>
      <c r="K79" s="745">
        <f>Industry!$K81</f>
        <v>0</v>
      </c>
      <c r="L79" s="746">
        <f t="shared" si="3"/>
        <v>1.0915096002366191E-3</v>
      </c>
      <c r="M79" s="747">
        <f>Recovery_OX!C74</f>
        <v>0</v>
      </c>
      <c r="N79" s="702"/>
      <c r="O79" s="748">
        <f>(L79-M79)*(1-Recovery_OX!F74)</f>
        <v>1.0915096002366191E-3</v>
      </c>
      <c r="P79" s="694"/>
      <c r="Q79" s="704"/>
      <c r="S79" s="742">
        <f t="shared" si="2"/>
        <v>2062</v>
      </c>
      <c r="T79" s="743">
        <f>IF(Select2=1,Food!$W81,"")</f>
        <v>1.0672216281833984E-7</v>
      </c>
      <c r="U79" s="744">
        <f>IF(Select2=1,Paper!$W81,"")</f>
        <v>1.7124829327432546E-3</v>
      </c>
      <c r="V79" s="735">
        <f>IF(Select2=1,Nappies!$W81,"")</f>
        <v>0</v>
      </c>
      <c r="W79" s="744">
        <f>IF(Select2=1,Garden!$W81,"")</f>
        <v>0</v>
      </c>
      <c r="X79" s="735">
        <f>IF(Select2=1,Wood!$W81,"")</f>
        <v>2.7762740651809973E-3</v>
      </c>
      <c r="Y79" s="744">
        <f>IF(Select2=1,Textiles!$W81,"")</f>
        <v>2.1505599620496701E-4</v>
      </c>
      <c r="Z79" s="737">
        <f>Sludge!W81</f>
        <v>0</v>
      </c>
      <c r="AA79" s="737" t="str">
        <f>IF(Select2=2,MSW!$W81,"")</f>
        <v/>
      </c>
      <c r="AB79" s="745">
        <f>Industry!$W81</f>
        <v>0</v>
      </c>
      <c r="AC79" s="746">
        <f t="shared" si="4"/>
        <v>4.7039197162920378E-3</v>
      </c>
      <c r="AD79" s="747">
        <f>Recovery_OX!R74</f>
        <v>0</v>
      </c>
      <c r="AE79" s="702"/>
      <c r="AF79" s="749">
        <f>(AC79-AD79)*(1-Recovery_OX!U74)</f>
        <v>4.7039197162920378E-3</v>
      </c>
    </row>
    <row r="80" spans="2:32">
      <c r="B80" s="742">
        <f t="shared" si="1"/>
        <v>2063</v>
      </c>
      <c r="C80" s="743">
        <f>IF(Select2=1,Food!$K82,"")</f>
        <v>1.0692547161295396E-7</v>
      </c>
      <c r="D80" s="744">
        <f>IF(Select2=1,Paper!$K82,"")</f>
        <v>7.7280691554116503E-4</v>
      </c>
      <c r="E80" s="735">
        <f>IF(Select2=1,Nappies!$K82,"")</f>
        <v>5.5909456642037059E-5</v>
      </c>
      <c r="F80" s="744">
        <f>IF(Select2=1,Garden!$K82,"")</f>
        <v>0</v>
      </c>
      <c r="G80" s="735">
        <f>IF(Select2=1,Wood!$K82,"")</f>
        <v>0</v>
      </c>
      <c r="H80" s="744">
        <f>IF(Select2=1,Textiles!$K82,"")</f>
        <v>1.8297165463814578E-4</v>
      </c>
      <c r="I80" s="745">
        <f>Sludge!K82</f>
        <v>0</v>
      </c>
      <c r="J80" s="745" t="str">
        <f>IF(Select2=2,MSW!$K82,"")</f>
        <v/>
      </c>
      <c r="K80" s="745">
        <f>Industry!$K82</f>
        <v>0</v>
      </c>
      <c r="L80" s="746">
        <f t="shared" si="3"/>
        <v>1.0117949522929607E-3</v>
      </c>
      <c r="M80" s="747">
        <f>Recovery_OX!C75</f>
        <v>0</v>
      </c>
      <c r="N80" s="702"/>
      <c r="O80" s="748">
        <f>(L80-M80)*(1-Recovery_OX!F75)</f>
        <v>1.0117949522929607E-3</v>
      </c>
      <c r="P80" s="694"/>
      <c r="Q80" s="704"/>
      <c r="S80" s="742">
        <f t="shared" si="2"/>
        <v>2063</v>
      </c>
      <c r="T80" s="743">
        <f>IF(Select2=1,Food!$W82,"")</f>
        <v>7.1538005093412574E-8</v>
      </c>
      <c r="U80" s="744">
        <f>IF(Select2=1,Paper!$W82,"")</f>
        <v>1.5967085031842242E-3</v>
      </c>
      <c r="V80" s="735">
        <f>IF(Select2=1,Nappies!$W82,"")</f>
        <v>0</v>
      </c>
      <c r="W80" s="744">
        <f>IF(Select2=1,Garden!$W82,"")</f>
        <v>0</v>
      </c>
      <c r="X80" s="735">
        <f>IF(Select2=1,Wood!$W82,"")</f>
        <v>2.6807852743541832E-3</v>
      </c>
      <c r="Y80" s="744">
        <f>IF(Select2=1,Textiles!$W82,"")</f>
        <v>2.0051688179522834E-4</v>
      </c>
      <c r="Z80" s="737">
        <f>Sludge!W82</f>
        <v>0</v>
      </c>
      <c r="AA80" s="737" t="str">
        <f>IF(Select2=2,MSW!$W82,"")</f>
        <v/>
      </c>
      <c r="AB80" s="745">
        <f>Industry!$W82</f>
        <v>0</v>
      </c>
      <c r="AC80" s="746">
        <f t="shared" si="4"/>
        <v>4.4780821973387291E-3</v>
      </c>
      <c r="AD80" s="747">
        <f>Recovery_OX!R75</f>
        <v>0</v>
      </c>
      <c r="AE80" s="702"/>
      <c r="AF80" s="749">
        <f>(AC80-AD80)*(1-Recovery_OX!U75)</f>
        <v>4.4780821973387291E-3</v>
      </c>
    </row>
    <row r="81" spans="2:32">
      <c r="B81" s="742">
        <f t="shared" si="1"/>
        <v>2064</v>
      </c>
      <c r="C81" s="743">
        <f>IF(Select2=1,Food!$K83,"")</f>
        <v>7.167428705397775E-8</v>
      </c>
      <c r="D81" s="744">
        <f>IF(Select2=1,Paper!$K83,"")</f>
        <v>7.2056039203116044E-4</v>
      </c>
      <c r="E81" s="735">
        <f>IF(Select2=1,Nappies!$K83,"")</f>
        <v>4.7168841483907667E-5</v>
      </c>
      <c r="F81" s="744">
        <f>IF(Select2=1,Garden!$K83,"")</f>
        <v>0</v>
      </c>
      <c r="G81" s="735">
        <f>IF(Select2=1,Wood!$K83,"")</f>
        <v>0</v>
      </c>
      <c r="H81" s="744">
        <f>IF(Select2=1,Textiles!$K83,"")</f>
        <v>1.7060164000257268E-4</v>
      </c>
      <c r="I81" s="745">
        <f>Sludge!K83</f>
        <v>0</v>
      </c>
      <c r="J81" s="745" t="str">
        <f>IF(Select2=2,MSW!$K83,"")</f>
        <v/>
      </c>
      <c r="K81" s="745">
        <f>Industry!$K83</f>
        <v>0</v>
      </c>
      <c r="L81" s="746">
        <f t="shared" si="3"/>
        <v>9.3840254780469469E-4</v>
      </c>
      <c r="M81" s="747">
        <f>Recovery_OX!C76</f>
        <v>0</v>
      </c>
      <c r="N81" s="702"/>
      <c r="O81" s="748">
        <f>(L81-M81)*(1-Recovery_OX!F76)</f>
        <v>9.3840254780469469E-4</v>
      </c>
      <c r="P81" s="694"/>
      <c r="Q81" s="704"/>
      <c r="S81" s="742">
        <f t="shared" si="2"/>
        <v>2064</v>
      </c>
      <c r="T81" s="743">
        <f>IF(Select2=1,Food!$W83,"")</f>
        <v>4.7953358867514112E-8</v>
      </c>
      <c r="U81" s="744">
        <f>IF(Select2=1,Paper!$W83,"")</f>
        <v>1.4887611405602478E-3</v>
      </c>
      <c r="V81" s="735">
        <f>IF(Select2=1,Nappies!$W83,"")</f>
        <v>0</v>
      </c>
      <c r="W81" s="744">
        <f>IF(Select2=1,Garden!$W83,"")</f>
        <v>0</v>
      </c>
      <c r="X81" s="735">
        <f>IF(Select2=1,Wood!$W83,"")</f>
        <v>2.5885807807399254E-3</v>
      </c>
      <c r="Y81" s="744">
        <f>IF(Select2=1,Textiles!$W83,"")</f>
        <v>1.8696070137268244E-4</v>
      </c>
      <c r="Z81" s="737">
        <f>Sludge!W83</f>
        <v>0</v>
      </c>
      <c r="AA81" s="737" t="str">
        <f>IF(Select2=2,MSW!$W83,"")</f>
        <v/>
      </c>
      <c r="AB81" s="745">
        <f>Industry!$W83</f>
        <v>0</v>
      </c>
      <c r="AC81" s="746">
        <f t="shared" ref="AC81:AC97" si="5">SUM(T81:AA81)</f>
        <v>4.2643505760317224E-3</v>
      </c>
      <c r="AD81" s="747">
        <f>Recovery_OX!R76</f>
        <v>0</v>
      </c>
      <c r="AE81" s="702"/>
      <c r="AF81" s="749">
        <f>(AC81-AD81)*(1-Recovery_OX!U76)</f>
        <v>4.2643505760317224E-3</v>
      </c>
    </row>
    <row r="82" spans="2:32">
      <c r="B82" s="742">
        <f t="shared" ref="B82:B97" si="6">B81+1</f>
        <v>2065</v>
      </c>
      <c r="C82" s="743">
        <f>IF(Select2=1,Food!$K84,"")</f>
        <v>4.8044711397593998E-8</v>
      </c>
      <c r="D82" s="744">
        <f>IF(Select2=1,Paper!$K84,"")</f>
        <v>6.718460563988612E-4</v>
      </c>
      <c r="E82" s="735">
        <f>IF(Select2=1,Nappies!$K84,"")</f>
        <v>3.9794691999584857E-5</v>
      </c>
      <c r="F82" s="744">
        <f>IF(Select2=1,Garden!$K84,"")</f>
        <v>0</v>
      </c>
      <c r="G82" s="735">
        <f>IF(Select2=1,Wood!$K84,"")</f>
        <v>0</v>
      </c>
      <c r="H82" s="744">
        <f>IF(Select2=1,Textiles!$K84,"")</f>
        <v>1.5906791480421815E-4</v>
      </c>
      <c r="I82" s="745">
        <f>Sludge!K84</f>
        <v>0</v>
      </c>
      <c r="J82" s="745" t="str">
        <f>IF(Select2=2,MSW!$K84,"")</f>
        <v/>
      </c>
      <c r="K82" s="745">
        <f>Industry!$K84</f>
        <v>0</v>
      </c>
      <c r="L82" s="746">
        <f t="shared" si="3"/>
        <v>8.7075670791406166E-4</v>
      </c>
      <c r="M82" s="747">
        <f>Recovery_OX!C77</f>
        <v>0</v>
      </c>
      <c r="N82" s="702"/>
      <c r="O82" s="748">
        <f>(L82-M82)*(1-Recovery_OX!F77)</f>
        <v>8.7075670791406166E-4</v>
      </c>
      <c r="P82" s="694"/>
      <c r="Q82" s="704"/>
      <c r="S82" s="742">
        <f t="shared" ref="S82:S97" si="7">S81+1</f>
        <v>2065</v>
      </c>
      <c r="T82" s="743">
        <f>IF(Select2=1,Food!$W84,"")</f>
        <v>3.2144097723635594E-8</v>
      </c>
      <c r="U82" s="744">
        <f>IF(Select2=1,Paper!$W84,"")</f>
        <v>1.3881116867745058E-3</v>
      </c>
      <c r="V82" s="735">
        <f>IF(Select2=1,Nappies!$W84,"")</f>
        <v>0</v>
      </c>
      <c r="W82" s="744">
        <f>IF(Select2=1,Garden!$W84,"")</f>
        <v>0</v>
      </c>
      <c r="X82" s="735">
        <f>IF(Select2=1,Wood!$W84,"")</f>
        <v>2.4995476223027124E-3</v>
      </c>
      <c r="Y82" s="744">
        <f>IF(Select2=1,Textiles!$W84,"")</f>
        <v>1.7432100252517062E-4</v>
      </c>
      <c r="Z82" s="737">
        <f>Sludge!W84</f>
        <v>0</v>
      </c>
      <c r="AA82" s="737" t="str">
        <f>IF(Select2=2,MSW!$W84,"")</f>
        <v/>
      </c>
      <c r="AB82" s="745">
        <f>Industry!$W84</f>
        <v>0</v>
      </c>
      <c r="AC82" s="746">
        <f t="shared" si="5"/>
        <v>4.0620124557001125E-3</v>
      </c>
      <c r="AD82" s="747">
        <f>Recovery_OX!R77</f>
        <v>0</v>
      </c>
      <c r="AE82" s="702"/>
      <c r="AF82" s="749">
        <f>(AC82-AD82)*(1-Recovery_OX!U77)</f>
        <v>4.0620124557001125E-3</v>
      </c>
    </row>
    <row r="83" spans="2:32">
      <c r="B83" s="742">
        <f t="shared" si="6"/>
        <v>2066</v>
      </c>
      <c r="C83" s="743">
        <f>IF(Select2=1,Food!$K85,"")</f>
        <v>3.2205333155804213E-8</v>
      </c>
      <c r="D83" s="744">
        <f>IF(Select2=1,Paper!$K85,"")</f>
        <v>6.2642511091448127E-4</v>
      </c>
      <c r="E83" s="735">
        <f>IF(Select2=1,Nappies!$K85,"")</f>
        <v>3.3573381527339336E-5</v>
      </c>
      <c r="F83" s="744">
        <f>IF(Select2=1,Garden!$K85,"")</f>
        <v>0</v>
      </c>
      <c r="G83" s="735">
        <f>IF(Select2=1,Wood!$K85,"")</f>
        <v>0</v>
      </c>
      <c r="H83" s="744">
        <f>IF(Select2=1,Textiles!$K85,"")</f>
        <v>1.483139407087789E-4</v>
      </c>
      <c r="I83" s="745">
        <f>Sludge!K85</f>
        <v>0</v>
      </c>
      <c r="J83" s="745" t="str">
        <f>IF(Select2=2,MSW!$K85,"")</f>
        <v/>
      </c>
      <c r="K83" s="745">
        <f>Industry!$K85</f>
        <v>0</v>
      </c>
      <c r="L83" s="746">
        <f t="shared" ref="L83:L97" si="8">SUM(C83:K83)</f>
        <v>8.0834463848375535E-4</v>
      </c>
      <c r="M83" s="747">
        <f>Recovery_OX!C78</f>
        <v>0</v>
      </c>
      <c r="N83" s="702"/>
      <c r="O83" s="748">
        <f>(L83-M83)*(1-Recovery_OX!F78)</f>
        <v>8.0834463848375535E-4</v>
      </c>
      <c r="P83" s="694"/>
      <c r="Q83" s="704"/>
      <c r="S83" s="742">
        <f t="shared" si="7"/>
        <v>2066</v>
      </c>
      <c r="T83" s="743">
        <f>IF(Select2=1,Food!$W85,"")</f>
        <v>2.1546833065881502E-8</v>
      </c>
      <c r="U83" s="744">
        <f>IF(Select2=1,Paper!$W85,"")</f>
        <v>1.2942667580877708E-3</v>
      </c>
      <c r="V83" s="735">
        <f>IF(Select2=1,Nappies!$W85,"")</f>
        <v>0</v>
      </c>
      <c r="W83" s="744">
        <f>IF(Select2=1,Garden!$W85,"")</f>
        <v>0</v>
      </c>
      <c r="X83" s="735">
        <f>IF(Select2=1,Wood!$W85,"")</f>
        <v>2.4135767222892212E-3</v>
      </c>
      <c r="Y83" s="744">
        <f>IF(Select2=1,Textiles!$W85,"")</f>
        <v>1.6253582543427833E-4</v>
      </c>
      <c r="Z83" s="737">
        <f>Sludge!W85</f>
        <v>0</v>
      </c>
      <c r="AA83" s="737" t="str">
        <f>IF(Select2=2,MSW!$W85,"")</f>
        <v/>
      </c>
      <c r="AB83" s="745">
        <f>Industry!$W85</f>
        <v>0</v>
      </c>
      <c r="AC83" s="746">
        <f t="shared" si="5"/>
        <v>3.8704008526443362E-3</v>
      </c>
      <c r="AD83" s="747">
        <f>Recovery_OX!R78</f>
        <v>0</v>
      </c>
      <c r="AE83" s="702"/>
      <c r="AF83" s="749">
        <f>(AC83-AD83)*(1-Recovery_OX!U78)</f>
        <v>3.8704008526443362E-3</v>
      </c>
    </row>
    <row r="84" spans="2:32">
      <c r="B84" s="742">
        <f t="shared" si="6"/>
        <v>2067</v>
      </c>
      <c r="C84" s="743">
        <f>IF(Select2=1,Food!$K86,"")</f>
        <v>2.158788040359178E-8</v>
      </c>
      <c r="D84" s="744">
        <f>IF(Select2=1,Paper!$K86,"")</f>
        <v>5.8407490205056051E-4</v>
      </c>
      <c r="E84" s="735">
        <f>IF(Select2=1,Nappies!$K86,"")</f>
        <v>2.8324680768783158E-5</v>
      </c>
      <c r="F84" s="744">
        <f>IF(Select2=1,Garden!$K86,"")</f>
        <v>0</v>
      </c>
      <c r="G84" s="735">
        <f>IF(Select2=1,Wood!$K86,"")</f>
        <v>0</v>
      </c>
      <c r="H84" s="744">
        <f>IF(Select2=1,Textiles!$K86,"")</f>
        <v>1.3828700172276268E-4</v>
      </c>
      <c r="I84" s="745">
        <f>Sludge!K86</f>
        <v>0</v>
      </c>
      <c r="J84" s="745" t="str">
        <f>IF(Select2=2,MSW!$K86,"")</f>
        <v/>
      </c>
      <c r="K84" s="745">
        <f>Industry!$K86</f>
        <v>0</v>
      </c>
      <c r="L84" s="746">
        <f t="shared" si="8"/>
        <v>7.5070817242250997E-4</v>
      </c>
      <c r="M84" s="747">
        <f>Recovery_OX!C79</f>
        <v>0</v>
      </c>
      <c r="N84" s="702"/>
      <c r="O84" s="748">
        <f>(L84-M84)*(1-Recovery_OX!F79)</f>
        <v>7.5070817242250997E-4</v>
      </c>
      <c r="P84" s="694"/>
      <c r="Q84" s="704"/>
      <c r="S84" s="742">
        <f t="shared" si="7"/>
        <v>2067</v>
      </c>
      <c r="T84" s="743">
        <f>IF(Select2=1,Food!$W86,"")</f>
        <v>1.4443274132643924E-8</v>
      </c>
      <c r="U84" s="744">
        <f>IF(Select2=1,Paper!$W86,"")</f>
        <v>1.2067663265507445E-3</v>
      </c>
      <c r="V84" s="735">
        <f>IF(Select2=1,Nappies!$W86,"")</f>
        <v>0</v>
      </c>
      <c r="W84" s="744">
        <f>IF(Select2=1,Garden!$W86,"")</f>
        <v>0</v>
      </c>
      <c r="X84" s="735">
        <f>IF(Select2=1,Wood!$W86,"")</f>
        <v>2.3305627555956564E-3</v>
      </c>
      <c r="Y84" s="744">
        <f>IF(Select2=1,Textiles!$W86,"")</f>
        <v>1.5154739914823316E-4</v>
      </c>
      <c r="Z84" s="737">
        <f>Sludge!W86</f>
        <v>0</v>
      </c>
      <c r="AA84" s="737" t="str">
        <f>IF(Select2=2,MSW!$W86,"")</f>
        <v/>
      </c>
      <c r="AB84" s="745">
        <f>Industry!$W86</f>
        <v>0</v>
      </c>
      <c r="AC84" s="746">
        <f t="shared" si="5"/>
        <v>3.6888909245687668E-3</v>
      </c>
      <c r="AD84" s="747">
        <f>Recovery_OX!R79</f>
        <v>0</v>
      </c>
      <c r="AE84" s="702"/>
      <c r="AF84" s="749">
        <f>(AC84-AD84)*(1-Recovery_OX!U79)</f>
        <v>3.6888909245687668E-3</v>
      </c>
    </row>
    <row r="85" spans="2:32">
      <c r="B85" s="742">
        <f t="shared" si="6"/>
        <v>2068</v>
      </c>
      <c r="C85" s="743">
        <f>IF(Select2=1,Food!$K87,"")</f>
        <v>1.4470788985947518E-8</v>
      </c>
      <c r="D85" s="744">
        <f>IF(Select2=1,Paper!$K87,"")</f>
        <v>5.4458782903411482E-4</v>
      </c>
      <c r="E85" s="735">
        <f>IF(Select2=1,Nappies!$K87,"")</f>
        <v>2.389653660594656E-5</v>
      </c>
      <c r="F85" s="744">
        <f>IF(Select2=1,Garden!$K87,"")</f>
        <v>0</v>
      </c>
      <c r="G85" s="735">
        <f>IF(Select2=1,Wood!$K87,"")</f>
        <v>0</v>
      </c>
      <c r="H85" s="744">
        <f>IF(Select2=1,Textiles!$K87,"")</f>
        <v>1.2893794577962714E-4</v>
      </c>
      <c r="I85" s="745">
        <f>Sludge!K87</f>
        <v>0</v>
      </c>
      <c r="J85" s="745" t="str">
        <f>IF(Select2=2,MSW!$K87,"")</f>
        <v/>
      </c>
      <c r="K85" s="745">
        <f>Industry!$K87</f>
        <v>0</v>
      </c>
      <c r="L85" s="746">
        <f t="shared" si="8"/>
        <v>6.9743678220867441E-4</v>
      </c>
      <c r="M85" s="747">
        <f>Recovery_OX!C80</f>
        <v>0</v>
      </c>
      <c r="N85" s="702"/>
      <c r="O85" s="748">
        <f>(L85-M85)*(1-Recovery_OX!F80)</f>
        <v>6.9743678220867441E-4</v>
      </c>
      <c r="P85" s="694"/>
      <c r="Q85" s="704"/>
      <c r="S85" s="742">
        <f t="shared" si="7"/>
        <v>2068</v>
      </c>
      <c r="T85" s="743">
        <f>IF(Select2=1,Food!$W87,"")</f>
        <v>9.6816161814992324E-9</v>
      </c>
      <c r="U85" s="744">
        <f>IF(Select2=1,Paper!$W87,"")</f>
        <v>1.1251814649465175E-3</v>
      </c>
      <c r="V85" s="735">
        <f>IF(Select2=1,Nappies!$W87,"")</f>
        <v>0</v>
      </c>
      <c r="W85" s="744">
        <f>IF(Select2=1,Garden!$W87,"")</f>
        <v>0</v>
      </c>
      <c r="X85" s="735">
        <f>IF(Select2=1,Wood!$W87,"")</f>
        <v>2.2504040197313248E-3</v>
      </c>
      <c r="Y85" s="744">
        <f>IF(Select2=1,Textiles!$W87,"")</f>
        <v>1.4130185838863256E-4</v>
      </c>
      <c r="Z85" s="737">
        <f>Sludge!W87</f>
        <v>0</v>
      </c>
      <c r="AA85" s="737" t="str">
        <f>IF(Select2=2,MSW!$W87,"")</f>
        <v/>
      </c>
      <c r="AB85" s="745">
        <f>Industry!$W87</f>
        <v>0</v>
      </c>
      <c r="AC85" s="746">
        <f t="shared" si="5"/>
        <v>3.5168970246826567E-3</v>
      </c>
      <c r="AD85" s="747">
        <f>Recovery_OX!R80</f>
        <v>0</v>
      </c>
      <c r="AE85" s="702"/>
      <c r="AF85" s="749">
        <f>(AC85-AD85)*(1-Recovery_OX!U80)</f>
        <v>3.5168970246826567E-3</v>
      </c>
    </row>
    <row r="86" spans="2:32">
      <c r="B86" s="742">
        <f t="shared" si="6"/>
        <v>2069</v>
      </c>
      <c r="C86" s="743">
        <f>IF(Select2=1,Food!$K88,"")</f>
        <v>9.7000599392323626E-9</v>
      </c>
      <c r="D86" s="744">
        <f>IF(Select2=1,Paper!$K88,"")</f>
        <v>5.077703261874057E-4</v>
      </c>
      <c r="E86" s="735">
        <f>IF(Select2=1,Nappies!$K88,"")</f>
        <v>2.0160667172944675E-5</v>
      </c>
      <c r="F86" s="744">
        <f>IF(Select2=1,Garden!$K88,"")</f>
        <v>0</v>
      </c>
      <c r="G86" s="735">
        <f>IF(Select2=1,Wood!$K88,"")</f>
        <v>0</v>
      </c>
      <c r="H86" s="744">
        <f>IF(Select2=1,Textiles!$K88,"")</f>
        <v>1.2022094379629262E-4</v>
      </c>
      <c r="I86" s="745">
        <f>Sludge!K88</f>
        <v>0</v>
      </c>
      <c r="J86" s="745" t="str">
        <f>IF(Select2=2,MSW!$K88,"")</f>
        <v/>
      </c>
      <c r="K86" s="745">
        <f>Industry!$K88</f>
        <v>0</v>
      </c>
      <c r="L86" s="746">
        <f t="shared" si="8"/>
        <v>6.481616372165822E-4</v>
      </c>
      <c r="M86" s="747">
        <f>Recovery_OX!C81</f>
        <v>0</v>
      </c>
      <c r="N86" s="702"/>
      <c r="O86" s="748">
        <f>(L86-M86)*(1-Recovery_OX!F81)</f>
        <v>6.481616372165822E-4</v>
      </c>
      <c r="P86" s="694"/>
      <c r="Q86" s="704"/>
      <c r="S86" s="742">
        <f t="shared" si="7"/>
        <v>2069</v>
      </c>
      <c r="T86" s="743">
        <f>IF(Select2=1,Food!$W88,"")</f>
        <v>6.4897814044819569E-9</v>
      </c>
      <c r="U86" s="744">
        <f>IF(Select2=1,Paper!$W88,"")</f>
        <v>1.0491122441888543E-3</v>
      </c>
      <c r="V86" s="735">
        <f>IF(Select2=1,Nappies!$W88,"")</f>
        <v>0</v>
      </c>
      <c r="W86" s="744">
        <f>IF(Select2=1,Garden!$W88,"")</f>
        <v>0</v>
      </c>
      <c r="X86" s="735">
        <f>IF(Select2=1,Wood!$W88,"")</f>
        <v>2.1730023102203666E-3</v>
      </c>
      <c r="Y86" s="744">
        <f>IF(Select2=1,Textiles!$W88,"")</f>
        <v>1.3174897950278647E-4</v>
      </c>
      <c r="Z86" s="737">
        <f>Sludge!W88</f>
        <v>0</v>
      </c>
      <c r="AA86" s="737" t="str">
        <f>IF(Select2=2,MSW!$W88,"")</f>
        <v/>
      </c>
      <c r="AB86" s="745">
        <f>Industry!$W88</f>
        <v>0</v>
      </c>
      <c r="AC86" s="746">
        <f t="shared" si="5"/>
        <v>3.3538700236934119E-3</v>
      </c>
      <c r="AD86" s="747">
        <f>Recovery_OX!R81</f>
        <v>0</v>
      </c>
      <c r="AE86" s="702"/>
      <c r="AF86" s="749">
        <f>(AC86-AD86)*(1-Recovery_OX!U81)</f>
        <v>3.3538700236934119E-3</v>
      </c>
    </row>
    <row r="87" spans="2:32">
      <c r="B87" s="742">
        <f t="shared" si="6"/>
        <v>2070</v>
      </c>
      <c r="C87" s="743">
        <f>IF(Select2=1,Food!$K89,"")</f>
        <v>6.5021446250146985E-9</v>
      </c>
      <c r="D87" s="744">
        <f>IF(Select2=1,Paper!$K89,"")</f>
        <v>4.7344191406876459E-4</v>
      </c>
      <c r="E87" s="735">
        <f>IF(Select2=1,Nappies!$K89,"")</f>
        <v>1.7008845572923099E-5</v>
      </c>
      <c r="F87" s="744">
        <f>IF(Select2=1,Garden!$K89,"")</f>
        <v>0</v>
      </c>
      <c r="G87" s="735">
        <f>IF(Select2=1,Wood!$K89,"")</f>
        <v>0</v>
      </c>
      <c r="H87" s="744">
        <f>IF(Select2=1,Textiles!$K89,"")</f>
        <v>1.1209326501892357E-4</v>
      </c>
      <c r="I87" s="745">
        <f>Sludge!K89</f>
        <v>0</v>
      </c>
      <c r="J87" s="745" t="str">
        <f>IF(Select2=2,MSW!$K89,"")</f>
        <v/>
      </c>
      <c r="K87" s="745">
        <f>Industry!$K89</f>
        <v>0</v>
      </c>
      <c r="L87" s="746">
        <f t="shared" si="8"/>
        <v>6.0255052680523624E-4</v>
      </c>
      <c r="M87" s="747">
        <f>Recovery_OX!C82</f>
        <v>0</v>
      </c>
      <c r="N87" s="702"/>
      <c r="O87" s="748">
        <f>(L87-M87)*(1-Recovery_OX!F82)</f>
        <v>6.0255052680523624E-4</v>
      </c>
      <c r="P87" s="694"/>
      <c r="Q87" s="704"/>
      <c r="S87" s="742">
        <f t="shared" si="7"/>
        <v>2070</v>
      </c>
      <c r="T87" s="743">
        <f>IF(Select2=1,Food!$W89,"")</f>
        <v>4.3502305698135812E-9</v>
      </c>
      <c r="U87" s="744">
        <f>IF(Select2=1,Paper!$W89,"")</f>
        <v>9.7818577286934785E-4</v>
      </c>
      <c r="V87" s="735">
        <f>IF(Select2=1,Nappies!$W89,"")</f>
        <v>0</v>
      </c>
      <c r="W87" s="744">
        <f>IF(Select2=1,Garden!$W89,"")</f>
        <v>0</v>
      </c>
      <c r="X87" s="735">
        <f>IF(Select2=1,Wood!$W89,"")</f>
        <v>2.0982628002889909E-3</v>
      </c>
      <c r="Y87" s="744">
        <f>IF(Select2=1,Textiles!$W89,"")</f>
        <v>1.2284193426731355E-4</v>
      </c>
      <c r="Z87" s="737">
        <f>Sludge!W89</f>
        <v>0</v>
      </c>
      <c r="AA87" s="737" t="str">
        <f>IF(Select2=2,MSW!$W89,"")</f>
        <v/>
      </c>
      <c r="AB87" s="745">
        <f>Industry!$W89</f>
        <v>0</v>
      </c>
      <c r="AC87" s="746">
        <f t="shared" si="5"/>
        <v>3.1992948576562222E-3</v>
      </c>
      <c r="AD87" s="747">
        <f>Recovery_OX!R82</f>
        <v>0</v>
      </c>
      <c r="AE87" s="702"/>
      <c r="AF87" s="749">
        <f>(AC87-AD87)*(1-Recovery_OX!U82)</f>
        <v>3.1992948576562222E-3</v>
      </c>
    </row>
    <row r="88" spans="2:32">
      <c r="B88" s="742">
        <f t="shared" si="6"/>
        <v>2071</v>
      </c>
      <c r="C88" s="743">
        <f>IF(Select2=1,Food!$K90,"")</f>
        <v>4.3585178843702376E-9</v>
      </c>
      <c r="D88" s="744">
        <f>IF(Select2=1,Paper!$K90,"")</f>
        <v>4.4143431476215914E-4</v>
      </c>
      <c r="E88" s="735">
        <f>IF(Select2=1,Nappies!$K90,"")</f>
        <v>1.4349764580796381E-5</v>
      </c>
      <c r="F88" s="744">
        <f>IF(Select2=1,Garden!$K90,"")</f>
        <v>0</v>
      </c>
      <c r="G88" s="735">
        <f>IF(Select2=1,Wood!$K90,"")</f>
        <v>0</v>
      </c>
      <c r="H88" s="744">
        <f>IF(Select2=1,Textiles!$K90,"")</f>
        <v>1.0451506755672397E-4</v>
      </c>
      <c r="I88" s="745">
        <f>Sludge!K90</f>
        <v>0</v>
      </c>
      <c r="J88" s="745" t="str">
        <f>IF(Select2=2,MSW!$K90,"")</f>
        <v/>
      </c>
      <c r="K88" s="745">
        <f>Industry!$K90</f>
        <v>0</v>
      </c>
      <c r="L88" s="746">
        <f t="shared" si="8"/>
        <v>5.6030350541756387E-4</v>
      </c>
      <c r="M88" s="747">
        <f>Recovery_OX!C83</f>
        <v>0</v>
      </c>
      <c r="N88" s="702"/>
      <c r="O88" s="748">
        <f>(L88-M88)*(1-Recovery_OX!F83)</f>
        <v>5.6030350541756387E-4</v>
      </c>
      <c r="P88" s="694"/>
      <c r="Q88" s="704"/>
      <c r="S88" s="742">
        <f t="shared" si="7"/>
        <v>2071</v>
      </c>
      <c r="T88" s="743">
        <f>IF(Select2=1,Food!$W90,"")</f>
        <v>2.9160467558230854E-9</v>
      </c>
      <c r="U88" s="744">
        <f>IF(Select2=1,Paper!$W90,"")</f>
        <v>9.1205436934330359E-4</v>
      </c>
      <c r="V88" s="735">
        <f>IF(Select2=1,Nappies!$W90,"")</f>
        <v>0</v>
      </c>
      <c r="W88" s="744">
        <f>IF(Select2=1,Garden!$W90,"")</f>
        <v>0</v>
      </c>
      <c r="X88" s="735">
        <f>IF(Select2=1,Wood!$W90,"")</f>
        <v>2.0260939246908179E-3</v>
      </c>
      <c r="Y88" s="744">
        <f>IF(Select2=1,Textiles!$W90,"")</f>
        <v>1.1453706033613589E-4</v>
      </c>
      <c r="Z88" s="737">
        <f>Sludge!W90</f>
        <v>0</v>
      </c>
      <c r="AA88" s="737" t="str">
        <f>IF(Select2=2,MSW!$W90,"")</f>
        <v/>
      </c>
      <c r="AB88" s="745">
        <f>Industry!$W90</f>
        <v>0</v>
      </c>
      <c r="AC88" s="746">
        <f t="shared" si="5"/>
        <v>3.052688270417013E-3</v>
      </c>
      <c r="AD88" s="747">
        <f>Recovery_OX!R83</f>
        <v>0</v>
      </c>
      <c r="AE88" s="702"/>
      <c r="AF88" s="749">
        <f>(AC88-AD88)*(1-Recovery_OX!U83)</f>
        <v>3.052688270417013E-3</v>
      </c>
    </row>
    <row r="89" spans="2:32">
      <c r="B89" s="742">
        <f t="shared" si="6"/>
        <v>2072</v>
      </c>
      <c r="C89" s="743">
        <f>IF(Select2=1,Food!$K91,"")</f>
        <v>2.9216019088982152E-9</v>
      </c>
      <c r="D89" s="744">
        <f>IF(Select2=1,Paper!$K91,"")</f>
        <v>4.1159062697865431E-4</v>
      </c>
      <c r="E89" s="735">
        <f>IF(Select2=1,Nappies!$K91,"")</f>
        <v>1.2106391503258861E-5</v>
      </c>
      <c r="F89" s="744">
        <f>IF(Select2=1,Garden!$K91,"")</f>
        <v>0</v>
      </c>
      <c r="G89" s="735">
        <f>IF(Select2=1,Wood!$K91,"")</f>
        <v>0</v>
      </c>
      <c r="H89" s="744">
        <f>IF(Select2=1,Textiles!$K91,"")</f>
        <v>9.7449203076942112E-5</v>
      </c>
      <c r="I89" s="745">
        <f>Sludge!K91</f>
        <v>0</v>
      </c>
      <c r="J89" s="745" t="str">
        <f>IF(Select2=2,MSW!$K91,"")</f>
        <v/>
      </c>
      <c r="K89" s="745">
        <f>Industry!$K91</f>
        <v>0</v>
      </c>
      <c r="L89" s="746">
        <f t="shared" si="8"/>
        <v>5.2114914316076422E-4</v>
      </c>
      <c r="M89" s="747">
        <f>Recovery_OX!C84</f>
        <v>0</v>
      </c>
      <c r="N89" s="702"/>
      <c r="O89" s="748">
        <f>(L89-M89)*(1-Recovery_OX!F84)</f>
        <v>5.2114914316076422E-4</v>
      </c>
      <c r="P89" s="694"/>
      <c r="Q89" s="704"/>
      <c r="S89" s="742">
        <f t="shared" si="7"/>
        <v>2072</v>
      </c>
      <c r="T89" s="743">
        <f>IF(Select2=1,Food!$W91,"")</f>
        <v>1.9546845956054073E-9</v>
      </c>
      <c r="U89" s="744">
        <f>IF(Select2=1,Paper!$W91,"")</f>
        <v>8.5039385739391342E-4</v>
      </c>
      <c r="V89" s="735">
        <f>IF(Select2=1,Nappies!$W91,"")</f>
        <v>0</v>
      </c>
      <c r="W89" s="744">
        <f>IF(Select2=1,Garden!$W91,"")</f>
        <v>0</v>
      </c>
      <c r="X89" s="735">
        <f>IF(Select2=1,Wood!$W91,"")</f>
        <v>1.9564072675280035E-3</v>
      </c>
      <c r="Y89" s="744">
        <f>IF(Select2=1,Textiles!$W91,"")</f>
        <v>1.0679364720760781E-4</v>
      </c>
      <c r="Z89" s="737">
        <f>Sludge!W91</f>
        <v>0</v>
      </c>
      <c r="AA89" s="737" t="str">
        <f>IF(Select2=2,MSW!$W91,"")</f>
        <v/>
      </c>
      <c r="AB89" s="745">
        <f>Industry!$W91</f>
        <v>0</v>
      </c>
      <c r="AC89" s="746">
        <f t="shared" si="5"/>
        <v>2.9135967268141202E-3</v>
      </c>
      <c r="AD89" s="747">
        <f>Recovery_OX!R84</f>
        <v>0</v>
      </c>
      <c r="AE89" s="702"/>
      <c r="AF89" s="749">
        <f>(AC89-AD89)*(1-Recovery_OX!U84)</f>
        <v>2.9135967268141202E-3</v>
      </c>
    </row>
    <row r="90" spans="2:32">
      <c r="B90" s="742">
        <f t="shared" si="6"/>
        <v>2073</v>
      </c>
      <c r="C90" s="743">
        <f>IF(Select2=1,Food!$K92,"")</f>
        <v>1.9584083260704631E-9</v>
      </c>
      <c r="D90" s="744">
        <f>IF(Select2=1,Paper!$K92,"")</f>
        <v>3.8376455692611176E-4</v>
      </c>
      <c r="E90" s="735">
        <f>IF(Select2=1,Nappies!$K92,"")</f>
        <v>1.0213736567240908E-5</v>
      </c>
      <c r="F90" s="744">
        <f>IF(Select2=1,Garden!$K92,"")</f>
        <v>0</v>
      </c>
      <c r="G90" s="735">
        <f>IF(Select2=1,Wood!$K92,"")</f>
        <v>0</v>
      </c>
      <c r="H90" s="744">
        <f>IF(Select2=1,Textiles!$K92,"")</f>
        <v>9.0861034703700549E-5</v>
      </c>
      <c r="I90" s="745">
        <f>Sludge!K92</f>
        <v>0</v>
      </c>
      <c r="J90" s="745" t="str">
        <f>IF(Select2=2,MSW!$K92,"")</f>
        <v/>
      </c>
      <c r="K90" s="745">
        <f>Industry!$K92</f>
        <v>0</v>
      </c>
      <c r="L90" s="746">
        <f t="shared" si="8"/>
        <v>4.8484128660537931E-4</v>
      </c>
      <c r="M90" s="747">
        <f>Recovery_OX!C85</f>
        <v>0</v>
      </c>
      <c r="N90" s="702"/>
      <c r="O90" s="748">
        <f>(L90-M90)*(1-Recovery_OX!F85)</f>
        <v>4.8484128660537931E-4</v>
      </c>
      <c r="P90" s="694"/>
      <c r="Q90" s="704"/>
      <c r="S90" s="742">
        <f t="shared" si="7"/>
        <v>2073</v>
      </c>
      <c r="T90" s="743">
        <f>IF(Select2=1,Food!$W92,"")</f>
        <v>1.3102642681113717E-9</v>
      </c>
      <c r="U90" s="744">
        <f>IF(Select2=1,Paper!$W92,"")</f>
        <v>7.9290197712006513E-4</v>
      </c>
      <c r="V90" s="735">
        <f>IF(Select2=1,Nappies!$W92,"")</f>
        <v>0</v>
      </c>
      <c r="W90" s="744">
        <f>IF(Select2=1,Garden!$W92,"")</f>
        <v>0</v>
      </c>
      <c r="X90" s="735">
        <f>IF(Select2=1,Wood!$W92,"")</f>
        <v>1.8891174539307064E-3</v>
      </c>
      <c r="Y90" s="744">
        <f>IF(Select2=1,Textiles!$W92,"")</f>
        <v>9.9573736661589642E-5</v>
      </c>
      <c r="Z90" s="737">
        <f>Sludge!W92</f>
        <v>0</v>
      </c>
      <c r="AA90" s="737" t="str">
        <f>IF(Select2=2,MSW!$W92,"")</f>
        <v/>
      </c>
      <c r="AB90" s="745">
        <f>Industry!$W92</f>
        <v>0</v>
      </c>
      <c r="AC90" s="746">
        <f t="shared" si="5"/>
        <v>2.7815944779766293E-3</v>
      </c>
      <c r="AD90" s="747">
        <f>Recovery_OX!R85</f>
        <v>0</v>
      </c>
      <c r="AE90" s="702"/>
      <c r="AF90" s="749">
        <f>(AC90-AD90)*(1-Recovery_OX!U85)</f>
        <v>2.7815944779766293E-3</v>
      </c>
    </row>
    <row r="91" spans="2:32">
      <c r="B91" s="742">
        <f t="shared" si="6"/>
        <v>2074</v>
      </c>
      <c r="C91" s="743">
        <f>IF(Select2=1,Food!$K93,"")</f>
        <v>1.3127603592881322E-9</v>
      </c>
      <c r="D91" s="744">
        <f>IF(Select2=1,Paper!$K93,"")</f>
        <v>3.5781970117685106E-4</v>
      </c>
      <c r="E91" s="735">
        <f>IF(Select2=1,Nappies!$K93,"")</f>
        <v>8.6169701877650768E-6</v>
      </c>
      <c r="F91" s="744">
        <f>IF(Select2=1,Garden!$K93,"")</f>
        <v>0</v>
      </c>
      <c r="G91" s="735">
        <f>IF(Select2=1,Wood!$K93,"")</f>
        <v>0</v>
      </c>
      <c r="H91" s="744">
        <f>IF(Select2=1,Textiles!$K93,"")</f>
        <v>8.471826722799029E-5</v>
      </c>
      <c r="I91" s="745">
        <f>Sludge!K93</f>
        <v>0</v>
      </c>
      <c r="J91" s="745" t="str">
        <f>IF(Select2=2,MSW!$K93,"")</f>
        <v/>
      </c>
      <c r="K91" s="745">
        <f>Industry!$K93</f>
        <v>0</v>
      </c>
      <c r="L91" s="746">
        <f t="shared" si="8"/>
        <v>4.5115625135296571E-4</v>
      </c>
      <c r="M91" s="747">
        <f>Recovery_OX!C86</f>
        <v>0</v>
      </c>
      <c r="N91" s="702"/>
      <c r="O91" s="748">
        <f>(L91-M91)*(1-Recovery_OX!F86)</f>
        <v>4.5115625135296571E-4</v>
      </c>
      <c r="P91" s="694"/>
      <c r="Q91" s="704"/>
      <c r="S91" s="742">
        <f t="shared" si="7"/>
        <v>2074</v>
      </c>
      <c r="T91" s="743">
        <f>IF(Select2=1,Food!$W93,"")</f>
        <v>8.7829640451926803E-10</v>
      </c>
      <c r="U91" s="744">
        <f>IF(Select2=1,Paper!$W93,"")</f>
        <v>7.3929690325795635E-4</v>
      </c>
      <c r="V91" s="735">
        <f>IF(Select2=1,Nappies!$W93,"")</f>
        <v>0</v>
      </c>
      <c r="W91" s="744">
        <f>IF(Select2=1,Garden!$W93,"")</f>
        <v>0</v>
      </c>
      <c r="X91" s="735">
        <f>IF(Select2=1,Wood!$W93,"")</f>
        <v>1.8241420454621939E-3</v>
      </c>
      <c r="Y91" s="744">
        <f>IF(Select2=1,Textiles!$W93,"")</f>
        <v>9.2841936688208538E-5</v>
      </c>
      <c r="Z91" s="737">
        <f>Sludge!W93</f>
        <v>0</v>
      </c>
      <c r="AA91" s="737" t="str">
        <f>IF(Select2=2,MSW!$W93,"")</f>
        <v/>
      </c>
      <c r="AB91" s="745">
        <f>Industry!$W93</f>
        <v>0</v>
      </c>
      <c r="AC91" s="746">
        <f t="shared" si="5"/>
        <v>2.6562817637047634E-3</v>
      </c>
      <c r="AD91" s="747">
        <f>Recovery_OX!R86</f>
        <v>0</v>
      </c>
      <c r="AE91" s="702"/>
      <c r="AF91" s="749">
        <f>(AC91-AD91)*(1-Recovery_OX!U86)</f>
        <v>2.6562817637047634E-3</v>
      </c>
    </row>
    <row r="92" spans="2:32">
      <c r="B92" s="742">
        <f t="shared" si="6"/>
        <v>2075</v>
      </c>
      <c r="C92" s="743">
        <f>IF(Select2=1,Food!$K94,"")</f>
        <v>8.7996958447178317E-10</v>
      </c>
      <c r="D92" s="744">
        <f>IF(Select2=1,Paper!$K94,"")</f>
        <v>3.3362887801788906E-4</v>
      </c>
      <c r="E92" s="735">
        <f>IF(Select2=1,Nappies!$K94,"")</f>
        <v>7.2698345730773292E-6</v>
      </c>
      <c r="F92" s="744">
        <f>IF(Select2=1,Garden!$K94,"")</f>
        <v>0</v>
      </c>
      <c r="G92" s="735">
        <f>IF(Select2=1,Wood!$K94,"")</f>
        <v>0</v>
      </c>
      <c r="H92" s="744">
        <f>IF(Select2=1,Textiles!$K94,"")</f>
        <v>7.8990788796518772E-5</v>
      </c>
      <c r="I92" s="745">
        <f>Sludge!K94</f>
        <v>0</v>
      </c>
      <c r="J92" s="745" t="str">
        <f>IF(Select2=2,MSW!$K94,"")</f>
        <v/>
      </c>
      <c r="K92" s="745">
        <f>Industry!$K94</f>
        <v>0</v>
      </c>
      <c r="L92" s="746">
        <f t="shared" si="8"/>
        <v>4.1989038135706964E-4</v>
      </c>
      <c r="M92" s="747">
        <f>Recovery_OX!C87</f>
        <v>0</v>
      </c>
      <c r="N92" s="702"/>
      <c r="O92" s="748">
        <f>(L92-M92)*(1-Recovery_OX!F87)</f>
        <v>4.1989038135706964E-4</v>
      </c>
      <c r="P92" s="694"/>
      <c r="Q92" s="704"/>
      <c r="S92" s="742">
        <f t="shared" si="7"/>
        <v>2075</v>
      </c>
      <c r="T92" s="743">
        <f>IF(Select2=1,Food!$W94,"")</f>
        <v>5.8873968631029216E-10</v>
      </c>
      <c r="U92" s="744">
        <f>IF(Select2=1,Paper!$W94,"")</f>
        <v>6.8931586367332429E-4</v>
      </c>
      <c r="V92" s="735">
        <f>IF(Select2=1,Nappies!$W94,"")</f>
        <v>0</v>
      </c>
      <c r="W92" s="744">
        <f>IF(Select2=1,Garden!$W94,"")</f>
        <v>0</v>
      </c>
      <c r="X92" s="735">
        <f>IF(Select2=1,Wood!$W94,"")</f>
        <v>1.7614014391214505E-3</v>
      </c>
      <c r="Y92" s="744">
        <f>IF(Select2=1,Textiles!$W94,"")</f>
        <v>8.6565247996184957E-5</v>
      </c>
      <c r="Z92" s="737">
        <f>Sludge!W94</f>
        <v>0</v>
      </c>
      <c r="AA92" s="737" t="str">
        <f>IF(Select2=2,MSW!$W94,"")</f>
        <v/>
      </c>
      <c r="AB92" s="745">
        <f>Industry!$W94</f>
        <v>0</v>
      </c>
      <c r="AC92" s="746">
        <f t="shared" si="5"/>
        <v>2.5372831395306461E-3</v>
      </c>
      <c r="AD92" s="747">
        <f>Recovery_OX!R87</f>
        <v>0</v>
      </c>
      <c r="AE92" s="702"/>
      <c r="AF92" s="749">
        <f>(AC92-AD92)*(1-Recovery_OX!U87)</f>
        <v>2.5372831395306461E-3</v>
      </c>
    </row>
    <row r="93" spans="2:32">
      <c r="B93" s="742">
        <f t="shared" si="6"/>
        <v>2076</v>
      </c>
      <c r="C93" s="743">
        <f>IF(Select2=1,Food!$K95,"")</f>
        <v>5.8986125237308817E-10</v>
      </c>
      <c r="D93" s="744">
        <f>IF(Select2=1,Paper!$K95,"")</f>
        <v>3.1107350400603529E-4</v>
      </c>
      <c r="E93" s="735">
        <f>IF(Select2=1,Nappies!$K95,"")</f>
        <v>6.1333036517813354E-6</v>
      </c>
      <c r="F93" s="744">
        <f>IF(Select2=1,Garden!$K95,"")</f>
        <v>0</v>
      </c>
      <c r="G93" s="735">
        <f>IF(Select2=1,Wood!$K95,"")</f>
        <v>0</v>
      </c>
      <c r="H93" s="744">
        <f>IF(Select2=1,Textiles!$K95,"")</f>
        <v>7.3650523303370107E-5</v>
      </c>
      <c r="I93" s="745">
        <f>Sludge!K95</f>
        <v>0</v>
      </c>
      <c r="J93" s="745" t="str">
        <f>IF(Select2=2,MSW!$K95,"")</f>
        <v/>
      </c>
      <c r="K93" s="745">
        <f>Industry!$K95</f>
        <v>0</v>
      </c>
      <c r="L93" s="746">
        <f t="shared" si="8"/>
        <v>3.9085792082243912E-4</v>
      </c>
      <c r="M93" s="747">
        <f>Recovery_OX!C88</f>
        <v>0</v>
      </c>
      <c r="N93" s="702"/>
      <c r="O93" s="748">
        <f>(L93-M93)*(1-Recovery_OX!F88)</f>
        <v>3.9085792082243912E-4</v>
      </c>
      <c r="P93" s="694"/>
      <c r="Q93" s="704"/>
      <c r="S93" s="742">
        <f t="shared" si="7"/>
        <v>2076</v>
      </c>
      <c r="T93" s="743">
        <f>IF(Select2=1,Food!$W95,"")</f>
        <v>3.9464401363052292E-10</v>
      </c>
      <c r="U93" s="744">
        <f>IF(Select2=1,Paper!$W95,"")</f>
        <v>6.4271385125213871E-4</v>
      </c>
      <c r="V93" s="735">
        <f>IF(Select2=1,Nappies!$W95,"")</f>
        <v>0</v>
      </c>
      <c r="W93" s="744">
        <f>IF(Select2=1,Garden!$W95,"")</f>
        <v>0</v>
      </c>
      <c r="X93" s="735">
        <f>IF(Select2=1,Wood!$W95,"")</f>
        <v>1.7008187698195449E-3</v>
      </c>
      <c r="Y93" s="744">
        <f>IF(Select2=1,Textiles!$W95,"")</f>
        <v>8.0712902250268634E-5</v>
      </c>
      <c r="Z93" s="737">
        <f>Sludge!W95</f>
        <v>0</v>
      </c>
      <c r="AA93" s="737" t="str">
        <f>IF(Select2=2,MSW!$W95,"")</f>
        <v/>
      </c>
      <c r="AB93" s="745">
        <f>Industry!$W95</f>
        <v>0</v>
      </c>
      <c r="AC93" s="746">
        <f t="shared" si="5"/>
        <v>2.4242459179659656E-3</v>
      </c>
      <c r="AD93" s="747">
        <f>Recovery_OX!R88</f>
        <v>0</v>
      </c>
      <c r="AE93" s="702"/>
      <c r="AF93" s="749">
        <f>(AC93-AD93)*(1-Recovery_OX!U88)</f>
        <v>2.4242459179659656E-3</v>
      </c>
    </row>
    <row r="94" spans="2:32">
      <c r="B94" s="742">
        <f t="shared" si="6"/>
        <v>2077</v>
      </c>
      <c r="C94" s="743">
        <f>IF(Select2=1,Food!$K96,"")</f>
        <v>3.9539582184536833E-10</v>
      </c>
      <c r="D94" s="744">
        <f>IF(Select2=1,Paper!$K96,"")</f>
        <v>2.9004301267171554E-4</v>
      </c>
      <c r="E94" s="735">
        <f>IF(Select2=1,Nappies!$K96,"")</f>
        <v>5.1744525005100301E-6</v>
      </c>
      <c r="F94" s="744">
        <f>IF(Select2=1,Garden!$K96,"")</f>
        <v>0</v>
      </c>
      <c r="G94" s="735">
        <f>IF(Select2=1,Wood!$K96,"")</f>
        <v>0</v>
      </c>
      <c r="H94" s="744">
        <f>IF(Select2=1,Textiles!$K96,"")</f>
        <v>6.8671292760901317E-5</v>
      </c>
      <c r="I94" s="745">
        <f>Sludge!K96</f>
        <v>0</v>
      </c>
      <c r="J94" s="745" t="str">
        <f>IF(Select2=2,MSW!$K96,"")</f>
        <v/>
      </c>
      <c r="K94" s="745">
        <f>Industry!$K96</f>
        <v>0</v>
      </c>
      <c r="L94" s="746">
        <f t="shared" si="8"/>
        <v>3.6388915332894871E-4</v>
      </c>
      <c r="M94" s="747">
        <f>Recovery_OX!C89</f>
        <v>0</v>
      </c>
      <c r="N94" s="702"/>
      <c r="O94" s="748">
        <f>(L94-M94)*(1-Recovery_OX!F89)</f>
        <v>3.6388915332894871E-4</v>
      </c>
      <c r="P94" s="694"/>
      <c r="Q94" s="704"/>
      <c r="S94" s="742">
        <f t="shared" si="7"/>
        <v>2077</v>
      </c>
      <c r="T94" s="743">
        <f>IF(Select2=1,Food!$W96,"")</f>
        <v>2.6453779338450158E-10</v>
      </c>
      <c r="U94" s="744">
        <f>IF(Select2=1,Paper!$W96,"")</f>
        <v>5.9926242287544509E-4</v>
      </c>
      <c r="V94" s="735">
        <f>IF(Select2=1,Nappies!$W96,"")</f>
        <v>0</v>
      </c>
      <c r="W94" s="744">
        <f>IF(Select2=1,Garden!$W96,"")</f>
        <v>0</v>
      </c>
      <c r="X94" s="735">
        <f>IF(Select2=1,Wood!$W96,"")</f>
        <v>1.642319816210284E-3</v>
      </c>
      <c r="Y94" s="744">
        <f>IF(Select2=1,Textiles!$W96,"")</f>
        <v>7.5256211244823377E-5</v>
      </c>
      <c r="Z94" s="737">
        <f>Sludge!W96</f>
        <v>0</v>
      </c>
      <c r="AA94" s="737" t="str">
        <f>IF(Select2=2,MSW!$W96,"")</f>
        <v/>
      </c>
      <c r="AB94" s="745">
        <f>Industry!$W96</f>
        <v>0</v>
      </c>
      <c r="AC94" s="746">
        <f t="shared" si="5"/>
        <v>2.3168387148683458E-3</v>
      </c>
      <c r="AD94" s="747">
        <f>Recovery_OX!R89</f>
        <v>0</v>
      </c>
      <c r="AE94" s="702"/>
      <c r="AF94" s="749">
        <f>(AC94-AD94)*(1-Recovery_OX!U89)</f>
        <v>2.3168387148683458E-3</v>
      </c>
    </row>
    <row r="95" spans="2:32">
      <c r="B95" s="742">
        <f t="shared" si="6"/>
        <v>2078</v>
      </c>
      <c r="C95" s="743">
        <f>IF(Select2=1,Food!$K97,"")</f>
        <v>2.6504174550168671E-10</v>
      </c>
      <c r="D95" s="744">
        <f>IF(Select2=1,Paper!$K97,"")</f>
        <v>2.7043431252201018E-4</v>
      </c>
      <c r="E95" s="735">
        <f>IF(Select2=1,Nappies!$K97,"")</f>
        <v>4.3655035198294931E-6</v>
      </c>
      <c r="F95" s="744">
        <f>IF(Select2=1,Garden!$K97,"")</f>
        <v>0</v>
      </c>
      <c r="G95" s="735">
        <f>IF(Select2=1,Wood!$K97,"")</f>
        <v>0</v>
      </c>
      <c r="H95" s="744">
        <f>IF(Select2=1,Textiles!$K97,"")</f>
        <v>6.4028688975216469E-5</v>
      </c>
      <c r="I95" s="745">
        <f>Sludge!K97</f>
        <v>0</v>
      </c>
      <c r="J95" s="745" t="str">
        <f>IF(Select2=2,MSW!$K97,"")</f>
        <v/>
      </c>
      <c r="K95" s="745">
        <f>Industry!$K97</f>
        <v>0</v>
      </c>
      <c r="L95" s="746">
        <f t="shared" si="8"/>
        <v>3.3882877005880167E-4</v>
      </c>
      <c r="M95" s="747">
        <f>Recovery_OX!C90</f>
        <v>0</v>
      </c>
      <c r="N95" s="702"/>
      <c r="O95" s="748">
        <f>(L95-M95)*(1-Recovery_OX!F90)</f>
        <v>3.3882877005880167E-4</v>
      </c>
      <c r="P95" s="694"/>
      <c r="Q95" s="704"/>
      <c r="S95" s="742">
        <f t="shared" si="7"/>
        <v>2078</v>
      </c>
      <c r="T95" s="743">
        <f>IF(Select2=1,Food!$W97,"")</f>
        <v>1.7732498583966555E-10</v>
      </c>
      <c r="U95" s="744">
        <f>IF(Select2=1,Paper!$W97,"")</f>
        <v>5.5874857959092991E-4</v>
      </c>
      <c r="V95" s="735">
        <f>IF(Select2=1,Nappies!$W97,"")</f>
        <v>0</v>
      </c>
      <c r="W95" s="744">
        <f>IF(Select2=1,Garden!$W97,"")</f>
        <v>0</v>
      </c>
      <c r="X95" s="735">
        <f>IF(Select2=1,Wood!$W97,"")</f>
        <v>1.5858329097597811E-3</v>
      </c>
      <c r="Y95" s="744">
        <f>IF(Select2=1,Textiles!$W97,"")</f>
        <v>7.0168426274209842E-5</v>
      </c>
      <c r="Z95" s="737">
        <f>Sludge!W97</f>
        <v>0</v>
      </c>
      <c r="AA95" s="737" t="str">
        <f>IF(Select2=2,MSW!$W97,"")</f>
        <v/>
      </c>
      <c r="AB95" s="745">
        <f>Industry!$W97</f>
        <v>0</v>
      </c>
      <c r="AC95" s="746">
        <f t="shared" si="5"/>
        <v>2.2147500929499066E-3</v>
      </c>
      <c r="AD95" s="747">
        <f>Recovery_OX!R90</f>
        <v>0</v>
      </c>
      <c r="AE95" s="702"/>
      <c r="AF95" s="749">
        <f>(AC95-AD95)*(1-Recovery_OX!U90)</f>
        <v>2.2147500929499066E-3</v>
      </c>
    </row>
    <row r="96" spans="2:32">
      <c r="B96" s="742">
        <f t="shared" si="6"/>
        <v>2079</v>
      </c>
      <c r="C96" s="743">
        <f>IF(Select2=1,Food!$K98,"")</f>
        <v>1.7766279504605685E-10</v>
      </c>
      <c r="D96" s="744">
        <f>IF(Select2=1,Paper!$K98,"")</f>
        <v>2.5215128168603609E-4</v>
      </c>
      <c r="E96" s="735">
        <f>IF(Select2=1,Nappies!$K98,"")</f>
        <v>3.6830217264078167E-6</v>
      </c>
      <c r="F96" s="744">
        <f>IF(Select2=1,Garden!$K98,"")</f>
        <v>0</v>
      </c>
      <c r="G96" s="735">
        <f>IF(Select2=1,Wood!$K98,"")</f>
        <v>0</v>
      </c>
      <c r="H96" s="744">
        <f>IF(Select2=1,Textiles!$K98,"")</f>
        <v>5.9699953897171971E-5</v>
      </c>
      <c r="I96" s="745">
        <f>Sludge!K98</f>
        <v>0</v>
      </c>
      <c r="J96" s="745" t="str">
        <f>IF(Select2=2,MSW!$K98,"")</f>
        <v/>
      </c>
      <c r="K96" s="745">
        <f>Industry!$K98</f>
        <v>0</v>
      </c>
      <c r="L96" s="746">
        <f t="shared" si="8"/>
        <v>3.1553443497241097E-4</v>
      </c>
      <c r="M96" s="747">
        <f>Recovery_OX!C91</f>
        <v>0</v>
      </c>
      <c r="N96" s="702"/>
      <c r="O96" s="748">
        <f>(L96-M96)*(1-Recovery_OX!F91)</f>
        <v>3.1553443497241097E-4</v>
      </c>
      <c r="P96" s="692"/>
      <c r="S96" s="742">
        <f t="shared" si="7"/>
        <v>2079</v>
      </c>
      <c r="T96" s="743">
        <f>IF(Select2=1,Food!$W98,"")</f>
        <v>1.188644926713137E-10</v>
      </c>
      <c r="U96" s="744">
        <f>IF(Select2=1,Paper!$W98,"")</f>
        <v>5.2097372249180996E-4</v>
      </c>
      <c r="V96" s="735">
        <f>IF(Select2=1,Nappies!$W98,"")</f>
        <v>0</v>
      </c>
      <c r="W96" s="744">
        <f>IF(Select2=1,Garden!$W98,"")</f>
        <v>0</v>
      </c>
      <c r="X96" s="735">
        <f>IF(Select2=1,Wood!$W98,"")</f>
        <v>1.5312888469435413E-3</v>
      </c>
      <c r="Y96" s="744">
        <f>IF(Select2=1,Textiles!$W98,"")</f>
        <v>6.5424607010599434E-5</v>
      </c>
      <c r="Z96" s="737">
        <f>Sludge!W98</f>
        <v>0</v>
      </c>
      <c r="AA96" s="737" t="str">
        <f>IF(Select2=2,MSW!$W98,"")</f>
        <v/>
      </c>
      <c r="AB96" s="745">
        <f>Industry!$W98</f>
        <v>0</v>
      </c>
      <c r="AC96" s="746">
        <f t="shared" si="5"/>
        <v>2.1176872953104437E-3</v>
      </c>
      <c r="AD96" s="747">
        <f>Recovery_OX!R91</f>
        <v>0</v>
      </c>
      <c r="AE96" s="702"/>
      <c r="AF96" s="749">
        <f>(AC96-AD96)*(1-Recovery_OX!U91)</f>
        <v>2.1176872953104437E-3</v>
      </c>
    </row>
    <row r="97" spans="2:32" ht="13.5" thickBot="1">
      <c r="B97" s="750">
        <f t="shared" si="6"/>
        <v>2080</v>
      </c>
      <c r="C97" s="751">
        <f>IF(Select2=1,Food!$K99,"")</f>
        <v>1.1909093295409317E-10</v>
      </c>
      <c r="D97" s="752">
        <f>IF(Select2=1,Paper!$K99,"")</f>
        <v>2.3510429672542397E-4</v>
      </c>
      <c r="E97" s="752">
        <f>IF(Select2=1,Nappies!$K99,"")</f>
        <v>3.1072358493303471E-6</v>
      </c>
      <c r="F97" s="752">
        <f>IF(Select2=1,Garden!$K99,"")</f>
        <v>0</v>
      </c>
      <c r="G97" s="752">
        <f>IF(Select2=1,Wood!$K99,"")</f>
        <v>0</v>
      </c>
      <c r="H97" s="752">
        <f>IF(Select2=1,Textiles!$K99,"")</f>
        <v>5.5663868062393172E-5</v>
      </c>
      <c r="I97" s="753">
        <f>Sludge!K99</f>
        <v>0</v>
      </c>
      <c r="J97" s="753" t="str">
        <f>IF(Select2=2,MSW!$K99,"")</f>
        <v/>
      </c>
      <c r="K97" s="745">
        <f>Industry!$K99</f>
        <v>0</v>
      </c>
      <c r="L97" s="746">
        <f t="shared" si="8"/>
        <v>2.9387551972808042E-4</v>
      </c>
      <c r="M97" s="754">
        <f>Recovery_OX!C92</f>
        <v>0</v>
      </c>
      <c r="N97" s="702"/>
      <c r="O97" s="755">
        <f>(L97-M97)*(1-Recovery_OX!F92)</f>
        <v>2.9387551972808042E-4</v>
      </c>
      <c r="S97" s="750">
        <f t="shared" si="7"/>
        <v>2080</v>
      </c>
      <c r="T97" s="751">
        <f>IF(Select2=1,Food!$W99,"")</f>
        <v>7.9677252199437931E-11</v>
      </c>
      <c r="U97" s="752">
        <f>IF(Select2=1,Paper!$W99,"")</f>
        <v>4.8575267918476008E-4</v>
      </c>
      <c r="V97" s="752">
        <f>IF(Select2=1,Nappies!$W99,"")</f>
        <v>0</v>
      </c>
      <c r="W97" s="752">
        <f>IF(Select2=1,Garden!$W99,"")</f>
        <v>0</v>
      </c>
      <c r="X97" s="752">
        <f>IF(Select2=1,Wood!$W99,"")</f>
        <v>1.4786208044634873E-3</v>
      </c>
      <c r="Y97" s="752">
        <f>IF(Select2=1,Textiles!$W99,"")</f>
        <v>6.1001499246458282E-5</v>
      </c>
      <c r="Z97" s="753">
        <f>Sludge!W99</f>
        <v>0</v>
      </c>
      <c r="AA97" s="753" t="str">
        <f>IF(Select2=2,MSW!$W99,"")</f>
        <v/>
      </c>
      <c r="AB97" s="745">
        <f>Industry!$W99</f>
        <v>0</v>
      </c>
      <c r="AC97" s="756">
        <f t="shared" si="5"/>
        <v>2.0253750625719579E-3</v>
      </c>
      <c r="AD97" s="754">
        <f>Recovery_OX!R92</f>
        <v>0</v>
      </c>
      <c r="AE97" s="702"/>
      <c r="AF97" s="757">
        <f>(AC97-AD97)*(1-Recovery_OX!U92)</f>
        <v>2.0253750625719579E-3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v>
      </c>
      <c r="E12" s="501">
        <f>Stored_C!G18+Stored_C!M18</f>
        <v>0</v>
      </c>
      <c r="F12" s="502">
        <f>F11+HWP!C12</f>
        <v>0</v>
      </c>
      <c r="G12" s="500">
        <f>G11+HWP!D12</f>
        <v>0</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v>
      </c>
      <c r="E13" s="510">
        <f>Stored_C!G19+Stored_C!M19</f>
        <v>0</v>
      </c>
      <c r="F13" s="511">
        <f>F12+HWP!C13</f>
        <v>0</v>
      </c>
      <c r="G13" s="509">
        <f>G12+HWP!D13</f>
        <v>0</v>
      </c>
      <c r="H13" s="510">
        <f>H12+HWP!E13</f>
        <v>0</v>
      </c>
      <c r="I13" s="493"/>
      <c r="J13" s="512">
        <f>Garden!J20</f>
        <v>0</v>
      </c>
      <c r="K13" s="513">
        <f>Paper!J20</f>
        <v>0</v>
      </c>
      <c r="L13" s="514">
        <f>Wood!J20</f>
        <v>0</v>
      </c>
      <c r="M13" s="515">
        <f>J13*(1-Recovery_OX!E13)*(1-Recovery_OX!F13)</f>
        <v>0</v>
      </c>
      <c r="N13" s="513">
        <f>K13*(1-Recovery_OX!E13)*(1-Recovery_OX!F13)</f>
        <v>0</v>
      </c>
      <c r="O13" s="514">
        <f>L13*(1-Recovery_OX!E13)*(1-Recovery_OX!F13)</f>
        <v>0</v>
      </c>
    </row>
    <row r="14" spans="2:15">
      <c r="B14" s="507">
        <f t="shared" ref="B14:B77" si="0">B13+1</f>
        <v>1952</v>
      </c>
      <c r="C14" s="508">
        <f>Stored_C!E20</f>
        <v>0</v>
      </c>
      <c r="D14" s="509">
        <f>Stored_C!F20+Stored_C!L20</f>
        <v>0</v>
      </c>
      <c r="E14" s="510">
        <f>Stored_C!G20+Stored_C!M20</f>
        <v>0</v>
      </c>
      <c r="F14" s="511">
        <f>F13+HWP!C14</f>
        <v>0</v>
      </c>
      <c r="G14" s="509">
        <f>G13+HWP!D14</f>
        <v>0</v>
      </c>
      <c r="H14" s="510">
        <f>H13+HWP!E14</f>
        <v>0</v>
      </c>
      <c r="I14" s="493"/>
      <c r="J14" s="512">
        <f>Garden!J21</f>
        <v>0</v>
      </c>
      <c r="K14" s="513">
        <f>Paper!J21</f>
        <v>0</v>
      </c>
      <c r="L14" s="514">
        <f>Wood!J21</f>
        <v>0</v>
      </c>
      <c r="M14" s="515">
        <f>J14*(1-Recovery_OX!E14)*(1-Recovery_OX!F14)</f>
        <v>0</v>
      </c>
      <c r="N14" s="513">
        <f>K14*(1-Recovery_OX!E14)*(1-Recovery_OX!F14)</f>
        <v>0</v>
      </c>
      <c r="O14" s="514">
        <f>L14*(1-Recovery_OX!E14)*(1-Recovery_OX!F14)</f>
        <v>0</v>
      </c>
    </row>
    <row r="15" spans="2:15">
      <c r="B15" s="507">
        <f t="shared" si="0"/>
        <v>1953</v>
      </c>
      <c r="C15" s="508">
        <f>Stored_C!E21</f>
        <v>0</v>
      </c>
      <c r="D15" s="509">
        <f>Stored_C!F21+Stored_C!L21</f>
        <v>0</v>
      </c>
      <c r="E15" s="510">
        <f>Stored_C!G21+Stored_C!M21</f>
        <v>0</v>
      </c>
      <c r="F15" s="511">
        <f>F14+HWP!C15</f>
        <v>0</v>
      </c>
      <c r="G15" s="509">
        <f>G14+HWP!D15</f>
        <v>0</v>
      </c>
      <c r="H15" s="510">
        <f>H14+HWP!E15</f>
        <v>0</v>
      </c>
      <c r="I15" s="493"/>
      <c r="J15" s="512">
        <f>Garden!J22</f>
        <v>0</v>
      </c>
      <c r="K15" s="513">
        <f>Paper!J22</f>
        <v>0</v>
      </c>
      <c r="L15" s="514">
        <f>Wood!J22</f>
        <v>0</v>
      </c>
      <c r="M15" s="515">
        <f>J15*(1-Recovery_OX!E15)*(1-Recovery_OX!F15)</f>
        <v>0</v>
      </c>
      <c r="N15" s="513">
        <f>K15*(1-Recovery_OX!E15)*(1-Recovery_OX!F15)</f>
        <v>0</v>
      </c>
      <c r="O15" s="514">
        <f>L15*(1-Recovery_OX!E15)*(1-Recovery_OX!F15)</f>
        <v>0</v>
      </c>
    </row>
    <row r="16" spans="2:15">
      <c r="B16" s="507">
        <f t="shared" si="0"/>
        <v>1954</v>
      </c>
      <c r="C16" s="508">
        <f>Stored_C!E22</f>
        <v>0</v>
      </c>
      <c r="D16" s="509">
        <f>Stored_C!F22+Stored_C!L22</f>
        <v>0</v>
      </c>
      <c r="E16" s="510">
        <f>Stored_C!G22+Stored_C!M22</f>
        <v>0</v>
      </c>
      <c r="F16" s="511">
        <f>F15+HWP!C16</f>
        <v>0</v>
      </c>
      <c r="G16" s="509">
        <f>G15+HWP!D16</f>
        <v>0</v>
      </c>
      <c r="H16" s="510">
        <f>H15+HWP!E16</f>
        <v>0</v>
      </c>
      <c r="I16" s="493"/>
      <c r="J16" s="512">
        <f>Garden!J23</f>
        <v>0</v>
      </c>
      <c r="K16" s="513">
        <f>Paper!J23</f>
        <v>0</v>
      </c>
      <c r="L16" s="514">
        <f>Wood!J23</f>
        <v>0</v>
      </c>
      <c r="M16" s="515">
        <f>J16*(1-Recovery_OX!E16)*(1-Recovery_OX!F16)</f>
        <v>0</v>
      </c>
      <c r="N16" s="513">
        <f>K16*(1-Recovery_OX!E16)*(1-Recovery_OX!F16)</f>
        <v>0</v>
      </c>
      <c r="O16" s="514">
        <f>L16*(1-Recovery_OX!E16)*(1-Recovery_OX!F16)</f>
        <v>0</v>
      </c>
    </row>
    <row r="17" spans="2:15">
      <c r="B17" s="507">
        <f t="shared" si="0"/>
        <v>1955</v>
      </c>
      <c r="C17" s="508">
        <f>Stored_C!E23</f>
        <v>0</v>
      </c>
      <c r="D17" s="509">
        <f>Stored_C!F23+Stored_C!L23</f>
        <v>0</v>
      </c>
      <c r="E17" s="510">
        <f>Stored_C!G23+Stored_C!M23</f>
        <v>0</v>
      </c>
      <c r="F17" s="511">
        <f>F16+HWP!C17</f>
        <v>0</v>
      </c>
      <c r="G17" s="509">
        <f>G16+HWP!D17</f>
        <v>0</v>
      </c>
      <c r="H17" s="510">
        <f>H16+HWP!E17</f>
        <v>0</v>
      </c>
      <c r="I17" s="493"/>
      <c r="J17" s="512">
        <f>Garden!J24</f>
        <v>0</v>
      </c>
      <c r="K17" s="513">
        <f>Paper!J24</f>
        <v>0</v>
      </c>
      <c r="L17" s="514">
        <f>Wood!J24</f>
        <v>0</v>
      </c>
      <c r="M17" s="515">
        <f>J17*(1-Recovery_OX!E17)*(1-Recovery_OX!F17)</f>
        <v>0</v>
      </c>
      <c r="N17" s="513">
        <f>K17*(1-Recovery_OX!E17)*(1-Recovery_OX!F17)</f>
        <v>0</v>
      </c>
      <c r="O17" s="514">
        <f>L17*(1-Recovery_OX!E17)*(1-Recovery_OX!F17)</f>
        <v>0</v>
      </c>
    </row>
    <row r="18" spans="2:15">
      <c r="B18" s="507">
        <f t="shared" si="0"/>
        <v>1956</v>
      </c>
      <c r="C18" s="508">
        <f>Stored_C!E24</f>
        <v>0</v>
      </c>
      <c r="D18" s="509">
        <f>Stored_C!F24+Stored_C!L24</f>
        <v>0</v>
      </c>
      <c r="E18" s="510">
        <f>Stored_C!G24+Stored_C!M24</f>
        <v>0</v>
      </c>
      <c r="F18" s="511">
        <f>F17+HWP!C18</f>
        <v>0</v>
      </c>
      <c r="G18" s="509">
        <f>G17+HWP!D18</f>
        <v>0</v>
      </c>
      <c r="H18" s="510">
        <f>H17+HWP!E18</f>
        <v>0</v>
      </c>
      <c r="I18" s="493"/>
      <c r="J18" s="512">
        <f>Garden!J25</f>
        <v>0</v>
      </c>
      <c r="K18" s="513">
        <f>Paper!J25</f>
        <v>0</v>
      </c>
      <c r="L18" s="514">
        <f>Wood!J25</f>
        <v>0</v>
      </c>
      <c r="M18" s="515">
        <f>J18*(1-Recovery_OX!E18)*(1-Recovery_OX!F18)</f>
        <v>0</v>
      </c>
      <c r="N18" s="513">
        <f>K18*(1-Recovery_OX!E18)*(1-Recovery_OX!F18)</f>
        <v>0</v>
      </c>
      <c r="O18" s="514">
        <f>L18*(1-Recovery_OX!E18)*(1-Recovery_OX!F18)</f>
        <v>0</v>
      </c>
    </row>
    <row r="19" spans="2:15">
      <c r="B19" s="507">
        <f t="shared" si="0"/>
        <v>1957</v>
      </c>
      <c r="C19" s="508">
        <f>Stored_C!E25</f>
        <v>0</v>
      </c>
      <c r="D19" s="509">
        <f>Stored_C!F25+Stored_C!L25</f>
        <v>0</v>
      </c>
      <c r="E19" s="510">
        <f>Stored_C!G25+Stored_C!M25</f>
        <v>0</v>
      </c>
      <c r="F19" s="511">
        <f>F18+HWP!C19</f>
        <v>0</v>
      </c>
      <c r="G19" s="509">
        <f>G18+HWP!D19</f>
        <v>0</v>
      </c>
      <c r="H19" s="510">
        <f>H18+HWP!E19</f>
        <v>0</v>
      </c>
      <c r="I19" s="493"/>
      <c r="J19" s="512">
        <f>Garden!J26</f>
        <v>0</v>
      </c>
      <c r="K19" s="513">
        <f>Paper!J26</f>
        <v>0</v>
      </c>
      <c r="L19" s="514">
        <f>Wood!J26</f>
        <v>0</v>
      </c>
      <c r="M19" s="515">
        <f>J19*(1-Recovery_OX!E19)*(1-Recovery_OX!F19)</f>
        <v>0</v>
      </c>
      <c r="N19" s="513">
        <f>K19*(1-Recovery_OX!E19)*(1-Recovery_OX!F19)</f>
        <v>0</v>
      </c>
      <c r="O19" s="514">
        <f>L19*(1-Recovery_OX!E19)*(1-Recovery_OX!F19)</f>
        <v>0</v>
      </c>
    </row>
    <row r="20" spans="2:15">
      <c r="B20" s="507">
        <f t="shared" si="0"/>
        <v>1958</v>
      </c>
      <c r="C20" s="508">
        <f>Stored_C!E26</f>
        <v>0</v>
      </c>
      <c r="D20" s="509">
        <f>Stored_C!F26+Stored_C!L26</f>
        <v>0</v>
      </c>
      <c r="E20" s="510">
        <f>Stored_C!G26+Stored_C!M26</f>
        <v>0</v>
      </c>
      <c r="F20" s="511">
        <f>F19+HWP!C20</f>
        <v>0</v>
      </c>
      <c r="G20" s="509">
        <f>G19+HWP!D20</f>
        <v>0</v>
      </c>
      <c r="H20" s="510">
        <f>H19+HWP!E20</f>
        <v>0</v>
      </c>
      <c r="I20" s="493"/>
      <c r="J20" s="512">
        <f>Garden!J27</f>
        <v>0</v>
      </c>
      <c r="K20" s="513">
        <f>Paper!J27</f>
        <v>0</v>
      </c>
      <c r="L20" s="514">
        <f>Wood!J27</f>
        <v>0</v>
      </c>
      <c r="M20" s="515">
        <f>J20*(1-Recovery_OX!E20)*(1-Recovery_OX!F20)</f>
        <v>0</v>
      </c>
      <c r="N20" s="513">
        <f>K20*(1-Recovery_OX!E20)*(1-Recovery_OX!F20)</f>
        <v>0</v>
      </c>
      <c r="O20" s="514">
        <f>L20*(1-Recovery_OX!E20)*(1-Recovery_OX!F20)</f>
        <v>0</v>
      </c>
    </row>
    <row r="21" spans="2:15">
      <c r="B21" s="507">
        <f t="shared" si="0"/>
        <v>1959</v>
      </c>
      <c r="C21" s="508">
        <f>Stored_C!E27</f>
        <v>0</v>
      </c>
      <c r="D21" s="509">
        <f>Stored_C!F27+Stored_C!L27</f>
        <v>0</v>
      </c>
      <c r="E21" s="510">
        <f>Stored_C!G27+Stored_C!M27</f>
        <v>0</v>
      </c>
      <c r="F21" s="511">
        <f>F20+HWP!C21</f>
        <v>0</v>
      </c>
      <c r="G21" s="509">
        <f>G20+HWP!D21</f>
        <v>0</v>
      </c>
      <c r="H21" s="510">
        <f>H20+HWP!E21</f>
        <v>0</v>
      </c>
      <c r="I21" s="493"/>
      <c r="J21" s="512">
        <f>Garden!J28</f>
        <v>0</v>
      </c>
      <c r="K21" s="513">
        <f>Paper!J28</f>
        <v>0</v>
      </c>
      <c r="L21" s="514">
        <f>Wood!J28</f>
        <v>0</v>
      </c>
      <c r="M21" s="515">
        <f>J21*(1-Recovery_OX!E21)*(1-Recovery_OX!F21)</f>
        <v>0</v>
      </c>
      <c r="N21" s="513">
        <f>K21*(1-Recovery_OX!E21)*(1-Recovery_OX!F21)</f>
        <v>0</v>
      </c>
      <c r="O21" s="514">
        <f>L21*(1-Recovery_OX!E21)*(1-Recovery_OX!F21)</f>
        <v>0</v>
      </c>
    </row>
    <row r="22" spans="2:15">
      <c r="B22" s="507">
        <f t="shared" si="0"/>
        <v>1960</v>
      </c>
      <c r="C22" s="508">
        <f>Stored_C!E28</f>
        <v>0</v>
      </c>
      <c r="D22" s="509">
        <f>Stored_C!F28+Stored_C!L28</f>
        <v>0</v>
      </c>
      <c r="E22" s="510">
        <f>Stored_C!G28+Stored_C!M28</f>
        <v>0</v>
      </c>
      <c r="F22" s="511">
        <f>F21+HWP!C22</f>
        <v>0</v>
      </c>
      <c r="G22" s="509">
        <f>G21+HWP!D22</f>
        <v>0</v>
      </c>
      <c r="H22" s="510">
        <f>H21+HWP!E22</f>
        <v>0</v>
      </c>
      <c r="I22" s="493"/>
      <c r="J22" s="512">
        <f>Garden!J29</f>
        <v>0</v>
      </c>
      <c r="K22" s="513">
        <f>Paper!J29</f>
        <v>0</v>
      </c>
      <c r="L22" s="514">
        <f>Wood!J29</f>
        <v>0</v>
      </c>
      <c r="M22" s="515">
        <f>J22*(1-Recovery_OX!E22)*(1-Recovery_OX!F22)</f>
        <v>0</v>
      </c>
      <c r="N22" s="513">
        <f>K22*(1-Recovery_OX!E22)*(1-Recovery_OX!F22)</f>
        <v>0</v>
      </c>
      <c r="O22" s="514">
        <f>L22*(1-Recovery_OX!E22)*(1-Recovery_OX!F22)</f>
        <v>0</v>
      </c>
    </row>
    <row r="23" spans="2:15">
      <c r="B23" s="507">
        <f t="shared" si="0"/>
        <v>1961</v>
      </c>
      <c r="C23" s="508">
        <f>Stored_C!E29</f>
        <v>0</v>
      </c>
      <c r="D23" s="509">
        <f>Stored_C!F29+Stored_C!L29</f>
        <v>2.7821335510079998E-2</v>
      </c>
      <c r="E23" s="510">
        <f>Stored_C!G29+Stored_C!M29</f>
        <v>2.2952601795815999E-2</v>
      </c>
      <c r="F23" s="511">
        <f>F22+HWP!C23</f>
        <v>0</v>
      </c>
      <c r="G23" s="509">
        <f>G22+HWP!D23</f>
        <v>2.7821335510079998E-2</v>
      </c>
      <c r="H23" s="510">
        <f>H22+HWP!E23</f>
        <v>2.2952601795815999E-2</v>
      </c>
      <c r="I23" s="493"/>
      <c r="J23" s="512">
        <f>Garden!J30</f>
        <v>0</v>
      </c>
      <c r="K23" s="513">
        <f>Paper!J30</f>
        <v>0</v>
      </c>
      <c r="L23" s="514">
        <f>Wood!J30</f>
        <v>0</v>
      </c>
      <c r="M23" s="515">
        <f>J23*(1-Recovery_OX!E23)*(1-Recovery_OX!F23)</f>
        <v>0</v>
      </c>
      <c r="N23" s="513">
        <f>K23*(1-Recovery_OX!E23)*(1-Recovery_OX!F23)</f>
        <v>0</v>
      </c>
      <c r="O23" s="514">
        <f>L23*(1-Recovery_OX!E23)*(1-Recovery_OX!F23)</f>
        <v>0</v>
      </c>
    </row>
    <row r="24" spans="2:15">
      <c r="B24" s="507">
        <f t="shared" si="0"/>
        <v>1962</v>
      </c>
      <c r="C24" s="508">
        <f>Stored_C!E30</f>
        <v>0</v>
      </c>
      <c r="D24" s="509">
        <f>Stored_C!F30+Stored_C!L30</f>
        <v>2.8044398471040007E-2</v>
      </c>
      <c r="E24" s="510">
        <f>Stored_C!G30+Stored_C!M30</f>
        <v>2.3136628738608007E-2</v>
      </c>
      <c r="F24" s="511">
        <f>F23+HWP!C24</f>
        <v>0</v>
      </c>
      <c r="G24" s="509">
        <f>G23+HWP!D24</f>
        <v>5.5865733981120005E-2</v>
      </c>
      <c r="H24" s="510">
        <f>H23+HWP!E24</f>
        <v>4.6089230534424007E-2</v>
      </c>
      <c r="I24" s="493"/>
      <c r="J24" s="512">
        <f>Garden!J31</f>
        <v>0</v>
      </c>
      <c r="K24" s="513">
        <f>Paper!J31</f>
        <v>9.1035280197252833E-4</v>
      </c>
      <c r="L24" s="514">
        <f>Wood!J31</f>
        <v>0</v>
      </c>
      <c r="M24" s="515">
        <f>J24*(1-Recovery_OX!E24)*(1-Recovery_OX!F24)</f>
        <v>0</v>
      </c>
      <c r="N24" s="513">
        <f>K24*(1-Recovery_OX!E24)*(1-Recovery_OX!F24)</f>
        <v>9.1035280197252833E-4</v>
      </c>
      <c r="O24" s="514">
        <f>L24*(1-Recovery_OX!E24)*(1-Recovery_OX!F24)</f>
        <v>0</v>
      </c>
    </row>
    <row r="25" spans="2:15">
      <c r="B25" s="507">
        <f t="shared" si="0"/>
        <v>1963</v>
      </c>
      <c r="C25" s="508">
        <f>Stored_C!E31</f>
        <v>0</v>
      </c>
      <c r="D25" s="509">
        <f>Stored_C!F31+Stored_C!L31</f>
        <v>2.8215816312959996E-2</v>
      </c>
      <c r="E25" s="510">
        <f>Stored_C!G31+Stored_C!M31</f>
        <v>2.3278048458191997E-2</v>
      </c>
      <c r="F25" s="511">
        <f>F24+HWP!C25</f>
        <v>0</v>
      </c>
      <c r="G25" s="509">
        <f>G24+HWP!D25</f>
        <v>8.4081550294080001E-2</v>
      </c>
      <c r="H25" s="510">
        <f>H24+HWP!E25</f>
        <v>6.9367278992616008E-2</v>
      </c>
      <c r="I25" s="493"/>
      <c r="J25" s="512">
        <f>Garden!J32</f>
        <v>0</v>
      </c>
      <c r="K25" s="513">
        <f>Paper!J32</f>
        <v>1.7664590588658889E-3</v>
      </c>
      <c r="L25" s="514">
        <f>Wood!J32</f>
        <v>0</v>
      </c>
      <c r="M25" s="515">
        <f>J25*(1-Recovery_OX!E25)*(1-Recovery_OX!F25)</f>
        <v>0</v>
      </c>
      <c r="N25" s="513">
        <f>K25*(1-Recovery_OX!E25)*(1-Recovery_OX!F25)</f>
        <v>1.7664590588658889E-3</v>
      </c>
      <c r="O25" s="514">
        <f>L25*(1-Recovery_OX!E25)*(1-Recovery_OX!F25)</f>
        <v>0</v>
      </c>
    </row>
    <row r="26" spans="2:15">
      <c r="B26" s="507">
        <f t="shared" si="0"/>
        <v>1964</v>
      </c>
      <c r="C26" s="508">
        <f>Stored_C!E32</f>
        <v>0</v>
      </c>
      <c r="D26" s="509">
        <f>Stored_C!F32+Stored_C!L32</f>
        <v>2.8453164094080004E-2</v>
      </c>
      <c r="E26" s="510">
        <f>Stored_C!G32+Stored_C!M32</f>
        <v>2.3473860377616E-2</v>
      </c>
      <c r="F26" s="511">
        <f>F25+HWP!C26</f>
        <v>0</v>
      </c>
      <c r="G26" s="509">
        <f>G25+HWP!D26</f>
        <v>0.11253471438816001</v>
      </c>
      <c r="H26" s="510">
        <f>H25+HWP!E26</f>
        <v>9.2841139370232001E-2</v>
      </c>
      <c r="I26" s="493"/>
      <c r="J26" s="512">
        <f>Garden!J33</f>
        <v>0</v>
      </c>
      <c r="K26" s="513">
        <f>Paper!J33</f>
        <v>2.5702962722342865E-3</v>
      </c>
      <c r="L26" s="514">
        <f>Wood!J33</f>
        <v>0</v>
      </c>
      <c r="M26" s="515">
        <f>J26*(1-Recovery_OX!E26)*(1-Recovery_OX!F26)</f>
        <v>0</v>
      </c>
      <c r="N26" s="513">
        <f>K26*(1-Recovery_OX!E26)*(1-Recovery_OX!F26)</f>
        <v>2.5702962722342865E-3</v>
      </c>
      <c r="O26" s="514">
        <f>L26*(1-Recovery_OX!E26)*(1-Recovery_OX!F26)</f>
        <v>0</v>
      </c>
    </row>
    <row r="27" spans="2:15">
      <c r="B27" s="507">
        <f t="shared" si="0"/>
        <v>1965</v>
      </c>
      <c r="C27" s="508">
        <f>Stored_C!E33</f>
        <v>0</v>
      </c>
      <c r="D27" s="509">
        <f>Stored_C!F33+Stored_C!L33</f>
        <v>2.8536675350400005E-2</v>
      </c>
      <c r="E27" s="510">
        <f>Stored_C!G33+Stored_C!M33</f>
        <v>2.3542757164080007E-2</v>
      </c>
      <c r="F27" s="511">
        <f>F26+HWP!C27</f>
        <v>0</v>
      </c>
      <c r="G27" s="509">
        <f>G26+HWP!D27</f>
        <v>0.14107138973856001</v>
      </c>
      <c r="H27" s="510">
        <f>H26+HWP!E27</f>
        <v>0.11638389653431201</v>
      </c>
      <c r="I27" s="493"/>
      <c r="J27" s="512">
        <f>Garden!J34</f>
        <v>0</v>
      </c>
      <c r="K27" s="513">
        <f>Paper!J34</f>
        <v>3.3275554717776953E-3</v>
      </c>
      <c r="L27" s="514">
        <f>Wood!J34</f>
        <v>0</v>
      </c>
      <c r="M27" s="515">
        <f>J27*(1-Recovery_OX!E27)*(1-Recovery_OX!F27)</f>
        <v>0</v>
      </c>
      <c r="N27" s="513">
        <f>K27*(1-Recovery_OX!E27)*(1-Recovery_OX!F27)</f>
        <v>3.3275554717776953E-3</v>
      </c>
      <c r="O27" s="514">
        <f>L27*(1-Recovery_OX!E27)*(1-Recovery_OX!F27)</f>
        <v>0</v>
      </c>
    </row>
    <row r="28" spans="2:15">
      <c r="B28" s="507">
        <f t="shared" si="0"/>
        <v>1966</v>
      </c>
      <c r="C28" s="508">
        <f>Stored_C!E34</f>
        <v>0</v>
      </c>
      <c r="D28" s="509">
        <f>Stored_C!F34+Stored_C!L34</f>
        <v>2.8667436396480003E-2</v>
      </c>
      <c r="E28" s="510">
        <f>Stored_C!G34+Stored_C!M34</f>
        <v>2.3650635027096002E-2</v>
      </c>
      <c r="F28" s="511">
        <f>F27+HWP!C28</f>
        <v>0</v>
      </c>
      <c r="G28" s="509">
        <f>G27+HWP!D28</f>
        <v>0.16973882613504002</v>
      </c>
      <c r="H28" s="510">
        <f>H27+HWP!E28</f>
        <v>0.14003453156140802</v>
      </c>
      <c r="I28" s="493"/>
      <c r="J28" s="512">
        <f>Garden!J35</f>
        <v>0</v>
      </c>
      <c r="K28" s="513">
        <f>Paper!J35</f>
        <v>4.0363518739836655E-3</v>
      </c>
      <c r="L28" s="514">
        <f>Wood!J35</f>
        <v>0</v>
      </c>
      <c r="M28" s="515">
        <f>J28*(1-Recovery_OX!E28)*(1-Recovery_OX!F28)</f>
        <v>0</v>
      </c>
      <c r="N28" s="513">
        <f>K28*(1-Recovery_OX!E28)*(1-Recovery_OX!F28)</f>
        <v>4.0363518739836655E-3</v>
      </c>
      <c r="O28" s="514">
        <f>L28*(1-Recovery_OX!E28)*(1-Recovery_OX!F28)</f>
        <v>0</v>
      </c>
    </row>
    <row r="29" spans="2:15">
      <c r="B29" s="507">
        <f t="shared" si="0"/>
        <v>1967</v>
      </c>
      <c r="C29" s="508">
        <f>Stored_C!E35</f>
        <v>0</v>
      </c>
      <c r="D29" s="509">
        <f>Stored_C!F35+Stored_C!L35</f>
        <v>2.8883895375196807E-2</v>
      </c>
      <c r="E29" s="510">
        <f>Stored_C!G35+Stored_C!M35</f>
        <v>2.3829213684537363E-2</v>
      </c>
      <c r="F29" s="511">
        <f>F28+HWP!C29</f>
        <v>0</v>
      </c>
      <c r="G29" s="509">
        <f>G28+HWP!D29</f>
        <v>0.19862272151023683</v>
      </c>
      <c r="H29" s="510">
        <f>H28+HWP!E29</f>
        <v>0.16386374524594538</v>
      </c>
      <c r="I29" s="493"/>
      <c r="J29" s="512">
        <f>Garden!J36</f>
        <v>0</v>
      </c>
      <c r="K29" s="513">
        <f>Paper!J36</f>
        <v>4.7015079423100795E-3</v>
      </c>
      <c r="L29" s="514">
        <f>Wood!J36</f>
        <v>0</v>
      </c>
      <c r="M29" s="515">
        <f>J29*(1-Recovery_OX!E29)*(1-Recovery_OX!F29)</f>
        <v>0</v>
      </c>
      <c r="N29" s="513">
        <f>K29*(1-Recovery_OX!E29)*(1-Recovery_OX!F29)</f>
        <v>4.7015079423100795E-3</v>
      </c>
      <c r="O29" s="514">
        <f>L29*(1-Recovery_OX!E29)*(1-Recovery_OX!F29)</f>
        <v>0</v>
      </c>
    </row>
    <row r="30" spans="2:15">
      <c r="B30" s="507">
        <f t="shared" si="0"/>
        <v>1968</v>
      </c>
      <c r="C30" s="508">
        <f>Stored_C!E36</f>
        <v>0</v>
      </c>
      <c r="D30" s="509">
        <f>Stored_C!F36+Stored_C!L36</f>
        <v>2.9053741886899204E-2</v>
      </c>
      <c r="E30" s="510">
        <f>Stored_C!G36+Stored_C!M36</f>
        <v>2.3969337056691839E-2</v>
      </c>
      <c r="F30" s="511">
        <f>F29+HWP!C30</f>
        <v>0</v>
      </c>
      <c r="G30" s="509">
        <f>G29+HWP!D30</f>
        <v>0.22767646339713604</v>
      </c>
      <c r="H30" s="510">
        <f>H29+HWP!E30</f>
        <v>0.18783308230263723</v>
      </c>
      <c r="I30" s="493"/>
      <c r="J30" s="512">
        <f>Garden!J37</f>
        <v>0</v>
      </c>
      <c r="K30" s="513">
        <f>Paper!J37</f>
        <v>5.3287781886044482E-3</v>
      </c>
      <c r="L30" s="514">
        <f>Wood!J37</f>
        <v>0</v>
      </c>
      <c r="M30" s="515">
        <f>J30*(1-Recovery_OX!E30)*(1-Recovery_OX!F30)</f>
        <v>0</v>
      </c>
      <c r="N30" s="513">
        <f>K30*(1-Recovery_OX!E30)*(1-Recovery_OX!F30)</f>
        <v>5.3287781886044482E-3</v>
      </c>
      <c r="O30" s="514">
        <f>L30*(1-Recovery_OX!E30)*(1-Recovery_OX!F30)</f>
        <v>0</v>
      </c>
    </row>
    <row r="31" spans="2:15">
      <c r="B31" s="507">
        <f t="shared" si="0"/>
        <v>1969</v>
      </c>
      <c r="C31" s="508">
        <f>Stored_C!E37</f>
        <v>0</v>
      </c>
      <c r="D31" s="509">
        <f>Stored_C!F37+Stored_C!L37</f>
        <v>2.9223588398601605E-2</v>
      </c>
      <c r="E31" s="510">
        <f>Stored_C!G37+Stored_C!M37</f>
        <v>2.4109460428846326E-2</v>
      </c>
      <c r="F31" s="511">
        <f>F30+HWP!C31</f>
        <v>0</v>
      </c>
      <c r="G31" s="509">
        <f>G30+HWP!D31</f>
        <v>0.25690005179573766</v>
      </c>
      <c r="H31" s="510">
        <f>H30+HWP!E31</f>
        <v>0.21194254273148355</v>
      </c>
      <c r="I31" s="493"/>
      <c r="J31" s="512">
        <f>Garden!J38</f>
        <v>0</v>
      </c>
      <c r="K31" s="513">
        <f>Paper!J38</f>
        <v>5.9191987038077131E-3</v>
      </c>
      <c r="L31" s="514">
        <f>Wood!J38</f>
        <v>0</v>
      </c>
      <c r="M31" s="515">
        <f>J31*(1-Recovery_OX!E31)*(1-Recovery_OX!F31)</f>
        <v>0</v>
      </c>
      <c r="N31" s="513">
        <f>K31*(1-Recovery_OX!E31)*(1-Recovery_OX!F31)</f>
        <v>5.9191987038077131E-3</v>
      </c>
      <c r="O31" s="514">
        <f>L31*(1-Recovery_OX!E31)*(1-Recovery_OX!F31)</f>
        <v>0</v>
      </c>
    </row>
    <row r="32" spans="2:15">
      <c r="B32" s="507">
        <f t="shared" si="0"/>
        <v>1970</v>
      </c>
      <c r="C32" s="508">
        <f>Stored_C!E38</f>
        <v>0</v>
      </c>
      <c r="D32" s="509">
        <f>Stored_C!F38+Stored_C!L38</f>
        <v>2.9393434910304009E-2</v>
      </c>
      <c r="E32" s="510">
        <f>Stored_C!G38+Stored_C!M38</f>
        <v>2.4249583801000802E-2</v>
      </c>
      <c r="F32" s="511">
        <f>F31+HWP!C32</f>
        <v>0</v>
      </c>
      <c r="G32" s="509">
        <f>G31+HWP!D32</f>
        <v>0.28629348670604166</v>
      </c>
      <c r="H32" s="510">
        <f>H31+HWP!E32</f>
        <v>0.23619212653248436</v>
      </c>
      <c r="I32" s="493"/>
      <c r="J32" s="512">
        <f>Garden!J39</f>
        <v>0</v>
      </c>
      <c r="K32" s="513">
        <f>Paper!J39</f>
        <v>6.4752607574764384E-3</v>
      </c>
      <c r="L32" s="514">
        <f>Wood!J39</f>
        <v>0</v>
      </c>
      <c r="M32" s="515">
        <f>J32*(1-Recovery_OX!E32)*(1-Recovery_OX!F32)</f>
        <v>0</v>
      </c>
      <c r="N32" s="513">
        <f>K32*(1-Recovery_OX!E32)*(1-Recovery_OX!F32)</f>
        <v>6.4752607574764384E-3</v>
      </c>
      <c r="O32" s="514">
        <f>L32*(1-Recovery_OX!E32)*(1-Recovery_OX!F32)</f>
        <v>0</v>
      </c>
    </row>
    <row r="33" spans="2:15">
      <c r="B33" s="507">
        <f t="shared" si="0"/>
        <v>1971</v>
      </c>
      <c r="C33" s="508">
        <f>Stored_C!E39</f>
        <v>0</v>
      </c>
      <c r="D33" s="509">
        <f>Stored_C!F39+Stored_C!L39</f>
        <v>2.9563281422006413E-2</v>
      </c>
      <c r="E33" s="510">
        <f>Stored_C!G39+Stored_C!M39</f>
        <v>2.4389707173155289E-2</v>
      </c>
      <c r="F33" s="511">
        <f>F32+HWP!C33</f>
        <v>0</v>
      </c>
      <c r="G33" s="509">
        <f>G32+HWP!D33</f>
        <v>0.31585676812804808</v>
      </c>
      <c r="H33" s="510">
        <f>H32+HWP!E33</f>
        <v>0.26058183370563964</v>
      </c>
      <c r="I33" s="493"/>
      <c r="J33" s="512">
        <f>Garden!J40</f>
        <v>0</v>
      </c>
      <c r="K33" s="513">
        <f>Paper!J40</f>
        <v>6.9992871939488785E-3</v>
      </c>
      <c r="L33" s="514">
        <f>Wood!J40</f>
        <v>0</v>
      </c>
      <c r="M33" s="515">
        <f>J33*(1-Recovery_OX!E33)*(1-Recovery_OX!F33)</f>
        <v>0</v>
      </c>
      <c r="N33" s="513">
        <f>K33*(1-Recovery_OX!E33)*(1-Recovery_OX!F33)</f>
        <v>6.9992871939488785E-3</v>
      </c>
      <c r="O33" s="514">
        <f>L33*(1-Recovery_OX!E33)*(1-Recovery_OX!F33)</f>
        <v>0</v>
      </c>
    </row>
    <row r="34" spans="2:15">
      <c r="B34" s="507">
        <f t="shared" si="0"/>
        <v>1972</v>
      </c>
      <c r="C34" s="508">
        <f>Stored_C!E40</f>
        <v>0</v>
      </c>
      <c r="D34" s="509">
        <f>Stored_C!F40+Stored_C!L40</f>
        <v>2.9733127933708803E-2</v>
      </c>
      <c r="E34" s="510">
        <f>Stored_C!G40+Stored_C!M40</f>
        <v>2.4529830545309762E-2</v>
      </c>
      <c r="F34" s="511">
        <f>F33+HWP!C34</f>
        <v>0</v>
      </c>
      <c r="G34" s="509">
        <f>G33+HWP!D34</f>
        <v>0.34558989606175688</v>
      </c>
      <c r="H34" s="510">
        <f>H33+HWP!E34</f>
        <v>0.28511166425094941</v>
      </c>
      <c r="I34" s="493"/>
      <c r="J34" s="512">
        <f>Garden!J41</f>
        <v>0</v>
      </c>
      <c r="K34" s="513">
        <f>Paper!J41</f>
        <v>7.493443818930634E-3</v>
      </c>
      <c r="L34" s="514">
        <f>Wood!J41</f>
        <v>0</v>
      </c>
      <c r="M34" s="515">
        <f>J34*(1-Recovery_OX!E34)*(1-Recovery_OX!F34)</f>
        <v>0</v>
      </c>
      <c r="N34" s="513">
        <f>K34*(1-Recovery_OX!E34)*(1-Recovery_OX!F34)</f>
        <v>7.493443818930634E-3</v>
      </c>
      <c r="O34" s="514">
        <f>L34*(1-Recovery_OX!E34)*(1-Recovery_OX!F34)</f>
        <v>0</v>
      </c>
    </row>
    <row r="35" spans="2:15">
      <c r="B35" s="507">
        <f t="shared" si="0"/>
        <v>1973</v>
      </c>
      <c r="C35" s="508">
        <f>Stored_C!E41</f>
        <v>0</v>
      </c>
      <c r="D35" s="509">
        <f>Stored_C!F41+Stored_C!L41</f>
        <v>2.9902974445411207E-2</v>
      </c>
      <c r="E35" s="510">
        <f>Stored_C!G41+Stored_C!M41</f>
        <v>2.4669953917464245E-2</v>
      </c>
      <c r="F35" s="511">
        <f>F34+HWP!C35</f>
        <v>0</v>
      </c>
      <c r="G35" s="509">
        <f>G34+HWP!D35</f>
        <v>0.37549287050716806</v>
      </c>
      <c r="H35" s="510">
        <f>H34+HWP!E35</f>
        <v>0.30978161816841365</v>
      </c>
      <c r="I35" s="493"/>
      <c r="J35" s="512">
        <f>Garden!J42</f>
        <v>0</v>
      </c>
      <c r="K35" s="513">
        <f>Paper!J42</f>
        <v>7.9597500162767176E-3</v>
      </c>
      <c r="L35" s="514">
        <f>Wood!J42</f>
        <v>0</v>
      </c>
      <c r="M35" s="515">
        <f>J35*(1-Recovery_OX!E35)*(1-Recovery_OX!F35)</f>
        <v>0</v>
      </c>
      <c r="N35" s="513">
        <f>K35*(1-Recovery_OX!E35)*(1-Recovery_OX!F35)</f>
        <v>7.9597500162767176E-3</v>
      </c>
      <c r="O35" s="514">
        <f>L35*(1-Recovery_OX!E35)*(1-Recovery_OX!F35)</f>
        <v>0</v>
      </c>
    </row>
    <row r="36" spans="2:15">
      <c r="B36" s="507">
        <f t="shared" si="0"/>
        <v>1974</v>
      </c>
      <c r="C36" s="508">
        <f>Stored_C!E42</f>
        <v>0</v>
      </c>
      <c r="D36" s="509">
        <f>Stored_C!F42+Stored_C!L42</f>
        <v>3.0072820957113607E-2</v>
      </c>
      <c r="E36" s="510">
        <f>Stored_C!G42+Stored_C!M42</f>
        <v>2.4810077289618725E-2</v>
      </c>
      <c r="F36" s="511">
        <f>F35+HWP!C36</f>
        <v>0</v>
      </c>
      <c r="G36" s="509">
        <f>G35+HWP!D36</f>
        <v>0.40556569146428167</v>
      </c>
      <c r="H36" s="510">
        <f>H35+HWP!E36</f>
        <v>0.33459169545803236</v>
      </c>
      <c r="I36" s="493"/>
      <c r="J36" s="512">
        <f>Garden!J43</f>
        <v>0</v>
      </c>
      <c r="K36" s="513">
        <f>Paper!J43</f>
        <v>8.4000886470135625E-3</v>
      </c>
      <c r="L36" s="514">
        <f>Wood!J43</f>
        <v>0</v>
      </c>
      <c r="M36" s="515">
        <f>J36*(1-Recovery_OX!E36)*(1-Recovery_OX!F36)</f>
        <v>0</v>
      </c>
      <c r="N36" s="513">
        <f>K36*(1-Recovery_OX!E36)*(1-Recovery_OX!F36)</f>
        <v>8.4000886470135625E-3</v>
      </c>
      <c r="O36" s="514">
        <f>L36*(1-Recovery_OX!E36)*(1-Recovery_OX!F36)</f>
        <v>0</v>
      </c>
    </row>
    <row r="37" spans="2:15">
      <c r="B37" s="507">
        <f t="shared" si="0"/>
        <v>1975</v>
      </c>
      <c r="C37" s="508">
        <f>Stored_C!E43</f>
        <v>0</v>
      </c>
      <c r="D37" s="509">
        <f>Stored_C!F43+Stored_C!L43</f>
        <v>3.0242667468816001E-2</v>
      </c>
      <c r="E37" s="510">
        <f>Stored_C!G43+Stored_C!M43</f>
        <v>2.4950200661773198E-2</v>
      </c>
      <c r="F37" s="511">
        <f>F36+HWP!C37</f>
        <v>0</v>
      </c>
      <c r="G37" s="509">
        <f>G36+HWP!D37</f>
        <v>0.43580835893309766</v>
      </c>
      <c r="H37" s="510">
        <f>H36+HWP!E37</f>
        <v>0.35954189611980558</v>
      </c>
      <c r="I37" s="493"/>
      <c r="J37" s="512">
        <f>Garden!J44</f>
        <v>0</v>
      </c>
      <c r="K37" s="513">
        <f>Paper!J44</f>
        <v>8.8162152791259572E-3</v>
      </c>
      <c r="L37" s="514">
        <f>Wood!J44</f>
        <v>0</v>
      </c>
      <c r="M37" s="515">
        <f>J37*(1-Recovery_OX!E37)*(1-Recovery_OX!F37)</f>
        <v>0</v>
      </c>
      <c r="N37" s="513">
        <f>K37*(1-Recovery_OX!E37)*(1-Recovery_OX!F37)</f>
        <v>8.8162152791259572E-3</v>
      </c>
      <c r="O37" s="514">
        <f>L37*(1-Recovery_OX!E37)*(1-Recovery_OX!F37)</f>
        <v>0</v>
      </c>
    </row>
    <row r="38" spans="2:15">
      <c r="B38" s="507">
        <f t="shared" si="0"/>
        <v>1976</v>
      </c>
      <c r="C38" s="508">
        <f>Stored_C!E44</f>
        <v>0</v>
      </c>
      <c r="D38" s="509">
        <f>Stored_C!F44+Stored_C!L44</f>
        <v>3.0412513980518408E-2</v>
      </c>
      <c r="E38" s="510">
        <f>Stored_C!G44+Stored_C!M44</f>
        <v>2.5090324033927688E-2</v>
      </c>
      <c r="F38" s="511">
        <f>F37+HWP!C38</f>
        <v>0</v>
      </c>
      <c r="G38" s="509">
        <f>G37+HWP!D38</f>
        <v>0.46622087291361608</v>
      </c>
      <c r="H38" s="510">
        <f>H37+HWP!E38</f>
        <v>0.38463222015373327</v>
      </c>
      <c r="I38" s="493"/>
      <c r="J38" s="512">
        <f>Garden!J45</f>
        <v>0</v>
      </c>
      <c r="K38" s="513">
        <f>Paper!J45</f>
        <v>9.2097667933533425E-3</v>
      </c>
      <c r="L38" s="514">
        <f>Wood!J45</f>
        <v>0</v>
      </c>
      <c r="M38" s="515">
        <f>J38*(1-Recovery_OX!E38)*(1-Recovery_OX!F38)</f>
        <v>0</v>
      </c>
      <c r="N38" s="513">
        <f>K38*(1-Recovery_OX!E38)*(1-Recovery_OX!F38)</f>
        <v>9.2097667933533425E-3</v>
      </c>
      <c r="O38" s="514">
        <f>L38*(1-Recovery_OX!E38)*(1-Recovery_OX!F38)</f>
        <v>0</v>
      </c>
    </row>
    <row r="39" spans="2:15">
      <c r="B39" s="507">
        <f t="shared" si="0"/>
        <v>1977</v>
      </c>
      <c r="C39" s="508">
        <f>Stored_C!E45</f>
        <v>0</v>
      </c>
      <c r="D39" s="509">
        <f>Stored_C!F45+Stored_C!L45</f>
        <v>3.0582360492220809E-2</v>
      </c>
      <c r="E39" s="510">
        <f>Stored_C!G45+Stored_C!M45</f>
        <v>2.5230447406082157E-2</v>
      </c>
      <c r="F39" s="511">
        <f>F38+HWP!C39</f>
        <v>0</v>
      </c>
      <c r="G39" s="509">
        <f>G38+HWP!D39</f>
        <v>0.49680323340583687</v>
      </c>
      <c r="H39" s="510">
        <f>H38+HWP!E39</f>
        <v>0.40986266755981543</v>
      </c>
      <c r="I39" s="493"/>
      <c r="J39" s="512">
        <f>Garden!J46</f>
        <v>0</v>
      </c>
      <c r="K39" s="513">
        <f>Paper!J46</f>
        <v>9.5822694071811005E-3</v>
      </c>
      <c r="L39" s="514">
        <f>Wood!J46</f>
        <v>0</v>
      </c>
      <c r="M39" s="515">
        <f>J39*(1-Recovery_OX!E39)*(1-Recovery_OX!F39)</f>
        <v>0</v>
      </c>
      <c r="N39" s="513">
        <f>K39*(1-Recovery_OX!E39)*(1-Recovery_OX!F39)</f>
        <v>9.5822694071811005E-3</v>
      </c>
      <c r="O39" s="514">
        <f>L39*(1-Recovery_OX!E39)*(1-Recovery_OX!F39)</f>
        <v>0</v>
      </c>
    </row>
    <row r="40" spans="2:15">
      <c r="B40" s="507">
        <f t="shared" si="0"/>
        <v>1978</v>
      </c>
      <c r="C40" s="508">
        <f>Stored_C!E46</f>
        <v>0</v>
      </c>
      <c r="D40" s="509">
        <f>Stored_C!F46+Stored_C!L46</f>
        <v>3.0752207003923206E-2</v>
      </c>
      <c r="E40" s="510">
        <f>Stored_C!G46+Stored_C!M46</f>
        <v>2.537057077823664E-2</v>
      </c>
      <c r="F40" s="511">
        <f>F39+HWP!C40</f>
        <v>0</v>
      </c>
      <c r="G40" s="509">
        <f>G39+HWP!D40</f>
        <v>0.5275554404097601</v>
      </c>
      <c r="H40" s="510">
        <f>H39+HWP!E40</f>
        <v>0.43523323833805205</v>
      </c>
      <c r="I40" s="493"/>
      <c r="J40" s="512">
        <f>Garden!J47</f>
        <v>0</v>
      </c>
      <c r="K40" s="513">
        <f>Paper!J47</f>
        <v>9.9351461563604252E-3</v>
      </c>
      <c r="L40" s="514">
        <f>Wood!J47</f>
        <v>0</v>
      </c>
      <c r="M40" s="515">
        <f>J40*(1-Recovery_OX!E40)*(1-Recovery_OX!F40)</f>
        <v>0</v>
      </c>
      <c r="N40" s="513">
        <f>K40*(1-Recovery_OX!E40)*(1-Recovery_OX!F40)</f>
        <v>9.9351461563604252E-3</v>
      </c>
      <c r="O40" s="514">
        <f>L40*(1-Recovery_OX!E40)*(1-Recovery_OX!F40)</f>
        <v>0</v>
      </c>
    </row>
    <row r="41" spans="2:15">
      <c r="B41" s="507">
        <f t="shared" si="0"/>
        <v>1979</v>
      </c>
      <c r="C41" s="508">
        <f>Stored_C!E47</f>
        <v>0</v>
      </c>
      <c r="D41" s="509">
        <f>Stored_C!F47+Stored_C!L47</f>
        <v>3.0922053515625603E-2</v>
      </c>
      <c r="E41" s="510">
        <f>Stored_C!G47+Stored_C!M47</f>
        <v>2.5510694150391124E-2</v>
      </c>
      <c r="F41" s="511">
        <f>F40+HWP!C41</f>
        <v>0</v>
      </c>
      <c r="G41" s="509">
        <f>G40+HWP!D41</f>
        <v>0.5584774939253857</v>
      </c>
      <c r="H41" s="510">
        <f>H40+HWP!E41</f>
        <v>0.4607439324884432</v>
      </c>
      <c r="I41" s="493"/>
      <c r="J41" s="512">
        <f>Garden!J48</f>
        <v>0</v>
      </c>
      <c r="K41" s="513">
        <f>Paper!J48</f>
        <v>1.0269723870631242E-2</v>
      </c>
      <c r="L41" s="514">
        <f>Wood!J48</f>
        <v>0</v>
      </c>
      <c r="M41" s="515">
        <f>J41*(1-Recovery_OX!E41)*(1-Recovery_OX!F41)</f>
        <v>0</v>
      </c>
      <c r="N41" s="513">
        <f>K41*(1-Recovery_OX!E41)*(1-Recovery_OX!F41)</f>
        <v>1.0269723870631242E-2</v>
      </c>
      <c r="O41" s="514">
        <f>L41*(1-Recovery_OX!E41)*(1-Recovery_OX!F41)</f>
        <v>0</v>
      </c>
    </row>
    <row r="42" spans="2:15">
      <c r="B42" s="507">
        <f t="shared" si="0"/>
        <v>1980</v>
      </c>
      <c r="C42" s="508">
        <f>Stored_C!E48</f>
        <v>0</v>
      </c>
      <c r="D42" s="509">
        <f>Stored_C!F48+Stored_C!L48</f>
        <v>3.1091900027328007E-2</v>
      </c>
      <c r="E42" s="510">
        <f>Stored_C!G48+Stored_C!M48</f>
        <v>2.5650817522545607E-2</v>
      </c>
      <c r="F42" s="511">
        <f>F41+HWP!C42</f>
        <v>0</v>
      </c>
      <c r="G42" s="509">
        <f>G41+HWP!D42</f>
        <v>0.58956939395271368</v>
      </c>
      <c r="H42" s="510">
        <f>H41+HWP!E42</f>
        <v>0.48639475001098881</v>
      </c>
      <c r="I42" s="493"/>
      <c r="J42" s="512">
        <f>Garden!J49</f>
        <v>0</v>
      </c>
      <c r="K42" s="513">
        <f>Paper!J49</f>
        <v>1.0587239677843125E-2</v>
      </c>
      <c r="L42" s="514">
        <f>Wood!J49</f>
        <v>0</v>
      </c>
      <c r="M42" s="515">
        <f>J42*(1-Recovery_OX!E42)*(1-Recovery_OX!F42)</f>
        <v>0</v>
      </c>
      <c r="N42" s="513">
        <f>K42*(1-Recovery_OX!E42)*(1-Recovery_OX!F42)</f>
        <v>1.0587239677843125E-2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0.58956939395271368</v>
      </c>
      <c r="H43" s="510">
        <f>H42+HWP!E43</f>
        <v>0.48639475001098881</v>
      </c>
      <c r="I43" s="493"/>
      <c r="J43" s="512">
        <f>Garden!J50</f>
        <v>0</v>
      </c>
      <c r="K43" s="513">
        <f>Paper!J50</f>
        <v>1.0888847068357448E-2</v>
      </c>
      <c r="L43" s="514">
        <f>Wood!J50</f>
        <v>0</v>
      </c>
      <c r="M43" s="515">
        <f>J43*(1-Recovery_OX!E43)*(1-Recovery_OX!F43)</f>
        <v>0</v>
      </c>
      <c r="N43" s="513">
        <f>K43*(1-Recovery_OX!E43)*(1-Recovery_OX!F43)</f>
        <v>1.0888847068357448E-2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0.58956939395271368</v>
      </c>
      <c r="H44" s="510">
        <f>H43+HWP!E44</f>
        <v>0.48639475001098881</v>
      </c>
      <c r="I44" s="493"/>
      <c r="J44" s="512">
        <f>Garden!J51</f>
        <v>0</v>
      </c>
      <c r="K44" s="513">
        <f>Paper!J51</f>
        <v>1.0152693712437488E-2</v>
      </c>
      <c r="L44" s="514">
        <f>Wood!J51</f>
        <v>0</v>
      </c>
      <c r="M44" s="515">
        <f>J44*(1-Recovery_OX!E44)*(1-Recovery_OX!F44)</f>
        <v>0</v>
      </c>
      <c r="N44" s="513">
        <f>K44*(1-Recovery_OX!E44)*(1-Recovery_OX!F44)</f>
        <v>1.0152693712437488E-2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0.58956939395271368</v>
      </c>
      <c r="H45" s="510">
        <f>H44+HWP!E45</f>
        <v>0.48639475001098881</v>
      </c>
      <c r="I45" s="493"/>
      <c r="J45" s="512">
        <f>Garden!J52</f>
        <v>0</v>
      </c>
      <c r="K45" s="513">
        <f>Paper!J52</f>
        <v>9.4663088728746923E-3</v>
      </c>
      <c r="L45" s="514">
        <f>Wood!J52</f>
        <v>0</v>
      </c>
      <c r="M45" s="515">
        <f>J45*(1-Recovery_OX!E45)*(1-Recovery_OX!F45)</f>
        <v>0</v>
      </c>
      <c r="N45" s="513">
        <f>K45*(1-Recovery_OX!E45)*(1-Recovery_OX!F45)</f>
        <v>9.4663088728746923E-3</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0.58956939395271368</v>
      </c>
      <c r="H46" s="510">
        <f>H45+HWP!E46</f>
        <v>0.48639475001098881</v>
      </c>
      <c r="I46" s="493"/>
      <c r="J46" s="512">
        <f>Garden!J53</f>
        <v>0</v>
      </c>
      <c r="K46" s="513">
        <f>Paper!J53</f>
        <v>8.8263278903892052E-3</v>
      </c>
      <c r="L46" s="514">
        <f>Wood!J53</f>
        <v>0</v>
      </c>
      <c r="M46" s="515">
        <f>J46*(1-Recovery_OX!E46)*(1-Recovery_OX!F46)</f>
        <v>0</v>
      </c>
      <c r="N46" s="513">
        <f>K46*(1-Recovery_OX!E46)*(1-Recovery_OX!F46)</f>
        <v>8.8263278903892052E-3</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0.58956939395271368</v>
      </c>
      <c r="H47" s="510">
        <f>H46+HWP!E47</f>
        <v>0.48639475001098881</v>
      </c>
      <c r="I47" s="493"/>
      <c r="J47" s="512">
        <f>Garden!J54</f>
        <v>0</v>
      </c>
      <c r="K47" s="513">
        <f>Paper!J54</f>
        <v>8.229613577462401E-3</v>
      </c>
      <c r="L47" s="514">
        <f>Wood!J54</f>
        <v>0</v>
      </c>
      <c r="M47" s="515">
        <f>J47*(1-Recovery_OX!E47)*(1-Recovery_OX!F47)</f>
        <v>0</v>
      </c>
      <c r="N47" s="513">
        <f>K47*(1-Recovery_OX!E47)*(1-Recovery_OX!F47)</f>
        <v>8.229613577462401E-3</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0.58956939395271368</v>
      </c>
      <c r="H48" s="510">
        <f>H47+HWP!E48</f>
        <v>0.48639475001098881</v>
      </c>
      <c r="I48" s="493"/>
      <c r="J48" s="512">
        <f>Garden!J55</f>
        <v>0</v>
      </c>
      <c r="K48" s="513">
        <f>Paper!J55</f>
        <v>7.6732408398400252E-3</v>
      </c>
      <c r="L48" s="514">
        <f>Wood!J55</f>
        <v>0</v>
      </c>
      <c r="M48" s="515">
        <f>J48*(1-Recovery_OX!E48)*(1-Recovery_OX!F48)</f>
        <v>0</v>
      </c>
      <c r="N48" s="513">
        <f>K48*(1-Recovery_OX!E48)*(1-Recovery_OX!F48)</f>
        <v>7.6732408398400252E-3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0.58956939395271368</v>
      </c>
      <c r="H49" s="510">
        <f>H48+HWP!E49</f>
        <v>0.48639475001098881</v>
      </c>
      <c r="I49" s="493"/>
      <c r="J49" s="512">
        <f>Garden!J56</f>
        <v>0</v>
      </c>
      <c r="K49" s="513">
        <f>Paper!J56</f>
        <v>7.1544823377167671E-3</v>
      </c>
      <c r="L49" s="514">
        <f>Wood!J56</f>
        <v>0</v>
      </c>
      <c r="M49" s="515">
        <f>J49*(1-Recovery_OX!E49)*(1-Recovery_OX!F49)</f>
        <v>0</v>
      </c>
      <c r="N49" s="513">
        <f>K49*(1-Recovery_OX!E49)*(1-Recovery_OX!F49)</f>
        <v>7.1544823377167671E-3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0.58956939395271368</v>
      </c>
      <c r="H50" s="510">
        <f>H49+HWP!E50</f>
        <v>0.48639475001098881</v>
      </c>
      <c r="I50" s="493"/>
      <c r="J50" s="512">
        <f>Garden!J57</f>
        <v>0</v>
      </c>
      <c r="K50" s="513">
        <f>Paper!J57</f>
        <v>6.6707951163133758E-3</v>
      </c>
      <c r="L50" s="514">
        <f>Wood!J57</f>
        <v>0</v>
      </c>
      <c r="M50" s="515">
        <f>J50*(1-Recovery_OX!E50)*(1-Recovery_OX!F50)</f>
        <v>0</v>
      </c>
      <c r="N50" s="513">
        <f>K50*(1-Recovery_OX!E50)*(1-Recovery_OX!F50)</f>
        <v>6.6707951163133758E-3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0.58956939395271368</v>
      </c>
      <c r="H51" s="510">
        <f>H50+HWP!E51</f>
        <v>0.48639475001098881</v>
      </c>
      <c r="I51" s="493"/>
      <c r="J51" s="512">
        <f>Garden!J58</f>
        <v>0</v>
      </c>
      <c r="K51" s="513">
        <f>Paper!J58</f>
        <v>6.2198081403093729E-3</v>
      </c>
      <c r="L51" s="514">
        <f>Wood!J58</f>
        <v>0</v>
      </c>
      <c r="M51" s="515">
        <f>J51*(1-Recovery_OX!E51)*(1-Recovery_OX!F51)</f>
        <v>0</v>
      </c>
      <c r="N51" s="513">
        <f>K51*(1-Recovery_OX!E51)*(1-Recovery_OX!F51)</f>
        <v>6.2198081403093729E-3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0.58956939395271368</v>
      </c>
      <c r="H52" s="510">
        <f>H51+HWP!E52</f>
        <v>0.48639475001098881</v>
      </c>
      <c r="I52" s="493"/>
      <c r="J52" s="512">
        <f>Garden!J59</f>
        <v>0</v>
      </c>
      <c r="K52" s="513">
        <f>Paper!J59</f>
        <v>5.7993106710251688E-3</v>
      </c>
      <c r="L52" s="514">
        <f>Wood!J59</f>
        <v>0</v>
      </c>
      <c r="M52" s="515">
        <f>J52*(1-Recovery_OX!E52)*(1-Recovery_OX!F52)</f>
        <v>0</v>
      </c>
      <c r="N52" s="513">
        <f>K52*(1-Recovery_OX!E52)*(1-Recovery_OX!F52)</f>
        <v>5.7993106710251688E-3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0.58956939395271368</v>
      </c>
      <c r="H53" s="510">
        <f>H52+HWP!E53</f>
        <v>0.48639475001098881</v>
      </c>
      <c r="I53" s="493"/>
      <c r="J53" s="512">
        <f>Garden!J60</f>
        <v>0</v>
      </c>
      <c r="K53" s="513">
        <f>Paper!J60</f>
        <v>5.407241429378486E-3</v>
      </c>
      <c r="L53" s="514">
        <f>Wood!J60</f>
        <v>0</v>
      </c>
      <c r="M53" s="515">
        <f>J53*(1-Recovery_OX!E53)*(1-Recovery_OX!F53)</f>
        <v>0</v>
      </c>
      <c r="N53" s="513">
        <f>K53*(1-Recovery_OX!E53)*(1-Recovery_OX!F53)</f>
        <v>5.407241429378486E-3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0.58956939395271368</v>
      </c>
      <c r="H54" s="510">
        <f>H53+HWP!E54</f>
        <v>0.48639475001098881</v>
      </c>
      <c r="I54" s="493"/>
      <c r="J54" s="512">
        <f>Garden!J61</f>
        <v>0</v>
      </c>
      <c r="K54" s="513">
        <f>Paper!J61</f>
        <v>5.0416784914919062E-3</v>
      </c>
      <c r="L54" s="514">
        <f>Wood!J61</f>
        <v>0</v>
      </c>
      <c r="M54" s="515">
        <f>J54*(1-Recovery_OX!E54)*(1-Recovery_OX!F54)</f>
        <v>0</v>
      </c>
      <c r="N54" s="513">
        <f>K54*(1-Recovery_OX!E54)*(1-Recovery_OX!F54)</f>
        <v>5.0416784914919062E-3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0.58956939395271368</v>
      </c>
      <c r="H55" s="510">
        <f>H54+HWP!E55</f>
        <v>0.48639475001098881</v>
      </c>
      <c r="I55" s="493"/>
      <c r="J55" s="512">
        <f>Garden!J62</f>
        <v>0</v>
      </c>
      <c r="K55" s="513">
        <f>Paper!J62</f>
        <v>4.7008298674197967E-3</v>
      </c>
      <c r="L55" s="514">
        <f>Wood!J62</f>
        <v>0</v>
      </c>
      <c r="M55" s="515">
        <f>J55*(1-Recovery_OX!E55)*(1-Recovery_OX!F55)</f>
        <v>0</v>
      </c>
      <c r="N55" s="513">
        <f>K55*(1-Recovery_OX!E55)*(1-Recovery_OX!F55)</f>
        <v>4.7008298674197967E-3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0.58956939395271368</v>
      </c>
      <c r="H56" s="510">
        <f>H55+HWP!E56</f>
        <v>0.48639475001098881</v>
      </c>
      <c r="I56" s="493"/>
      <c r="J56" s="512">
        <f>Garden!J63</f>
        <v>0</v>
      </c>
      <c r="K56" s="513">
        <f>Paper!J63</f>
        <v>4.3830247168115174E-3</v>
      </c>
      <c r="L56" s="514">
        <f>Wood!J63</f>
        <v>0</v>
      </c>
      <c r="M56" s="515">
        <f>J56*(1-Recovery_OX!E56)*(1-Recovery_OX!F56)</f>
        <v>0</v>
      </c>
      <c r="N56" s="513">
        <f>K56*(1-Recovery_OX!E56)*(1-Recovery_OX!F56)</f>
        <v>4.3830247168115174E-3</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0.58956939395271368</v>
      </c>
      <c r="H57" s="510">
        <f>H56+HWP!E57</f>
        <v>0.48639475001098881</v>
      </c>
      <c r="I57" s="493"/>
      <c r="J57" s="512">
        <f>Garden!J64</f>
        <v>0</v>
      </c>
      <c r="K57" s="513">
        <f>Paper!J64</f>
        <v>4.0867051584500781E-3</v>
      </c>
      <c r="L57" s="514">
        <f>Wood!J64</f>
        <v>0</v>
      </c>
      <c r="M57" s="515">
        <f>J57*(1-Recovery_OX!E57)*(1-Recovery_OX!F57)</f>
        <v>0</v>
      </c>
      <c r="N57" s="513">
        <f>K57*(1-Recovery_OX!E57)*(1-Recovery_OX!F57)</f>
        <v>4.0867051584500781E-3</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0.58956939395271368</v>
      </c>
      <c r="H58" s="510">
        <f>H57+HWP!E58</f>
        <v>0.48639475001098881</v>
      </c>
      <c r="I58" s="493"/>
      <c r="J58" s="512">
        <f>Garden!J65</f>
        <v>0</v>
      </c>
      <c r="K58" s="513">
        <f>Paper!J65</f>
        <v>3.8104186335166119E-3</v>
      </c>
      <c r="L58" s="514">
        <f>Wood!J65</f>
        <v>0</v>
      </c>
      <c r="M58" s="515">
        <f>J58*(1-Recovery_OX!E58)*(1-Recovery_OX!F58)</f>
        <v>0</v>
      </c>
      <c r="N58" s="513">
        <f>K58*(1-Recovery_OX!E58)*(1-Recovery_OX!F58)</f>
        <v>3.8104186335166119E-3</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0.58956939395271368</v>
      </c>
      <c r="H59" s="510">
        <f>H58+HWP!E59</f>
        <v>0.48639475001098881</v>
      </c>
      <c r="I59" s="493"/>
      <c r="J59" s="512">
        <f>Garden!J66</f>
        <v>0</v>
      </c>
      <c r="K59" s="513">
        <f>Paper!J66</f>
        <v>3.5528107851453571E-3</v>
      </c>
      <c r="L59" s="514">
        <f>Wood!J66</f>
        <v>0</v>
      </c>
      <c r="M59" s="515">
        <f>J59*(1-Recovery_OX!E59)*(1-Recovery_OX!F59)</f>
        <v>0</v>
      </c>
      <c r="N59" s="513">
        <f>K59*(1-Recovery_OX!E59)*(1-Recovery_OX!F59)</f>
        <v>3.5528107851453571E-3</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0.58956939395271368</v>
      </c>
      <c r="H60" s="510">
        <f>H59+HWP!E60</f>
        <v>0.48639475001098881</v>
      </c>
      <c r="I60" s="493"/>
      <c r="J60" s="512">
        <f>Garden!J67</f>
        <v>0</v>
      </c>
      <c r="K60" s="513">
        <f>Paper!J67</f>
        <v>3.3126188193647313E-3</v>
      </c>
      <c r="L60" s="514">
        <f>Wood!J67</f>
        <v>0</v>
      </c>
      <c r="M60" s="515">
        <f>J60*(1-Recovery_OX!E60)*(1-Recovery_OX!F60)</f>
        <v>0</v>
      </c>
      <c r="N60" s="513">
        <f>K60*(1-Recovery_OX!E60)*(1-Recovery_OX!F60)</f>
        <v>3.3126188193647313E-3</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0.58956939395271368</v>
      </c>
      <c r="H61" s="510">
        <f>H60+HWP!E61</f>
        <v>0.48639475001098881</v>
      </c>
      <c r="I61" s="493"/>
      <c r="J61" s="512">
        <f>Garden!J68</f>
        <v>0</v>
      </c>
      <c r="K61" s="513">
        <f>Paper!J68</f>
        <v>3.0886653148798141E-3</v>
      </c>
      <c r="L61" s="514">
        <f>Wood!J68</f>
        <v>0</v>
      </c>
      <c r="M61" s="515">
        <f>J61*(1-Recovery_OX!E61)*(1-Recovery_OX!F61)</f>
        <v>0</v>
      </c>
      <c r="N61" s="513">
        <f>K61*(1-Recovery_OX!E61)*(1-Recovery_OX!F61)</f>
        <v>3.0886653148798141E-3</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0.58956939395271368</v>
      </c>
      <c r="H62" s="510">
        <f>H61+HWP!E62</f>
        <v>0.48639475001098881</v>
      </c>
      <c r="I62" s="493"/>
      <c r="J62" s="512">
        <f>Garden!J69</f>
        <v>0</v>
      </c>
      <c r="K62" s="513">
        <f>Paper!J69</f>
        <v>2.8798524513517984E-3</v>
      </c>
      <c r="L62" s="514">
        <f>Wood!J69</f>
        <v>0</v>
      </c>
      <c r="M62" s="515">
        <f>J62*(1-Recovery_OX!E62)*(1-Recovery_OX!F62)</f>
        <v>0</v>
      </c>
      <c r="N62" s="513">
        <f>K62*(1-Recovery_OX!E62)*(1-Recovery_OX!F62)</f>
        <v>2.8798524513517984E-3</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0.58956939395271368</v>
      </c>
      <c r="H63" s="510">
        <f>H62+HWP!E63</f>
        <v>0.48639475001098881</v>
      </c>
      <c r="I63" s="493"/>
      <c r="J63" s="512">
        <f>Garden!J70</f>
        <v>0</v>
      </c>
      <c r="K63" s="513">
        <f>Paper!J70</f>
        <v>2.6851566278814124E-3</v>
      </c>
      <c r="L63" s="514">
        <f>Wood!J70</f>
        <v>0</v>
      </c>
      <c r="M63" s="515">
        <f>J63*(1-Recovery_OX!E63)*(1-Recovery_OX!F63)</f>
        <v>0</v>
      </c>
      <c r="N63" s="513">
        <f>K63*(1-Recovery_OX!E63)*(1-Recovery_OX!F63)</f>
        <v>2.6851566278814124E-3</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0.58956939395271368</v>
      </c>
      <c r="H64" s="510">
        <f>H63+HWP!E64</f>
        <v>0.48639475001098881</v>
      </c>
      <c r="I64" s="493"/>
      <c r="J64" s="512">
        <f>Garden!J71</f>
        <v>0</v>
      </c>
      <c r="K64" s="513">
        <f>Paper!J71</f>
        <v>2.5036234453161246E-3</v>
      </c>
      <c r="L64" s="514">
        <f>Wood!J71</f>
        <v>0</v>
      </c>
      <c r="M64" s="515">
        <f>J64*(1-Recovery_OX!E64)*(1-Recovery_OX!F64)</f>
        <v>0</v>
      </c>
      <c r="N64" s="513">
        <f>K64*(1-Recovery_OX!E64)*(1-Recovery_OX!F64)</f>
        <v>2.5036234453161246E-3</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0.58956939395271368</v>
      </c>
      <c r="H65" s="510">
        <f>H64+HWP!E65</f>
        <v>0.48639475001098881</v>
      </c>
      <c r="I65" s="493"/>
      <c r="J65" s="512">
        <f>Garden!J72</f>
        <v>0</v>
      </c>
      <c r="K65" s="513">
        <f>Paper!J72</f>
        <v>2.3343630277843923E-3</v>
      </c>
      <c r="L65" s="514">
        <f>Wood!J72</f>
        <v>0</v>
      </c>
      <c r="M65" s="515">
        <f>J65*(1-Recovery_OX!E65)*(1-Recovery_OX!F65)</f>
        <v>0</v>
      </c>
      <c r="N65" s="513">
        <f>K65*(1-Recovery_OX!E65)*(1-Recovery_OX!F65)</f>
        <v>2.3343630277843923E-3</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0.58956939395271368</v>
      </c>
      <c r="H66" s="510">
        <f>H65+HWP!E66</f>
        <v>0.48639475001098881</v>
      </c>
      <c r="I66" s="493"/>
      <c r="J66" s="512">
        <f>Garden!J73</f>
        <v>0</v>
      </c>
      <c r="K66" s="513">
        <f>Paper!J73</f>
        <v>2.1765456605231047E-3</v>
      </c>
      <c r="L66" s="514">
        <f>Wood!J73</f>
        <v>0</v>
      </c>
      <c r="M66" s="515">
        <f>J66*(1-Recovery_OX!E66)*(1-Recovery_OX!F66)</f>
        <v>0</v>
      </c>
      <c r="N66" s="513">
        <f>K66*(1-Recovery_OX!E66)*(1-Recovery_OX!F66)</f>
        <v>2.1765456605231047E-3</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0.58956939395271368</v>
      </c>
      <c r="H67" s="510">
        <f>H66+HWP!E67</f>
        <v>0.48639475001098881</v>
      </c>
      <c r="I67" s="493"/>
      <c r="J67" s="512">
        <f>Garden!J74</f>
        <v>0</v>
      </c>
      <c r="K67" s="513">
        <f>Paper!J74</f>
        <v>2.029397722614853E-3</v>
      </c>
      <c r="L67" s="514">
        <f>Wood!J74</f>
        <v>0</v>
      </c>
      <c r="M67" s="515">
        <f>J67*(1-Recovery_OX!E67)*(1-Recovery_OX!F67)</f>
        <v>0</v>
      </c>
      <c r="N67" s="513">
        <f>K67*(1-Recovery_OX!E67)*(1-Recovery_OX!F67)</f>
        <v>2.029397722614853E-3</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0.58956939395271368</v>
      </c>
      <c r="H68" s="510">
        <f>H67+HWP!E68</f>
        <v>0.48639475001098881</v>
      </c>
      <c r="I68" s="493"/>
      <c r="J68" s="512">
        <f>Garden!J75</f>
        <v>0</v>
      </c>
      <c r="K68" s="513">
        <f>Paper!J75</f>
        <v>1.892197894697295E-3</v>
      </c>
      <c r="L68" s="514">
        <f>Wood!J75</f>
        <v>0</v>
      </c>
      <c r="M68" s="515">
        <f>J68*(1-Recovery_OX!E68)*(1-Recovery_OX!F68)</f>
        <v>0</v>
      </c>
      <c r="N68" s="513">
        <f>K68*(1-Recovery_OX!E68)*(1-Recovery_OX!F68)</f>
        <v>1.892197894697295E-3</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0.58956939395271368</v>
      </c>
      <c r="H69" s="510">
        <f>H68+HWP!E69</f>
        <v>0.48639475001098881</v>
      </c>
      <c r="I69" s="493"/>
      <c r="J69" s="512">
        <f>Garden!J76</f>
        <v>0</v>
      </c>
      <c r="K69" s="513">
        <f>Paper!J76</f>
        <v>1.7642736230548044E-3</v>
      </c>
      <c r="L69" s="514">
        <f>Wood!J76</f>
        <v>0</v>
      </c>
      <c r="M69" s="515">
        <f>J69*(1-Recovery_OX!E69)*(1-Recovery_OX!F69)</f>
        <v>0</v>
      </c>
      <c r="N69" s="513">
        <f>K69*(1-Recovery_OX!E69)*(1-Recovery_OX!F69)</f>
        <v>1.7642736230548044E-3</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0.58956939395271368</v>
      </c>
      <c r="H70" s="510">
        <f>H69+HWP!E70</f>
        <v>0.48639475001098881</v>
      </c>
      <c r="I70" s="493"/>
      <c r="J70" s="512">
        <f>Garden!J77</f>
        <v>0</v>
      </c>
      <c r="K70" s="513">
        <f>Paper!J77</f>
        <v>1.6449978227593759E-3</v>
      </c>
      <c r="L70" s="514">
        <f>Wood!J77</f>
        <v>0</v>
      </c>
      <c r="M70" s="515">
        <f>J70*(1-Recovery_OX!E70)*(1-Recovery_OX!F70)</f>
        <v>0</v>
      </c>
      <c r="N70" s="513">
        <f>K70*(1-Recovery_OX!E70)*(1-Recovery_OX!F70)</f>
        <v>1.6449978227593759E-3</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0.58956939395271368</v>
      </c>
      <c r="H71" s="510">
        <f>H70+HWP!E71</f>
        <v>0.48639475001098881</v>
      </c>
      <c r="I71" s="493"/>
      <c r="J71" s="512">
        <f>Garden!J78</f>
        <v>0</v>
      </c>
      <c r="K71" s="513">
        <f>Paper!J78</f>
        <v>1.5337858036995825E-3</v>
      </c>
      <c r="L71" s="514">
        <f>Wood!J78</f>
        <v>0</v>
      </c>
      <c r="M71" s="515">
        <f>J71*(1-Recovery_OX!E71)*(1-Recovery_OX!F71)</f>
        <v>0</v>
      </c>
      <c r="N71" s="513">
        <f>K71*(1-Recovery_OX!E71)*(1-Recovery_OX!F71)</f>
        <v>1.5337858036995825E-3</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0.58956939395271368</v>
      </c>
      <c r="H72" s="510">
        <f>H71+HWP!E72</f>
        <v>0.48639475001098881</v>
      </c>
      <c r="I72" s="493"/>
      <c r="J72" s="512">
        <f>Garden!J79</f>
        <v>0</v>
      </c>
      <c r="K72" s="513">
        <f>Paper!J79</f>
        <v>1.4300924044289688E-3</v>
      </c>
      <c r="L72" s="514">
        <f>Wood!J79</f>
        <v>0</v>
      </c>
      <c r="M72" s="515">
        <f>J72*(1-Recovery_OX!E72)*(1-Recovery_OX!F72)</f>
        <v>0</v>
      </c>
      <c r="N72" s="513">
        <f>K72*(1-Recovery_OX!E72)*(1-Recovery_OX!F72)</f>
        <v>1.4300924044289688E-3</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0.58956939395271368</v>
      </c>
      <c r="H73" s="510">
        <f>H72+HWP!E73</f>
        <v>0.48639475001098881</v>
      </c>
      <c r="I73" s="493"/>
      <c r="J73" s="512">
        <f>Garden!J80</f>
        <v>0</v>
      </c>
      <c r="K73" s="513">
        <f>Paper!J80</f>
        <v>1.3334093197840083E-3</v>
      </c>
      <c r="L73" s="514">
        <f>Wood!J80</f>
        <v>0</v>
      </c>
      <c r="M73" s="515">
        <f>J73*(1-Recovery_OX!E73)*(1-Recovery_OX!F73)</f>
        <v>0</v>
      </c>
      <c r="N73" s="513">
        <f>K73*(1-Recovery_OX!E73)*(1-Recovery_OX!F73)</f>
        <v>1.3334093197840083E-3</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0.58956939395271368</v>
      </c>
      <c r="H74" s="510">
        <f>H73+HWP!E74</f>
        <v>0.48639475001098881</v>
      </c>
      <c r="I74" s="493"/>
      <c r="J74" s="512">
        <f>Garden!J81</f>
        <v>0</v>
      </c>
      <c r="K74" s="513">
        <f>Paper!J81</f>
        <v>1.2432626091716035E-3</v>
      </c>
      <c r="L74" s="514">
        <f>Wood!J81</f>
        <v>0</v>
      </c>
      <c r="M74" s="515">
        <f>J74*(1-Recovery_OX!E74)*(1-Recovery_OX!F74)</f>
        <v>0</v>
      </c>
      <c r="N74" s="513">
        <f>K74*(1-Recovery_OX!E74)*(1-Recovery_OX!F74)</f>
        <v>1.2432626091716035E-3</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0.58956939395271368</v>
      </c>
      <c r="H75" s="510">
        <f>H74+HWP!E75</f>
        <v>0.48639475001098881</v>
      </c>
      <c r="I75" s="493"/>
      <c r="J75" s="512">
        <f>Garden!J82</f>
        <v>0</v>
      </c>
      <c r="K75" s="513">
        <f>Paper!J82</f>
        <v>1.1592103733117475E-3</v>
      </c>
      <c r="L75" s="514">
        <f>Wood!J82</f>
        <v>0</v>
      </c>
      <c r="M75" s="515">
        <f>J75*(1-Recovery_OX!E75)*(1-Recovery_OX!F75)</f>
        <v>0</v>
      </c>
      <c r="N75" s="513">
        <f>K75*(1-Recovery_OX!E75)*(1-Recovery_OX!F75)</f>
        <v>1.1592103733117475E-3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0.58956939395271368</v>
      </c>
      <c r="H76" s="510">
        <f>H75+HWP!E76</f>
        <v>0.48639475001098881</v>
      </c>
      <c r="I76" s="493"/>
      <c r="J76" s="512">
        <f>Garden!J83</f>
        <v>0</v>
      </c>
      <c r="K76" s="513">
        <f>Paper!J83</f>
        <v>1.0808405880467407E-3</v>
      </c>
      <c r="L76" s="514">
        <f>Wood!J83</f>
        <v>0</v>
      </c>
      <c r="M76" s="515">
        <f>J76*(1-Recovery_OX!E76)*(1-Recovery_OX!F76)</f>
        <v>0</v>
      </c>
      <c r="N76" s="513">
        <f>K76*(1-Recovery_OX!E76)*(1-Recovery_OX!F76)</f>
        <v>1.0808405880467407E-3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0.58956939395271368</v>
      </c>
      <c r="H77" s="510">
        <f>H76+HWP!E77</f>
        <v>0.48639475001098881</v>
      </c>
      <c r="I77" s="493"/>
      <c r="J77" s="512">
        <f>Garden!J84</f>
        <v>0</v>
      </c>
      <c r="K77" s="513">
        <f>Paper!J84</f>
        <v>1.0077690845982919E-3</v>
      </c>
      <c r="L77" s="514">
        <f>Wood!J84</f>
        <v>0</v>
      </c>
      <c r="M77" s="515">
        <f>J77*(1-Recovery_OX!E77)*(1-Recovery_OX!F77)</f>
        <v>0</v>
      </c>
      <c r="N77" s="513">
        <f>K77*(1-Recovery_OX!E77)*(1-Recovery_OX!F77)</f>
        <v>1.0077690845982919E-3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0.58956939395271368</v>
      </c>
      <c r="H78" s="510">
        <f>H77+HWP!E78</f>
        <v>0.48639475001098881</v>
      </c>
      <c r="I78" s="493"/>
      <c r="J78" s="512">
        <f>Garden!J85</f>
        <v>0</v>
      </c>
      <c r="K78" s="513">
        <f>Paper!J85</f>
        <v>9.3963766637172202E-4</v>
      </c>
      <c r="L78" s="514">
        <f>Wood!J85</f>
        <v>0</v>
      </c>
      <c r="M78" s="515">
        <f>J78*(1-Recovery_OX!E78)*(1-Recovery_OX!F78)</f>
        <v>0</v>
      </c>
      <c r="N78" s="513">
        <f>K78*(1-Recovery_OX!E78)*(1-Recovery_OX!F78)</f>
        <v>9.3963766637172202E-4</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0.58956939395271368</v>
      </c>
      <c r="H79" s="510">
        <f>H78+HWP!E79</f>
        <v>0.48639475001098881</v>
      </c>
      <c r="I79" s="493"/>
      <c r="J79" s="512">
        <f>Garden!J86</f>
        <v>0</v>
      </c>
      <c r="K79" s="513">
        <f>Paper!J86</f>
        <v>8.7611235307584088E-4</v>
      </c>
      <c r="L79" s="514">
        <f>Wood!J86</f>
        <v>0</v>
      </c>
      <c r="M79" s="515">
        <f>J79*(1-Recovery_OX!E79)*(1-Recovery_OX!F79)</f>
        <v>0</v>
      </c>
      <c r="N79" s="513">
        <f>K79*(1-Recovery_OX!E79)*(1-Recovery_OX!F79)</f>
        <v>8.7611235307584088E-4</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0.58956939395271368</v>
      </c>
      <c r="H80" s="510">
        <f>H79+HWP!E80</f>
        <v>0.48639475001098881</v>
      </c>
      <c r="I80" s="493"/>
      <c r="J80" s="512">
        <f>Garden!J87</f>
        <v>0</v>
      </c>
      <c r="K80" s="513">
        <f>Paper!J87</f>
        <v>8.1688174355117223E-4</v>
      </c>
      <c r="L80" s="514">
        <f>Wood!J87</f>
        <v>0</v>
      </c>
      <c r="M80" s="515">
        <f>J80*(1-Recovery_OX!E80)*(1-Recovery_OX!F80)</f>
        <v>0</v>
      </c>
      <c r="N80" s="513">
        <f>K80*(1-Recovery_OX!E80)*(1-Recovery_OX!F80)</f>
        <v>8.1688174355117223E-4</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0.58956939395271368</v>
      </c>
      <c r="H81" s="510">
        <f>H80+HWP!E81</f>
        <v>0.48639475001098881</v>
      </c>
      <c r="I81" s="493"/>
      <c r="J81" s="512">
        <f>Garden!J88</f>
        <v>0</v>
      </c>
      <c r="K81" s="513">
        <f>Paper!J88</f>
        <v>7.6165548928110866E-4</v>
      </c>
      <c r="L81" s="514">
        <f>Wood!J88</f>
        <v>0</v>
      </c>
      <c r="M81" s="515">
        <f>J81*(1-Recovery_OX!E81)*(1-Recovery_OX!F81)</f>
        <v>0</v>
      </c>
      <c r="N81" s="513">
        <f>K81*(1-Recovery_OX!E81)*(1-Recovery_OX!F81)</f>
        <v>7.6165548928110866E-4</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0.58956939395271368</v>
      </c>
      <c r="H82" s="510">
        <f>H81+HWP!E82</f>
        <v>0.48639475001098881</v>
      </c>
      <c r="I82" s="493"/>
      <c r="J82" s="512">
        <f>Garden!J89</f>
        <v>0</v>
      </c>
      <c r="K82" s="513">
        <f>Paper!J89</f>
        <v>7.1016287110314694E-4</v>
      </c>
      <c r="L82" s="514">
        <f>Wood!J89</f>
        <v>0</v>
      </c>
      <c r="M82" s="515">
        <f>J82*(1-Recovery_OX!E82)*(1-Recovery_OX!F82)</f>
        <v>0</v>
      </c>
      <c r="N82" s="513">
        <f>K82*(1-Recovery_OX!E82)*(1-Recovery_OX!F82)</f>
        <v>7.1016287110314694E-4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0.58956939395271368</v>
      </c>
      <c r="H83" s="510">
        <f>H82+HWP!E83</f>
        <v>0.48639475001098881</v>
      </c>
      <c r="I83" s="493"/>
      <c r="J83" s="512">
        <f>Garden!J90</f>
        <v>0</v>
      </c>
      <c r="K83" s="513">
        <f>Paper!J90</f>
        <v>6.6215147214323871E-4</v>
      </c>
      <c r="L83" s="514">
        <f>Wood!J90</f>
        <v>0</v>
      </c>
      <c r="M83" s="515">
        <f>J83*(1-Recovery_OX!E83)*(1-Recovery_OX!F83)</f>
        <v>0</v>
      </c>
      <c r="N83" s="513">
        <f>K83*(1-Recovery_OX!E83)*(1-Recovery_OX!F83)</f>
        <v>6.6215147214323871E-4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0.58956939395271368</v>
      </c>
      <c r="H84" s="510">
        <f>H83+HWP!E84</f>
        <v>0.48639475001098881</v>
      </c>
      <c r="I84" s="493"/>
      <c r="J84" s="512">
        <f>Garden!J91</f>
        <v>0</v>
      </c>
      <c r="K84" s="513">
        <f>Paper!J91</f>
        <v>6.1738594046798151E-4</v>
      </c>
      <c r="L84" s="514">
        <f>Wood!J91</f>
        <v>0</v>
      </c>
      <c r="M84" s="515">
        <f>J84*(1-Recovery_OX!E84)*(1-Recovery_OX!F84)</f>
        <v>0</v>
      </c>
      <c r="N84" s="513">
        <f>K84*(1-Recovery_OX!E84)*(1-Recovery_OX!F84)</f>
        <v>6.1738594046798151E-4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0.58956939395271368</v>
      </c>
      <c r="H85" s="510">
        <f>H84+HWP!E85</f>
        <v>0.48639475001098881</v>
      </c>
      <c r="I85" s="493"/>
      <c r="J85" s="512">
        <f>Garden!J92</f>
        <v>0</v>
      </c>
      <c r="K85" s="513">
        <f>Paper!J92</f>
        <v>5.7564683538916764E-4</v>
      </c>
      <c r="L85" s="514">
        <f>Wood!J92</f>
        <v>0</v>
      </c>
      <c r="M85" s="515">
        <f>J85*(1-Recovery_OX!E85)*(1-Recovery_OX!F85)</f>
        <v>0</v>
      </c>
      <c r="N85" s="513">
        <f>K85*(1-Recovery_OX!E85)*(1-Recovery_OX!F85)</f>
        <v>5.7564683538916764E-4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0.58956939395271368</v>
      </c>
      <c r="H86" s="510">
        <f>H85+HWP!E86</f>
        <v>0.48639475001098881</v>
      </c>
      <c r="I86" s="493"/>
      <c r="J86" s="512">
        <f>Garden!J93</f>
        <v>0</v>
      </c>
      <c r="K86" s="513">
        <f>Paper!J93</f>
        <v>5.3672955176527659E-4</v>
      </c>
      <c r="L86" s="514">
        <f>Wood!J93</f>
        <v>0</v>
      </c>
      <c r="M86" s="515">
        <f>J86*(1-Recovery_OX!E86)*(1-Recovery_OX!F86)</f>
        <v>0</v>
      </c>
      <c r="N86" s="513">
        <f>K86*(1-Recovery_OX!E86)*(1-Recovery_OX!F86)</f>
        <v>5.3672955176527659E-4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0.58956939395271368</v>
      </c>
      <c r="H87" s="510">
        <f>H86+HWP!E87</f>
        <v>0.48639475001098881</v>
      </c>
      <c r="I87" s="493"/>
      <c r="J87" s="512">
        <f>Garden!J94</f>
        <v>0</v>
      </c>
      <c r="K87" s="513">
        <f>Paper!J94</f>
        <v>5.0044331702683365E-4</v>
      </c>
      <c r="L87" s="514">
        <f>Wood!J94</f>
        <v>0</v>
      </c>
      <c r="M87" s="515">
        <f>J87*(1-Recovery_OX!E87)*(1-Recovery_OX!F87)</f>
        <v>0</v>
      </c>
      <c r="N87" s="513">
        <f>K87*(1-Recovery_OX!E87)*(1-Recovery_OX!F87)</f>
        <v>5.0044331702683365E-4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0.58956939395271368</v>
      </c>
      <c r="H88" s="510">
        <f>H87+HWP!E88</f>
        <v>0.48639475001098881</v>
      </c>
      <c r="I88" s="493"/>
      <c r="J88" s="512">
        <f>Garden!J95</f>
        <v>0</v>
      </c>
      <c r="K88" s="513">
        <f>Paper!J95</f>
        <v>4.6661025600905294E-4</v>
      </c>
      <c r="L88" s="514">
        <f>Wood!J95</f>
        <v>0</v>
      </c>
      <c r="M88" s="515">
        <f>J88*(1-Recovery_OX!E88)*(1-Recovery_OX!F88)</f>
        <v>0</v>
      </c>
      <c r="N88" s="513">
        <f>K88*(1-Recovery_OX!E88)*(1-Recovery_OX!F88)</f>
        <v>4.6661025600905294E-4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0.58956939395271368</v>
      </c>
      <c r="H89" s="510">
        <f>H88+HWP!E89</f>
        <v>0.48639475001098881</v>
      </c>
      <c r="I89" s="493"/>
      <c r="J89" s="512">
        <f>Garden!J96</f>
        <v>0</v>
      </c>
      <c r="K89" s="513">
        <f>Paper!J96</f>
        <v>4.3506451900757334E-4</v>
      </c>
      <c r="L89" s="514">
        <f>Wood!J96</f>
        <v>0</v>
      </c>
      <c r="M89" s="515">
        <f>J89*(1-Recovery_OX!E89)*(1-Recovery_OX!F89)</f>
        <v>0</v>
      </c>
      <c r="N89" s="513">
        <f>K89*(1-Recovery_OX!E89)*(1-Recovery_OX!F89)</f>
        <v>4.3506451900757334E-4</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0.58956939395271368</v>
      </c>
      <c r="H90" s="510">
        <f>H89+HWP!E90</f>
        <v>0.48639475001098881</v>
      </c>
      <c r="I90" s="493"/>
      <c r="J90" s="512">
        <f>Garden!J97</f>
        <v>0</v>
      </c>
      <c r="K90" s="513">
        <f>Paper!J97</f>
        <v>4.0565146878301532E-4</v>
      </c>
      <c r="L90" s="514">
        <f>Wood!J97</f>
        <v>0</v>
      </c>
      <c r="M90" s="515">
        <f>J90*(1-Recovery_OX!E90)*(1-Recovery_OX!F90)</f>
        <v>0</v>
      </c>
      <c r="N90" s="513">
        <f>K90*(1-Recovery_OX!E90)*(1-Recovery_OX!F90)</f>
        <v>4.0565146878301532E-4</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0.58956939395271368</v>
      </c>
      <c r="H91" s="510">
        <f>H90+HWP!E91</f>
        <v>0.48639475001098881</v>
      </c>
      <c r="I91" s="493"/>
      <c r="J91" s="512">
        <f>Garden!J98</f>
        <v>0</v>
      </c>
      <c r="K91" s="513">
        <f>Paper!J98</f>
        <v>3.7822692252905419E-4</v>
      </c>
      <c r="L91" s="514">
        <f>Wood!J98</f>
        <v>0</v>
      </c>
      <c r="M91" s="515">
        <f>J91*(1-Recovery_OX!E91)*(1-Recovery_OX!F91)</f>
        <v>0</v>
      </c>
      <c r="N91" s="513">
        <f>K91*(1-Recovery_OX!E91)*(1-Recovery_OX!F91)</f>
        <v>3.7822692252905419E-4</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0.58956939395271368</v>
      </c>
      <c r="H92" s="519">
        <f>H91+HWP!E92</f>
        <v>0.48639475001098881</v>
      </c>
      <c r="I92" s="493"/>
      <c r="J92" s="521">
        <f>Garden!J99</f>
        <v>0</v>
      </c>
      <c r="K92" s="522">
        <f>Paper!J99</f>
        <v>3.5265644508813596E-4</v>
      </c>
      <c r="L92" s="523">
        <f>Wood!J99</f>
        <v>0</v>
      </c>
      <c r="M92" s="524">
        <f>J92*(1-Recovery_OX!E92)*(1-Recovery_OX!F92)</f>
        <v>0</v>
      </c>
      <c r="N92" s="522">
        <f>K92*(1-Recovery_OX!E92)*(1-Recovery_OX!F92)</f>
        <v>3.5265644508813596E-4</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2017-09-14T06:34:05Z</dcterms:modified>
</cp:coreProperties>
</file>