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era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W9" i="37"/>
  <c r="O22" i="18"/>
  <c r="B22" i="32"/>
  <c r="B22" i="33"/>
  <c r="O22" i="34"/>
  <c r="B22" i="40"/>
  <c r="P97" i="31" l="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C26" i="18" l="1"/>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G82" i="34" l="1"/>
  <c r="R26" i="33"/>
  <c r="T26" i="33" s="1"/>
  <c r="R22" i="3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R84" i="18"/>
  <c r="T84" i="18" s="1"/>
  <c r="F61" i="34"/>
  <c r="G61" i="34" s="1"/>
  <c r="F44" i="32"/>
  <c r="R42" i="33"/>
  <c r="T42" i="33" s="1"/>
  <c r="R22" i="37"/>
  <c r="S22" i="37" s="1"/>
  <c r="R44" i="31"/>
  <c r="R44" i="37"/>
  <c r="F43" i="32"/>
  <c r="F25" i="34"/>
  <c r="H25" i="34" s="1"/>
  <c r="F21" i="34"/>
  <c r="G21" i="34" s="1"/>
  <c r="F38" i="32"/>
  <c r="F28" i="32"/>
  <c r="R21" i="37"/>
  <c r="S21" i="37" s="1"/>
  <c r="R38" i="31"/>
  <c r="F68" i="37"/>
  <c r="G68" i="34"/>
  <c r="H68" i="34"/>
  <c r="M81" i="39"/>
  <c r="E75" i="38" s="1"/>
  <c r="F53" i="31"/>
  <c r="H53" i="31" s="1"/>
  <c r="F86" i="36"/>
  <c r="F90" i="36"/>
  <c r="H90" i="36" s="1"/>
  <c r="C24" i="39"/>
  <c r="F48" i="34"/>
  <c r="G48" i="34" s="1"/>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H84" i="34" s="1"/>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H48" i="31" s="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H36" i="33"/>
  <c r="G36" i="33"/>
  <c r="T84" i="33"/>
  <c r="S84" i="33"/>
  <c r="T40" i="33"/>
  <c r="L93" i="39"/>
  <c r="D87" i="38" s="1"/>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T36" i="33"/>
  <c r="S62" i="33"/>
  <c r="S94" i="31"/>
  <c r="S45" i="37"/>
  <c r="S51" i="37"/>
  <c r="R25" i="32"/>
  <c r="F81" i="32"/>
  <c r="R21" i="33"/>
  <c r="S21" i="33" s="1"/>
  <c r="F37" i="32"/>
  <c r="F71" i="34"/>
  <c r="H71" i="34" s="1"/>
  <c r="G22" i="36"/>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G24" i="35"/>
  <c r="G58" i="37"/>
  <c r="T48" i="33"/>
  <c r="S48" i="33"/>
  <c r="S29" i="33"/>
  <c r="T29" i="33"/>
  <c r="T45" i="33"/>
  <c r="T73" i="33"/>
  <c r="G33" i="35"/>
  <c r="T79" i="37"/>
  <c r="S79" i="37"/>
  <c r="R46" i="18"/>
  <c r="T46" i="18" s="1"/>
  <c r="T81" i="33"/>
  <c r="S70" i="34"/>
  <c r="T67" i="35"/>
  <c r="H68" i="37"/>
  <c r="G68" i="37"/>
  <c r="T97" i="37"/>
  <c r="S41" i="37"/>
  <c r="G56" i="31"/>
  <c r="H56" i="31"/>
  <c r="G27" i="34"/>
  <c r="H27" i="34"/>
  <c r="T43" i="33"/>
  <c r="G42" i="31"/>
  <c r="T67" i="37"/>
  <c r="R75" i="18"/>
  <c r="S75" i="18" s="1"/>
  <c r="S41" i="35"/>
  <c r="T78" i="35"/>
  <c r="G96" i="31"/>
  <c r="T37" i="33"/>
  <c r="H69" i="31"/>
  <c r="H92" i="37"/>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G36" i="35"/>
  <c r="H19" i="35"/>
  <c r="J19" i="35" s="1"/>
  <c r="K19" i="35" s="1"/>
  <c r="E17" i="17" s="1"/>
  <c r="H20" i="3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G48"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G45" i="35"/>
  <c r="F31" i="33"/>
  <c r="H30" i="39"/>
  <c r="F79" i="35"/>
  <c r="F65" i="35"/>
  <c r="H55" i="35"/>
  <c r="G55" i="35"/>
  <c r="H70" i="39"/>
  <c r="F71" i="33"/>
  <c r="C70" i="39"/>
  <c r="F71" i="37"/>
  <c r="H88" i="39"/>
  <c r="F89" i="33"/>
  <c r="S98" i="35"/>
  <c r="T98" i="35"/>
  <c r="T83" i="31"/>
  <c r="S83" i="31"/>
  <c r="S61" i="31"/>
  <c r="T61" i="31"/>
  <c r="T63" i="31"/>
  <c r="S63" i="31"/>
  <c r="H87" i="36"/>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40" i="18"/>
  <c r="G34" i="37"/>
  <c r="H34" i="37"/>
  <c r="H38" i="37"/>
  <c r="S91" i="35"/>
  <c r="S76" i="35"/>
  <c r="T73" i="35"/>
  <c r="S59" i="35"/>
  <c r="D40" i="38"/>
  <c r="H22" i="31"/>
  <c r="H82" i="37"/>
  <c r="S79" i="18"/>
  <c r="T67" i="18"/>
  <c r="T73" i="18"/>
  <c r="T87" i="18"/>
  <c r="S76" i="18"/>
  <c r="T25" i="35"/>
  <c r="T96" i="18"/>
  <c r="T81" i="18"/>
  <c r="S82" i="18"/>
  <c r="G64" i="37"/>
  <c r="S54" i="18"/>
  <c r="T52" i="18"/>
  <c r="S35" i="18"/>
  <c r="T56" i="35"/>
  <c r="T88" i="18"/>
  <c r="G36"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G84" i="37"/>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S93" i="40"/>
  <c r="T95" i="40"/>
  <c r="T99" i="40"/>
  <c r="H65"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48" i="34" l="1"/>
  <c r="G66" i="35"/>
  <c r="G50" i="34"/>
  <c r="G20" i="34"/>
  <c r="G84" i="34"/>
  <c r="G69" i="34"/>
  <c r="G53" i="31"/>
  <c r="H52" i="31"/>
  <c r="G80" i="31"/>
  <c r="H24" i="36"/>
  <c r="H44" i="36"/>
  <c r="G34" i="36"/>
  <c r="G98" i="18"/>
  <c r="G60" i="37"/>
  <c r="G60" i="18"/>
  <c r="H53" i="37"/>
  <c r="G70" i="18"/>
  <c r="S26" i="33"/>
  <c r="G19" i="34"/>
  <c r="I19" i="34" s="1"/>
  <c r="H22" i="37"/>
  <c r="J20" i="31"/>
  <c r="K20" i="31" s="1"/>
  <c r="D18" i="17" s="1"/>
  <c r="K19" i="34"/>
  <c r="G17" i="17" s="1"/>
  <c r="S19" i="18"/>
  <c r="U19" i="18" s="1"/>
  <c r="U20" i="18" s="1"/>
  <c r="V21" i="18" s="1"/>
  <c r="W21" i="18" s="1"/>
  <c r="T19" i="17" s="1"/>
  <c r="G27" i="37"/>
  <c r="T27" i="18"/>
  <c r="H21" i="34"/>
  <c r="G28" i="18"/>
  <c r="T20" i="18"/>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I20" i="34"/>
  <c r="I21" i="34" s="1"/>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J22" i="31" s="1"/>
  <c r="K15" i="38" s="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V20" i="18"/>
  <c r="W20" i="18" s="1"/>
  <c r="T18" i="17" s="1"/>
  <c r="G16" i="38"/>
  <c r="G17" i="38" s="1"/>
  <c r="G18" i="38" s="1"/>
  <c r="G19" i="38" s="1"/>
  <c r="G20" i="38" s="1"/>
  <c r="K20" i="34"/>
  <c r="G18" i="17" s="1"/>
  <c r="I22" i="34"/>
  <c r="J23" i="34" s="1"/>
  <c r="L16" i="38" s="1"/>
  <c r="J22" i="34"/>
  <c r="L15" i="38"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I23" i="34" l="1"/>
  <c r="J24" i="34" s="1"/>
  <c r="K23" i="34"/>
  <c r="G21" i="17" s="1"/>
  <c r="K22" i="34"/>
  <c r="G20" i="17" s="1"/>
  <c r="L17" i="17"/>
  <c r="O17" i="17" s="1"/>
  <c r="K21" i="34"/>
  <c r="G19" i="17" s="1"/>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E12" i="28"/>
  <c r="M12" i="38" s="1"/>
  <c r="J13" i="38"/>
  <c r="K20" i="32"/>
  <c r="F18" i="17" s="1"/>
  <c r="L18" i="17" s="1"/>
  <c r="K24" i="34"/>
  <c r="G22" i="17" s="1"/>
  <c r="L17" i="38"/>
  <c r="V22" i="36"/>
  <c r="W22" i="36" s="1"/>
  <c r="Z20" i="17" s="1"/>
  <c r="U22" i="36"/>
  <c r="J23" i="35"/>
  <c r="K23" i="35" s="1"/>
  <c r="E21" i="17" s="1"/>
  <c r="I23" i="35"/>
  <c r="I22" i="40"/>
  <c r="I21" i="32"/>
  <c r="J23" i="37"/>
  <c r="K23" i="37" s="1"/>
  <c r="J21" i="17" s="1"/>
  <c r="I23" i="37"/>
  <c r="L19" i="17" l="1"/>
  <c r="O19" i="17" s="1"/>
  <c r="V24" i="35"/>
  <c r="W24" i="35" s="1"/>
  <c r="V22" i="17" s="1"/>
  <c r="AC19" i="17"/>
  <c r="AF19" i="17" s="1"/>
  <c r="U22" i="40"/>
  <c r="U23" i="40" s="1"/>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K25" i="34"/>
  <c r="G23" i="17" s="1"/>
  <c r="O12" i="38"/>
  <c r="N12" i="38"/>
  <c r="I23" i="40"/>
  <c r="J23" i="40"/>
  <c r="K23" i="40" s="1"/>
  <c r="K21" i="17" s="1"/>
  <c r="V24" i="34"/>
  <c r="W24" i="34" s="1"/>
  <c r="X22" i="17" s="1"/>
  <c r="U24" i="34"/>
  <c r="J22" i="32"/>
  <c r="I22" i="32"/>
  <c r="V25" i="35"/>
  <c r="W25" i="35" s="1"/>
  <c r="V23" i="17" s="1"/>
  <c r="U25" i="35"/>
  <c r="I24" i="37"/>
  <c r="J24" i="37"/>
  <c r="K24" i="37" s="1"/>
  <c r="J22" i="17" s="1"/>
  <c r="E14" i="28" l="1"/>
  <c r="M14" i="38" s="1"/>
  <c r="J24" i="33"/>
  <c r="K24" i="33" s="1"/>
  <c r="H22" i="17" s="1"/>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U25" i="37" l="1"/>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V26" i="37" l="1"/>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l="1"/>
  <c r="K29" i="36" s="1"/>
  <c r="I27" i="17"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<sst xmlns="http://schemas.openxmlformats.org/spreadsheetml/2006/main" count="1446" uniqueCount="339">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</sst>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8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0" fillId="0" borderId="0" xfId="0"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0" fontId="2" fillId="2" borderId="16" xfId="0" applyFont="1" applyFill="1" applyBorder="1" applyAlignment="1">
      <alignment horizontal="center"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2" borderId="77" xfId="0" applyFont="1"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56" xfId="4" applyFont="1" applyFill="1" applyBorder="1" applyAlignment="1">
      <alignment vertical="center"/>
    </xf>
    <xf numFmtId="43" fontId="0" fillId="0" borderId="51" xfId="4" applyFont="1" applyFill="1" applyBorder="1" applyAlignment="1">
      <alignment vertical="center"/>
    </xf>
    <xf numFmtId="43" fontId="0" fillId="0" borderId="25" xfId="4" applyFont="1" applyFill="1" applyBorder="1" applyAlignment="1">
      <alignment vertical="center"/>
    </xf>
    <xf numFmtId="43" fontId="0" fillId="0" borderId="3" xfId="4" applyFont="1" applyFill="1" applyBorder="1" applyAlignment="1">
      <alignment vertical="center"/>
    </xf>
    <xf numFmtId="43" fontId="0" fillId="0" borderId="47" xfId="4" applyFont="1" applyFill="1" applyBorder="1" applyAlignment="1">
      <alignment vertical="center"/>
    </xf>
    <xf numFmtId="43" fontId="0" fillId="0" borderId="25" xfId="4" applyFont="1" applyFill="1" applyBorder="1" applyAlignment="1" applyProtection="1">
      <alignment vertical="center"/>
    </xf>
    <xf numFmtId="43" fontId="0" fillId="11" borderId="0" xfId="4" applyFont="1" applyFill="1" applyBorder="1" applyAlignment="1">
      <alignment vertical="center"/>
    </xf>
    <xf numFmtId="43" fontId="0" fillId="8" borderId="25" xfId="4" applyFont="1" applyFill="1" applyBorder="1" applyAlignment="1">
      <alignment vertical="center"/>
    </xf>
    <xf numFmtId="43" fontId="0" fillId="0" borderId="43" xfId="4" applyFont="1" applyFill="1" applyBorder="1" applyAlignment="1">
      <alignment vertical="center"/>
    </xf>
    <xf numFmtId="43" fontId="0" fillId="0" borderId="30" xfId="4" applyFont="1" applyFill="1" applyBorder="1" applyAlignment="1">
      <alignment vertical="center"/>
    </xf>
    <xf numFmtId="43" fontId="0" fillId="0" borderId="1" xfId="4" applyFont="1" applyFill="1" applyBorder="1" applyAlignment="1">
      <alignment vertical="center"/>
    </xf>
    <xf numFmtId="43" fontId="0" fillId="0" borderId="48" xfId="4" applyFont="1" applyFill="1" applyBorder="1" applyAlignment="1">
      <alignment vertical="center"/>
    </xf>
    <xf numFmtId="43" fontId="0" fillId="0" borderId="1" xfId="4" applyFont="1" applyFill="1" applyBorder="1" applyAlignment="1" applyProtection="1">
      <alignment vertical="center"/>
    </xf>
    <xf numFmtId="43" fontId="0" fillId="8" borderId="1" xfId="4" applyFont="1" applyFill="1" applyBorder="1" applyAlignment="1">
      <alignment vertic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ERA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8.1682642359999988</v>
          </cell>
        </row>
        <row r="31">
          <cell r="B31">
            <v>8.621399907999999</v>
          </cell>
        </row>
        <row r="32">
          <cell r="B32">
            <v>9.1091674959999995</v>
          </cell>
        </row>
        <row r="33">
          <cell r="B33">
            <v>9.2759292120000012</v>
          </cell>
        </row>
        <row r="34">
          <cell r="B34">
            <v>9.7867152019999999</v>
          </cell>
        </row>
        <row r="35">
          <cell r="B35">
            <v>10.490549784000001</v>
          </cell>
        </row>
        <row r="36">
          <cell r="B36">
            <v>10.917468121999999</v>
          </cell>
        </row>
        <row r="37">
          <cell r="B37">
            <v>11.356834478000001</v>
          </cell>
        </row>
        <row r="38">
          <cell r="B38">
            <v>11.807744805999999</v>
          </cell>
        </row>
        <row r="39">
          <cell r="B39">
            <v>12.268738724</v>
          </cell>
        </row>
        <row r="40">
          <cell r="B40">
            <v>12.453511817999999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15" t="s">
        <v>212</v>
      </c>
      <c r="C7" s="715"/>
      <c r="D7" s="715"/>
      <c r="E7" s="715"/>
      <c r="F7" s="715"/>
      <c r="G7" s="715"/>
      <c r="H7" s="715"/>
      <c r="I7" s="715"/>
      <c r="J7" s="360"/>
      <c r="K7" s="360"/>
    </row>
    <row r="8" spans="2:11" s="9" customFormat="1">
      <c r="B8" s="10"/>
      <c r="C8" s="10"/>
      <c r="D8" s="10"/>
      <c r="E8" s="10"/>
      <c r="F8" s="10"/>
      <c r="G8" s="10"/>
      <c r="H8" s="10"/>
      <c r="I8" s="10"/>
      <c r="J8" s="10"/>
      <c r="K8" s="10"/>
    </row>
    <row r="9" spans="2:11" ht="44.1" customHeight="1">
      <c r="B9" s="716" t="s">
        <v>227</v>
      </c>
      <c r="C9" s="716"/>
      <c r="D9" s="716"/>
      <c r="E9" s="716"/>
      <c r="F9" s="716"/>
      <c r="G9" s="716"/>
      <c r="H9" s="716"/>
      <c r="I9" s="716"/>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770" t="str">
        <f>city</f>
        <v>Balikpapan</v>
      </c>
      <c r="E2" s="771"/>
      <c r="F2" s="772"/>
    </row>
    <row r="3" spans="2:15" ht="13.5" thickBot="1">
      <c r="C3" s="490" t="s">
        <v>276</v>
      </c>
      <c r="D3" s="770" t="str">
        <f>province</f>
        <v>Kalimantan Timur</v>
      </c>
      <c r="E3" s="771"/>
      <c r="F3" s="772"/>
    </row>
    <row r="4" spans="2:15" ht="13.5" thickBot="1">
      <c r="B4" s="489"/>
      <c r="C4" s="490" t="s">
        <v>30</v>
      </c>
      <c r="D4" s="770">
        <f>country</f>
        <v>0</v>
      </c>
      <c r="E4" s="771"/>
      <c r="F4" s="772"/>
      <c r="H4" s="773"/>
      <c r="I4" s="773"/>
      <c r="J4" s="773"/>
      <c r="K4" s="773"/>
    </row>
    <row r="5" spans="2:15">
      <c r="B5" s="489"/>
      <c r="H5" s="774"/>
      <c r="I5" s="774"/>
      <c r="J5" s="774"/>
      <c r="K5" s="77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0.40671829697102996</v>
      </c>
      <c r="E18" s="535">
        <f>Amnt_Deposited!F14*$F$11*(1-DOCF)*Garden!E19</f>
        <v>0</v>
      </c>
      <c r="F18" s="535">
        <f>Amnt_Deposited!D14*$D$11*(1-DOCF)*Paper!E19</f>
        <v>0.20992439086519998</v>
      </c>
      <c r="G18" s="535">
        <f>Amnt_Deposited!G14*$D$12*(1-DOCF)*Wood!E19</f>
        <v>0</v>
      </c>
      <c r="H18" s="535">
        <f>Amnt_Deposited!H14*$F$12*(1-DOCF)*Textiles!E19</f>
        <v>7.9395528373919985E-3</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0.62458224067362189</v>
      </c>
      <c r="O18" s="473">
        <f t="shared" ref="O18:O81" si="1">O17+N18</f>
        <v>0.62458224067362189</v>
      </c>
    </row>
    <row r="19" spans="2:15">
      <c r="B19" s="470">
        <f>B18+1</f>
        <v>1951</v>
      </c>
      <c r="C19" s="533">
        <f>Amnt_Deposited!O15*$D$10*(1-DOCF)*MSW!E20</f>
        <v>0</v>
      </c>
      <c r="D19" s="534">
        <f>Amnt_Deposited!C15*$F$10*(1-DOCF)*Food!E20</f>
        <v>0.42928105491908997</v>
      </c>
      <c r="E19" s="535">
        <f>Amnt_Deposited!F15*$F$11*(1-DOCF)*Garden!E20</f>
        <v>0</v>
      </c>
      <c r="F19" s="535">
        <f>Amnt_Deposited!D15*$D$11*(1-DOCF)*Paper!E20</f>
        <v>0.22156997763559999</v>
      </c>
      <c r="G19" s="535">
        <f>Amnt_Deposited!G15*$D$12*(1-DOCF)*Wood!E20</f>
        <v>0</v>
      </c>
      <c r="H19" s="535">
        <f>Amnt_Deposited!H15*$F$12*(1-DOCF)*Textiles!E20</f>
        <v>8.3800007105759994E-3</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0.65923103326526589</v>
      </c>
      <c r="O19" s="473">
        <f t="shared" si="1"/>
        <v>1.2838132739388879</v>
      </c>
    </row>
    <row r="20" spans="2:15">
      <c r="B20" s="470">
        <f t="shared" ref="B20:B83" si="2">B19+1</f>
        <v>1952</v>
      </c>
      <c r="C20" s="533">
        <f>Amnt_Deposited!O16*$D$10*(1-DOCF)*MSW!E21</f>
        <v>0</v>
      </c>
      <c r="D20" s="534">
        <f>Amnt_Deposited!C16*$F$10*(1-DOCF)*Food!E21</f>
        <v>0.45356822254458001</v>
      </c>
      <c r="E20" s="535">
        <f>Amnt_Deposited!F16*$F$11*(1-DOCF)*Garden!E21</f>
        <v>0</v>
      </c>
      <c r="F20" s="535">
        <f>Amnt_Deposited!D16*$D$11*(1-DOCF)*Paper!E21</f>
        <v>0.23410560464720001</v>
      </c>
      <c r="G20" s="535">
        <f>Amnt_Deposited!G16*$D$12*(1-DOCF)*Wood!E21</f>
        <v>0</v>
      </c>
      <c r="H20" s="535">
        <f>Amnt_Deposited!H16*$F$12*(1-DOCF)*Textiles!E21</f>
        <v>8.8541108061119984E-3</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0.69652793799789203</v>
      </c>
      <c r="O20" s="473">
        <f t="shared" si="1"/>
        <v>1.9803412119367798</v>
      </c>
    </row>
    <row r="21" spans="2:15">
      <c r="B21" s="470">
        <f t="shared" si="2"/>
        <v>1953</v>
      </c>
      <c r="C21" s="533">
        <f>Amnt_Deposited!O17*$D$10*(1-DOCF)*MSW!E22</f>
        <v>0</v>
      </c>
      <c r="D21" s="534">
        <f>Amnt_Deposited!C17*$F$10*(1-DOCF)*Food!E22</f>
        <v>0.46187170528851007</v>
      </c>
      <c r="E21" s="535">
        <f>Amnt_Deposited!F17*$F$11*(1-DOCF)*Garden!E22</f>
        <v>0</v>
      </c>
      <c r="F21" s="535">
        <f>Amnt_Deposited!D17*$D$11*(1-DOCF)*Paper!E22</f>
        <v>0.23839138074840005</v>
      </c>
      <c r="G21" s="535">
        <f>Amnt_Deposited!G17*$D$12*(1-DOCF)*Wood!E22</f>
        <v>0</v>
      </c>
      <c r="H21" s="535">
        <f>Amnt_Deposited!H17*$F$12*(1-DOCF)*Textiles!E22</f>
        <v>9.0162031940639997E-3</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0.70927928923097416</v>
      </c>
      <c r="O21" s="473">
        <f t="shared" si="1"/>
        <v>2.6896205011677541</v>
      </c>
    </row>
    <row r="22" spans="2:15">
      <c r="B22" s="470">
        <f t="shared" si="2"/>
        <v>1954</v>
      </c>
      <c r="C22" s="533">
        <f>Amnt_Deposited!O18*$D$10*(1-DOCF)*MSW!E23</f>
        <v>0</v>
      </c>
      <c r="D22" s="534">
        <f>Amnt_Deposited!C18*$F$10*(1-DOCF)*Food!E23</f>
        <v>0.48730501669558501</v>
      </c>
      <c r="E22" s="535">
        <f>Amnt_Deposited!F18*$F$11*(1-DOCF)*Garden!E23</f>
        <v>0</v>
      </c>
      <c r="F22" s="535">
        <f>Amnt_Deposited!D18*$D$11*(1-DOCF)*Paper!E23</f>
        <v>0.25151858069139998</v>
      </c>
      <c r="G22" s="535">
        <f>Amnt_Deposited!G18*$D$12*(1-DOCF)*Wood!E23</f>
        <v>0</v>
      </c>
      <c r="H22" s="535">
        <f>Amnt_Deposited!H18*$F$12*(1-DOCF)*Textiles!E23</f>
        <v>9.512687176343999E-3</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0.74833628456332901</v>
      </c>
      <c r="O22" s="473">
        <f t="shared" si="1"/>
        <v>3.4379567857310831</v>
      </c>
    </row>
    <row r="23" spans="2:15">
      <c r="B23" s="470">
        <f t="shared" si="2"/>
        <v>1955</v>
      </c>
      <c r="C23" s="533">
        <f>Amnt_Deposited!O19*$D$10*(1-DOCF)*MSW!E24</f>
        <v>0</v>
      </c>
      <c r="D23" s="534">
        <f>Amnt_Deposited!C19*$F$10*(1-DOCF)*Food!E24</f>
        <v>0.5223507001198201</v>
      </c>
      <c r="E23" s="535">
        <f>Amnt_Deposited!F19*$F$11*(1-DOCF)*Garden!E24</f>
        <v>0</v>
      </c>
      <c r="F23" s="535">
        <f>Amnt_Deposited!D19*$D$11*(1-DOCF)*Paper!E24</f>
        <v>0.2696071294488</v>
      </c>
      <c r="G23" s="535">
        <f>Amnt_Deposited!G19*$D$12*(1-DOCF)*Wood!E24</f>
        <v>0</v>
      </c>
      <c r="H23" s="535">
        <f>Amnt_Deposited!H19*$F$12*(1-DOCF)*Textiles!E24</f>
        <v>1.0196814390047999E-2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0.80215464395866809</v>
      </c>
      <c r="O23" s="473">
        <f t="shared" si="1"/>
        <v>4.2401114296897511</v>
      </c>
    </row>
    <row r="24" spans="2:15">
      <c r="B24" s="470">
        <f t="shared" si="2"/>
        <v>1956</v>
      </c>
      <c r="C24" s="533">
        <f>Amnt_Deposited!O20*$D$10*(1-DOCF)*MSW!E25</f>
        <v>0</v>
      </c>
      <c r="D24" s="534">
        <f>Amnt_Deposited!C20*$F$10*(1-DOCF)*Food!E25</f>
        <v>0.54360803146468495</v>
      </c>
      <c r="E24" s="535">
        <f>Amnt_Deposited!F20*$F$11*(1-DOCF)*Garden!E25</f>
        <v>0</v>
      </c>
      <c r="F24" s="535">
        <f>Amnt_Deposited!D20*$D$11*(1-DOCF)*Paper!E25</f>
        <v>0.28057893073540002</v>
      </c>
      <c r="G24" s="535">
        <f>Amnt_Deposited!G20*$D$12*(1-DOCF)*Wood!E25</f>
        <v>0</v>
      </c>
      <c r="H24" s="535">
        <f>Amnt_Deposited!H20*$F$12*(1-DOCF)*Textiles!E25</f>
        <v>1.0611779014583999E-2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0.83479874121466902</v>
      </c>
      <c r="O24" s="473">
        <f t="shared" si="1"/>
        <v>5.0749101709044204</v>
      </c>
    </row>
    <row r="25" spans="2:15">
      <c r="B25" s="470">
        <f t="shared" si="2"/>
        <v>1957</v>
      </c>
      <c r="C25" s="533">
        <f>Amnt_Deposited!O21*$D$10*(1-DOCF)*MSW!E26</f>
        <v>0</v>
      </c>
      <c r="D25" s="534">
        <f>Amnt_Deposited!C21*$F$10*(1-DOCF)*Food!E26</f>
        <v>0.56548518074581511</v>
      </c>
      <c r="E25" s="535">
        <f>Amnt_Deposited!F21*$F$11*(1-DOCF)*Garden!E26</f>
        <v>0</v>
      </c>
      <c r="F25" s="535">
        <f>Amnt_Deposited!D21*$D$11*(1-DOCF)*Paper!E26</f>
        <v>0.29187064608460006</v>
      </c>
      <c r="G25" s="535">
        <f>Amnt_Deposited!G21*$D$12*(1-DOCF)*Wood!E26</f>
        <v>0</v>
      </c>
      <c r="H25" s="535">
        <f>Amnt_Deposited!H21*$F$12*(1-DOCF)*Textiles!E26</f>
        <v>1.1038843112616001E-2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0.86839466994303116</v>
      </c>
      <c r="O25" s="473">
        <f t="shared" si="1"/>
        <v>5.9433048408474516</v>
      </c>
    </row>
    <row r="26" spans="2:15">
      <c r="B26" s="470">
        <f t="shared" si="2"/>
        <v>1958</v>
      </c>
      <c r="C26" s="533">
        <f>Amnt_Deposited!O22*$D$10*(1-DOCF)*MSW!E27</f>
        <v>0</v>
      </c>
      <c r="D26" s="534">
        <f>Amnt_Deposited!C22*$F$10*(1-DOCF)*Food!E27</f>
        <v>0.58793713325275498</v>
      </c>
      <c r="E26" s="535">
        <f>Amnt_Deposited!F22*$F$11*(1-DOCF)*Garden!E27</f>
        <v>0</v>
      </c>
      <c r="F26" s="535">
        <f>Amnt_Deposited!D22*$D$11*(1-DOCF)*Paper!E27</f>
        <v>0.3034590415142</v>
      </c>
      <c r="G26" s="535">
        <f>Amnt_Deposited!G22*$D$12*(1-DOCF)*Wood!E27</f>
        <v>0</v>
      </c>
      <c r="H26" s="535">
        <f>Amnt_Deposited!H22*$F$12*(1-DOCF)*Textiles!E27</f>
        <v>1.1477127951431998E-2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0.90287330271838695</v>
      </c>
      <c r="O26" s="473">
        <f t="shared" si="1"/>
        <v>6.8461781435658384</v>
      </c>
    </row>
    <row r="27" spans="2:15">
      <c r="B27" s="470">
        <f t="shared" si="2"/>
        <v>1959</v>
      </c>
      <c r="C27" s="533">
        <f>Amnt_Deposited!O23*$D$10*(1-DOCF)*MSW!E28</f>
        <v>0</v>
      </c>
      <c r="D27" s="534">
        <f>Amnt_Deposited!C23*$F$10*(1-DOCF)*Food!E28</f>
        <v>0.61089117291477002</v>
      </c>
      <c r="E27" s="535">
        <f>Amnt_Deposited!F23*$F$11*(1-DOCF)*Garden!E28</f>
        <v>0</v>
      </c>
      <c r="F27" s="535">
        <f>Amnt_Deposited!D23*$D$11*(1-DOCF)*Paper!E28</f>
        <v>0.31530658520679999</v>
      </c>
      <c r="G27" s="535">
        <f>Amnt_Deposited!G23*$D$12*(1-DOCF)*Wood!E28</f>
        <v>0</v>
      </c>
      <c r="H27" s="535">
        <f>Amnt_Deposited!H23*$F$12*(1-DOCF)*Textiles!E28</f>
        <v>1.1925214039728E-2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0.93812297216129803</v>
      </c>
      <c r="O27" s="473">
        <f t="shared" si="1"/>
        <v>7.7843011157271365</v>
      </c>
    </row>
    <row r="28" spans="2:15">
      <c r="B28" s="470">
        <f t="shared" si="2"/>
        <v>1960</v>
      </c>
      <c r="C28" s="533">
        <f>Amnt_Deposited!O24*$D$10*(1-DOCF)*MSW!E29</f>
        <v>0</v>
      </c>
      <c r="D28" s="534">
        <f>Amnt_Deposited!C24*$F$10*(1-DOCF)*Food!E29</f>
        <v>0.62009148719776508</v>
      </c>
      <c r="E28" s="535">
        <f>Amnt_Deposited!F24*$F$11*(1-DOCF)*Garden!E29</f>
        <v>0</v>
      </c>
      <c r="F28" s="535">
        <f>Amnt_Deposited!D24*$D$11*(1-DOCF)*Paper!E29</f>
        <v>0.32005525372260002</v>
      </c>
      <c r="G28" s="535">
        <f>Amnt_Deposited!G24*$D$12*(1-DOCF)*Wood!E29</f>
        <v>0</v>
      </c>
      <c r="H28" s="535">
        <f>Amnt_Deposited!H24*$F$12*(1-DOCF)*Textiles!E29</f>
        <v>1.2104813487095998E-2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0.95225155440746112</v>
      </c>
      <c r="O28" s="473">
        <f t="shared" si="1"/>
        <v>8.7365526701345981</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8.7365526701345981</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8.7365526701345981</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8.7365526701345981</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8.7365526701345981</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8.7365526701345981</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8.7365526701345981</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8.7365526701345981</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8.7365526701345981</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8.7365526701345981</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8.7365526701345981</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8.7365526701345981</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8.7365526701345981</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8.7365526701345981</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8.7365526701345981</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8.7365526701345981</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8.7365526701345981</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8.7365526701345981</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8.7365526701345981</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8.7365526701345981</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8.7365526701345981</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8.7365526701345981</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8.7365526701345981</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8.7365526701345981</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8.7365526701345981</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8.7365526701345981</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8.7365526701345981</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8.7365526701345981</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8.7365526701345981</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8.7365526701345981</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8.7365526701345981</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8.7365526701345981</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8.7365526701345981</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8.7365526701345981</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8.7365526701345981</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8.7365526701345981</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8.7365526701345981</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8.7365526701345981</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8.7365526701345981</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8.7365526701345981</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8.7365526701345981</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8.7365526701345981</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8.7365526701345981</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8.7365526701345981</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8.7365526701345981</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8.7365526701345981</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8.7365526701345981</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8.7365526701345981</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8.7365526701345981</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8.7365526701345981</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8.7365526701345981</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8.7365526701345981</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8.7365526701345981</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8.7365526701345981</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8.7365526701345981</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8.7365526701345981</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8.7365526701345981</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8.7365526701345981</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8.7365526701345981</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8.7365526701345981</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8.7365526701345981</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8.7365526701345981</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8.7365526701345981</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8.7365526701345981</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8.7365526701345981</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8.7365526701345981</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8.7365526701345981</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8.7365526701345981</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8.7365526701345981</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8.7365526701345981</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8.7365526701345981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784" t="s">
        <v>52</v>
      </c>
      <c r="C2" s="784"/>
      <c r="D2" s="784"/>
      <c r="E2" s="784"/>
      <c r="F2" s="784"/>
      <c r="G2" s="784"/>
      <c r="H2" s="784"/>
    </row>
    <row r="3" spans="1:35" ht="13.5" thickBot="1">
      <c r="B3" s="784"/>
      <c r="C3" s="784"/>
      <c r="D3" s="784"/>
      <c r="E3" s="784"/>
      <c r="F3" s="784"/>
      <c r="G3" s="784"/>
      <c r="H3" s="784"/>
    </row>
    <row r="4" spans="1:35" ht="13.5" thickBot="1">
      <c r="P4" s="788" t="s">
        <v>242</v>
      </c>
      <c r="Q4" s="789"/>
      <c r="R4" s="790" t="s">
        <v>243</v>
      </c>
      <c r="S4" s="79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785" t="s">
        <v>47</v>
      </c>
      <c r="E5" s="786"/>
      <c r="F5" s="786"/>
      <c r="G5" s="787"/>
      <c r="H5" s="786" t="s">
        <v>57</v>
      </c>
      <c r="I5" s="786"/>
      <c r="J5" s="786"/>
      <c r="K5" s="787"/>
      <c r="L5" s="135"/>
      <c r="M5" s="135"/>
      <c r="N5" s="135"/>
      <c r="O5" s="163"/>
      <c r="P5" s="207" t="s">
        <v>116</v>
      </c>
      <c r="Q5" s="208" t="s">
        <v>113</v>
      </c>
      <c r="R5" s="207" t="s">
        <v>116</v>
      </c>
      <c r="S5" s="208" t="s">
        <v>113</v>
      </c>
      <c r="V5" s="305" t="s">
        <v>118</v>
      </c>
      <c r="W5" s="306">
        <v>3</v>
      </c>
      <c r="AF5" s="775" t="s">
        <v>126</v>
      </c>
      <c r="AG5" s="775" t="s">
        <v>129</v>
      </c>
      <c r="AH5" s="775" t="s">
        <v>154</v>
      </c>
      <c r="AI5"/>
    </row>
    <row r="6" spans="1:35" ht="13.5" thickBot="1">
      <c r="B6" s="166"/>
      <c r="C6" s="152"/>
      <c r="D6" s="780" t="s">
        <v>45</v>
      </c>
      <c r="E6" s="780"/>
      <c r="F6" s="780" t="s">
        <v>46</v>
      </c>
      <c r="G6" s="780"/>
      <c r="H6" s="780" t="s">
        <v>45</v>
      </c>
      <c r="I6" s="780"/>
      <c r="J6" s="780" t="s">
        <v>99</v>
      </c>
      <c r="K6" s="780"/>
      <c r="L6" s="135"/>
      <c r="M6" s="135"/>
      <c r="N6" s="135"/>
      <c r="O6" s="203" t="s">
        <v>6</v>
      </c>
      <c r="P6" s="162">
        <v>0.38</v>
      </c>
      <c r="Q6" s="164" t="s">
        <v>234</v>
      </c>
      <c r="R6" s="162">
        <v>0.15</v>
      </c>
      <c r="S6" s="164" t="s">
        <v>244</v>
      </c>
      <c r="W6" s="781" t="s">
        <v>125</v>
      </c>
      <c r="X6" s="783"/>
      <c r="Y6" s="783"/>
      <c r="Z6" s="783"/>
      <c r="AA6" s="783"/>
      <c r="AB6" s="783"/>
      <c r="AC6" s="783"/>
      <c r="AD6" s="783"/>
      <c r="AE6" s="783"/>
      <c r="AF6" s="776"/>
      <c r="AG6" s="776"/>
      <c r="AH6" s="776"/>
      <c r="AI6"/>
    </row>
    <row r="7" spans="1:35" ht="26.25" thickBot="1">
      <c r="B7" s="781" t="s">
        <v>133</v>
      </c>
      <c r="C7" s="78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777"/>
      <c r="AG7" s="777"/>
      <c r="AH7" s="777"/>
      <c r="AI7"/>
    </row>
    <row r="8" spans="1:35" ht="25.5" customHeight="1">
      <c r="B8" s="778"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779"/>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01" t="s">
        <v>264</v>
      </c>
      <c r="P13" s="802"/>
      <c r="Q13" s="802"/>
      <c r="R13" s="802"/>
      <c r="S13" s="80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794" t="s">
        <v>70</v>
      </c>
      <c r="C26" s="794"/>
      <c r="D26" s="794"/>
      <c r="E26" s="794"/>
      <c r="F26" s="794"/>
      <c r="G26" s="794"/>
      <c r="H26" s="79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795"/>
      <c r="C27" s="795"/>
      <c r="D27" s="795"/>
      <c r="E27" s="795"/>
      <c r="F27" s="795"/>
      <c r="G27" s="795"/>
      <c r="H27" s="795"/>
      <c r="O27" s="84"/>
      <c r="P27" s="402"/>
      <c r="Q27" s="84"/>
      <c r="R27" s="84"/>
      <c r="S27" s="84"/>
      <c r="U27" s="171"/>
      <c r="V27" s="173"/>
    </row>
    <row r="28" spans="1:35">
      <c r="B28" s="795"/>
      <c r="C28" s="795"/>
      <c r="D28" s="795"/>
      <c r="E28" s="795"/>
      <c r="F28" s="795"/>
      <c r="G28" s="795"/>
      <c r="H28" s="795"/>
      <c r="O28" s="84"/>
      <c r="P28" s="402"/>
      <c r="Q28" s="84"/>
      <c r="R28" s="84"/>
      <c r="S28" s="84"/>
      <c r="V28" s="173"/>
    </row>
    <row r="29" spans="1:35">
      <c r="B29" s="795"/>
      <c r="C29" s="795"/>
      <c r="D29" s="795"/>
      <c r="E29" s="795"/>
      <c r="F29" s="795"/>
      <c r="G29" s="795"/>
      <c r="H29" s="79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795"/>
      <c r="C30" s="795"/>
      <c r="D30" s="795"/>
      <c r="E30" s="795"/>
      <c r="F30" s="795"/>
      <c r="G30" s="795"/>
      <c r="H30" s="79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796" t="s">
        <v>75</v>
      </c>
      <c r="D38" s="787"/>
      <c r="O38" s="394"/>
      <c r="P38" s="395"/>
      <c r="Q38" s="396"/>
      <c r="R38" s="84"/>
    </row>
    <row r="39" spans="2:18">
      <c r="B39" s="142">
        <v>35</v>
      </c>
      <c r="C39" s="799">
        <f>LN(2)/B39</f>
        <v>1.980420515885558E-2</v>
      </c>
      <c r="D39" s="800"/>
    </row>
    <row r="40" spans="2:18" ht="27">
      <c r="B40" s="364" t="s">
        <v>76</v>
      </c>
      <c r="C40" s="797" t="s">
        <v>77</v>
      </c>
      <c r="D40" s="798"/>
    </row>
    <row r="41" spans="2:18" ht="13.5" thickBot="1">
      <c r="B41" s="143">
        <v>0.05</v>
      </c>
      <c r="C41" s="792">
        <f>LN(2)/B41</f>
        <v>13.862943611198904</v>
      </c>
      <c r="D41" s="79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5.4229106262803999</v>
      </c>
      <c r="D19" s="416">
        <f>Dry_Matter_Content!C6</f>
        <v>0.59</v>
      </c>
      <c r="E19" s="283">
        <f>MCF!R18</f>
        <v>1</v>
      </c>
      <c r="F19" s="130">
        <f>C19*D19*$K$6*DOCF*E19</f>
        <v>0.6079082812060328</v>
      </c>
      <c r="G19" s="65">
        <f t="shared" ref="G19:G50" si="0">F19*$K$12</f>
        <v>0.6079082812060328</v>
      </c>
      <c r="H19" s="65">
        <f t="shared" ref="H19:H50" si="1">F19*(1-$K$12)</f>
        <v>0</v>
      </c>
      <c r="I19" s="65">
        <f t="shared" ref="I19:I50" si="2">G19+I18*$K$10</f>
        <v>0.6079082812060328</v>
      </c>
      <c r="J19" s="65">
        <f t="shared" ref="J19:J50" si="3">I18*(1-$K$10)+H19</f>
        <v>0</v>
      </c>
      <c r="K19" s="66">
        <f>J19*CH4_fraction*conv</f>
        <v>0</v>
      </c>
      <c r="O19" s="95">
        <f>Amnt_Deposited!B14</f>
        <v>2000</v>
      </c>
      <c r="P19" s="98">
        <f>Amnt_Deposited!C14</f>
        <v>5.4229106262803999</v>
      </c>
      <c r="Q19" s="283">
        <f>MCF!R18</f>
        <v>1</v>
      </c>
      <c r="R19" s="130">
        <f t="shared" ref="R19:R50" si="4">P19*$W$6*DOCF*Q19</f>
        <v>0.40671829697102996</v>
      </c>
      <c r="S19" s="65">
        <f>R19*$W$12</f>
        <v>0.40671829697102996</v>
      </c>
      <c r="T19" s="65">
        <f>R19*(1-$W$12)</f>
        <v>0</v>
      </c>
      <c r="U19" s="65">
        <f>S19+U18*$W$10</f>
        <v>0.40671829697102996</v>
      </c>
      <c r="V19" s="65">
        <f>U18*(1-$W$10)+T19</f>
        <v>0</v>
      </c>
      <c r="W19" s="66">
        <f>V19*CH4_fraction*conv</f>
        <v>0</v>
      </c>
    </row>
    <row r="20" spans="2:23">
      <c r="B20" s="96">
        <f>Amnt_Deposited!B15</f>
        <v>2001</v>
      </c>
      <c r="C20" s="99">
        <f>Amnt_Deposited!C15</f>
        <v>5.7237473989211995</v>
      </c>
      <c r="D20" s="418">
        <f>Dry_Matter_Content!C7</f>
        <v>0.59</v>
      </c>
      <c r="E20" s="284">
        <f>MCF!R19</f>
        <v>1</v>
      </c>
      <c r="F20" s="67">
        <f t="shared" ref="F20:F50" si="5">C20*D20*$K$6*DOCF*E20</f>
        <v>0.64163208341906641</v>
      </c>
      <c r="G20" s="67">
        <f t="shared" si="0"/>
        <v>0.64163208341906641</v>
      </c>
      <c r="H20" s="67">
        <f t="shared" si="1"/>
        <v>0</v>
      </c>
      <c r="I20" s="67">
        <f t="shared" si="2"/>
        <v>1.0491251904625407</v>
      </c>
      <c r="J20" s="67">
        <f t="shared" si="3"/>
        <v>0.20041517416255852</v>
      </c>
      <c r="K20" s="100">
        <f>J20*CH4_fraction*conv</f>
        <v>0.13361011610837234</v>
      </c>
      <c r="M20" s="393"/>
      <c r="O20" s="96">
        <f>Amnt_Deposited!B15</f>
        <v>2001</v>
      </c>
      <c r="P20" s="99">
        <f>Amnt_Deposited!C15</f>
        <v>5.7237473989211995</v>
      </c>
      <c r="Q20" s="284">
        <f>MCF!R19</f>
        <v>1</v>
      </c>
      <c r="R20" s="67">
        <f t="shared" si="4"/>
        <v>0.42928105491908997</v>
      </c>
      <c r="S20" s="67">
        <f>R20*$W$12</f>
        <v>0.42928105491908997</v>
      </c>
      <c r="T20" s="67">
        <f>R20*(1-$W$12)</f>
        <v>0</v>
      </c>
      <c r="U20" s="67">
        <f>S20+U19*$W$10</f>
        <v>0.70191248246824767</v>
      </c>
      <c r="V20" s="67">
        <f>U19*(1-$W$10)+T20</f>
        <v>0.13408686942187234</v>
      </c>
      <c r="W20" s="100">
        <f>V20*CH4_fraction*conv</f>
        <v>8.9391246281248227E-2</v>
      </c>
    </row>
    <row r="21" spans="2:23">
      <c r="B21" s="96">
        <f>Amnt_Deposited!B16</f>
        <v>2002</v>
      </c>
      <c r="C21" s="99">
        <f>Amnt_Deposited!C16</f>
        <v>6.0475763005944003</v>
      </c>
      <c r="D21" s="418">
        <f>Dry_Matter_Content!C8</f>
        <v>0.59</v>
      </c>
      <c r="E21" s="284">
        <f>MCF!R20</f>
        <v>1</v>
      </c>
      <c r="F21" s="67">
        <f t="shared" si="5"/>
        <v>0.67793330329663226</v>
      </c>
      <c r="G21" s="67">
        <f t="shared" si="0"/>
        <v>0.67793330329663226</v>
      </c>
      <c r="H21" s="67">
        <f t="shared" si="1"/>
        <v>0</v>
      </c>
      <c r="I21" s="67">
        <f t="shared" si="2"/>
        <v>1.3811829492646315</v>
      </c>
      <c r="J21" s="67">
        <f t="shared" si="3"/>
        <v>0.34587554449454155</v>
      </c>
      <c r="K21" s="100">
        <f t="shared" ref="K21:K84" si="6">J21*CH4_fraction*conv</f>
        <v>0.23058369632969436</v>
      </c>
      <c r="O21" s="96">
        <f>Amnt_Deposited!B16</f>
        <v>2002</v>
      </c>
      <c r="P21" s="99">
        <f>Amnt_Deposited!C16</f>
        <v>6.0475763005944003</v>
      </c>
      <c r="Q21" s="284">
        <f>MCF!R20</f>
        <v>1</v>
      </c>
      <c r="R21" s="67">
        <f t="shared" si="4"/>
        <v>0.45356822254458001</v>
      </c>
      <c r="S21" s="67">
        <f t="shared" ref="S21:S84" si="7">R21*$W$12</f>
        <v>0.45356822254458001</v>
      </c>
      <c r="T21" s="67">
        <f t="shared" ref="T21:T84" si="8">R21*(1-$W$12)</f>
        <v>0</v>
      </c>
      <c r="U21" s="67">
        <f t="shared" ref="U21:U84" si="9">S21+U20*$W$10</f>
        <v>0.92407423010568568</v>
      </c>
      <c r="V21" s="67">
        <f t="shared" ref="V21:V84" si="10">U20*(1-$W$10)+T21</f>
        <v>0.231406474907142</v>
      </c>
      <c r="W21" s="100">
        <f t="shared" ref="W21:W84" si="11">V21*CH4_fraction*conv</f>
        <v>0.15427098327142799</v>
      </c>
    </row>
    <row r="22" spans="2:23">
      <c r="B22" s="96">
        <f>Amnt_Deposited!B17</f>
        <v>2003</v>
      </c>
      <c r="C22" s="99">
        <f>Amnt_Deposited!C17</f>
        <v>6.1582894038468012</v>
      </c>
      <c r="D22" s="418">
        <f>Dry_Matter_Content!C9</f>
        <v>0.59</v>
      </c>
      <c r="E22" s="284">
        <f>MCF!R21</f>
        <v>1</v>
      </c>
      <c r="F22" s="67">
        <f t="shared" si="5"/>
        <v>0.69034424217122636</v>
      </c>
      <c r="G22" s="67">
        <f t="shared" si="0"/>
        <v>0.69034424217122636</v>
      </c>
      <c r="H22" s="67">
        <f t="shared" si="1"/>
        <v>0</v>
      </c>
      <c r="I22" s="67">
        <f t="shared" si="2"/>
        <v>1.6161788603059342</v>
      </c>
      <c r="J22" s="67">
        <f t="shared" si="3"/>
        <v>0.45534833112992362</v>
      </c>
      <c r="K22" s="100">
        <f t="shared" si="6"/>
        <v>0.30356555408661573</v>
      </c>
      <c r="N22" s="258"/>
      <c r="O22" s="96">
        <f>Amnt_Deposited!B17</f>
        <v>2003</v>
      </c>
      <c r="P22" s="99">
        <f>Amnt_Deposited!C17</f>
        <v>6.1582894038468012</v>
      </c>
      <c r="Q22" s="284">
        <f>MCF!R21</f>
        <v>1</v>
      </c>
      <c r="R22" s="67">
        <f t="shared" si="4"/>
        <v>0.46187170528851007</v>
      </c>
      <c r="S22" s="67">
        <f t="shared" si="7"/>
        <v>0.46187170528851007</v>
      </c>
      <c r="T22" s="67">
        <f t="shared" si="8"/>
        <v>0</v>
      </c>
      <c r="U22" s="67">
        <f t="shared" si="9"/>
        <v>1.0812971857533014</v>
      </c>
      <c r="V22" s="67">
        <f t="shared" si="10"/>
        <v>0.3046487496408945</v>
      </c>
      <c r="W22" s="100">
        <f t="shared" si="11"/>
        <v>0.203099166427263</v>
      </c>
    </row>
    <row r="23" spans="2:23">
      <c r="B23" s="96">
        <f>Amnt_Deposited!B18</f>
        <v>2004</v>
      </c>
      <c r="C23" s="99">
        <f>Amnt_Deposited!C18</f>
        <v>6.4974002226078005</v>
      </c>
      <c r="D23" s="418">
        <f>Dry_Matter_Content!C10</f>
        <v>0.59</v>
      </c>
      <c r="E23" s="284">
        <f>MCF!R22</f>
        <v>1</v>
      </c>
      <c r="F23" s="67">
        <f t="shared" si="5"/>
        <v>0.72835856495433449</v>
      </c>
      <c r="G23" s="67">
        <f t="shared" si="0"/>
        <v>0.72835856495433449</v>
      </c>
      <c r="H23" s="67">
        <f t="shared" si="1"/>
        <v>0</v>
      </c>
      <c r="I23" s="67">
        <f t="shared" si="2"/>
        <v>1.8117156529964353</v>
      </c>
      <c r="J23" s="67">
        <f t="shared" si="3"/>
        <v>0.53282177226383332</v>
      </c>
      <c r="K23" s="100">
        <f t="shared" si="6"/>
        <v>0.35521451484255551</v>
      </c>
      <c r="N23" s="258"/>
      <c r="O23" s="96">
        <f>Amnt_Deposited!B18</f>
        <v>2004</v>
      </c>
      <c r="P23" s="99">
        <f>Amnt_Deposited!C18</f>
        <v>6.4974002226078005</v>
      </c>
      <c r="Q23" s="284">
        <f>MCF!R22</f>
        <v>1</v>
      </c>
      <c r="R23" s="67">
        <f t="shared" si="4"/>
        <v>0.48730501669558501</v>
      </c>
      <c r="S23" s="67">
        <f t="shared" si="7"/>
        <v>0.48730501669558501</v>
      </c>
      <c r="T23" s="67">
        <f t="shared" si="8"/>
        <v>0</v>
      </c>
      <c r="U23" s="67">
        <f t="shared" si="9"/>
        <v>1.2121201960279451</v>
      </c>
      <c r="V23" s="67">
        <f t="shared" si="10"/>
        <v>0.35648200642094113</v>
      </c>
      <c r="W23" s="100">
        <f t="shared" si="11"/>
        <v>0.23765467094729409</v>
      </c>
    </row>
    <row r="24" spans="2:23">
      <c r="B24" s="96">
        <f>Amnt_Deposited!B19</f>
        <v>2005</v>
      </c>
      <c r="C24" s="99">
        <f>Amnt_Deposited!C19</f>
        <v>6.964676001597601</v>
      </c>
      <c r="D24" s="418">
        <f>Dry_Matter_Content!C11</f>
        <v>0.59</v>
      </c>
      <c r="E24" s="284">
        <f>MCF!R23</f>
        <v>1</v>
      </c>
      <c r="F24" s="67">
        <f t="shared" si="5"/>
        <v>0.78074017977909116</v>
      </c>
      <c r="G24" s="67">
        <f t="shared" si="0"/>
        <v>0.78074017977909116</v>
      </c>
      <c r="H24" s="67">
        <f t="shared" si="1"/>
        <v>0</v>
      </c>
      <c r="I24" s="67">
        <f t="shared" si="2"/>
        <v>1.99516949969915</v>
      </c>
      <c r="J24" s="67">
        <f t="shared" si="3"/>
        <v>0.59728633307637646</v>
      </c>
      <c r="K24" s="100">
        <f t="shared" si="6"/>
        <v>0.39819088871758429</v>
      </c>
      <c r="N24" s="258"/>
      <c r="O24" s="96">
        <f>Amnt_Deposited!B19</f>
        <v>2005</v>
      </c>
      <c r="P24" s="99">
        <f>Amnt_Deposited!C19</f>
        <v>6.964676001597601</v>
      </c>
      <c r="Q24" s="284">
        <f>MCF!R23</f>
        <v>1</v>
      </c>
      <c r="R24" s="67">
        <f t="shared" si="4"/>
        <v>0.5223507001198201</v>
      </c>
      <c r="S24" s="67">
        <f t="shared" si="7"/>
        <v>0.5223507001198201</v>
      </c>
      <c r="T24" s="67">
        <f t="shared" si="8"/>
        <v>0</v>
      </c>
      <c r="U24" s="67">
        <f t="shared" si="9"/>
        <v>1.3348591657220004</v>
      </c>
      <c r="V24" s="67">
        <f t="shared" si="10"/>
        <v>0.39961173042576476</v>
      </c>
      <c r="W24" s="100">
        <f t="shared" si="11"/>
        <v>0.26640782028384313</v>
      </c>
    </row>
    <row r="25" spans="2:23">
      <c r="B25" s="96">
        <f>Amnt_Deposited!B20</f>
        <v>2006</v>
      </c>
      <c r="C25" s="99">
        <f>Amnt_Deposited!C20</f>
        <v>7.2481070861957999</v>
      </c>
      <c r="D25" s="418">
        <f>Dry_Matter_Content!C12</f>
        <v>0.59</v>
      </c>
      <c r="E25" s="284">
        <f>MCF!R24</f>
        <v>1</v>
      </c>
      <c r="F25" s="67">
        <f t="shared" si="5"/>
        <v>0.81251280436254913</v>
      </c>
      <c r="G25" s="67">
        <f t="shared" si="0"/>
        <v>0.81251280436254913</v>
      </c>
      <c r="H25" s="67">
        <f t="shared" si="1"/>
        <v>0</v>
      </c>
      <c r="I25" s="67">
        <f t="shared" si="2"/>
        <v>2.149914915249787</v>
      </c>
      <c r="J25" s="67">
        <f t="shared" si="3"/>
        <v>0.65776738881191232</v>
      </c>
      <c r="K25" s="100">
        <f t="shared" si="6"/>
        <v>0.43851159254127486</v>
      </c>
      <c r="N25" s="258"/>
      <c r="O25" s="96">
        <f>Amnt_Deposited!B20</f>
        <v>2006</v>
      </c>
      <c r="P25" s="99">
        <f>Amnt_Deposited!C20</f>
        <v>7.2481070861957999</v>
      </c>
      <c r="Q25" s="284">
        <f>MCF!R24</f>
        <v>1</v>
      </c>
      <c r="R25" s="67">
        <f t="shared" si="4"/>
        <v>0.54360803146468495</v>
      </c>
      <c r="S25" s="67">
        <f t="shared" si="7"/>
        <v>0.54360803146468495</v>
      </c>
      <c r="T25" s="67">
        <f t="shared" si="8"/>
        <v>0</v>
      </c>
      <c r="U25" s="67">
        <f t="shared" si="9"/>
        <v>1.4383908888825512</v>
      </c>
      <c r="V25" s="67">
        <f t="shared" si="10"/>
        <v>0.44007630830413397</v>
      </c>
      <c r="W25" s="100">
        <f t="shared" si="11"/>
        <v>0.29338420553608929</v>
      </c>
    </row>
    <row r="26" spans="2:23">
      <c r="B26" s="96">
        <f>Amnt_Deposited!B21</f>
        <v>2007</v>
      </c>
      <c r="C26" s="99">
        <f>Amnt_Deposited!C21</f>
        <v>7.5398024099442011</v>
      </c>
      <c r="D26" s="418">
        <f>Dry_Matter_Content!C13</f>
        <v>0.59</v>
      </c>
      <c r="E26" s="284">
        <f>MCF!R25</f>
        <v>1</v>
      </c>
      <c r="F26" s="67">
        <f t="shared" si="5"/>
        <v>0.84521185015474498</v>
      </c>
      <c r="G26" s="67">
        <f t="shared" si="0"/>
        <v>0.84521185015474498</v>
      </c>
      <c r="H26" s="67">
        <f t="shared" si="1"/>
        <v>0</v>
      </c>
      <c r="I26" s="67">
        <f t="shared" si="2"/>
        <v>2.2863429151176895</v>
      </c>
      <c r="J26" s="67">
        <f t="shared" si="3"/>
        <v>0.7087838502868421</v>
      </c>
      <c r="K26" s="100">
        <f t="shared" si="6"/>
        <v>0.47252256685789473</v>
      </c>
      <c r="N26" s="258"/>
      <c r="O26" s="96">
        <f>Amnt_Deposited!B21</f>
        <v>2007</v>
      </c>
      <c r="P26" s="99">
        <f>Amnt_Deposited!C21</f>
        <v>7.5398024099442011</v>
      </c>
      <c r="Q26" s="284">
        <f>MCF!R25</f>
        <v>1</v>
      </c>
      <c r="R26" s="67">
        <f t="shared" si="4"/>
        <v>0.56548518074581511</v>
      </c>
      <c r="S26" s="67">
        <f t="shared" si="7"/>
        <v>0.56548518074581511</v>
      </c>
      <c r="T26" s="67">
        <f t="shared" si="8"/>
        <v>0</v>
      </c>
      <c r="U26" s="67">
        <f t="shared" si="9"/>
        <v>1.5296674275988109</v>
      </c>
      <c r="V26" s="67">
        <f t="shared" si="10"/>
        <v>0.47420864202955532</v>
      </c>
      <c r="W26" s="100">
        <f t="shared" si="11"/>
        <v>0.31613909468637019</v>
      </c>
    </row>
    <row r="27" spans="2:23">
      <c r="B27" s="96">
        <f>Amnt_Deposited!B22</f>
        <v>2008</v>
      </c>
      <c r="C27" s="99">
        <f>Amnt_Deposited!C22</f>
        <v>7.8391617767034001</v>
      </c>
      <c r="D27" s="418">
        <f>Dry_Matter_Content!C14</f>
        <v>0.59</v>
      </c>
      <c r="E27" s="284">
        <f>MCF!R26</f>
        <v>1</v>
      </c>
      <c r="F27" s="67">
        <f t="shared" si="5"/>
        <v>0.8787700351684512</v>
      </c>
      <c r="G27" s="67">
        <f t="shared" si="0"/>
        <v>0.8787700351684512</v>
      </c>
      <c r="H27" s="67">
        <f t="shared" si="1"/>
        <v>0</v>
      </c>
      <c r="I27" s="67">
        <f t="shared" si="2"/>
        <v>2.4113515232833986</v>
      </c>
      <c r="J27" s="67">
        <f t="shared" si="3"/>
        <v>0.75376142700274207</v>
      </c>
      <c r="K27" s="100">
        <f t="shared" si="6"/>
        <v>0.50250761800182797</v>
      </c>
      <c r="N27" s="258"/>
      <c r="O27" s="96">
        <f>Amnt_Deposited!B22</f>
        <v>2008</v>
      </c>
      <c r="P27" s="99">
        <f>Amnt_Deposited!C22</f>
        <v>7.8391617767034001</v>
      </c>
      <c r="Q27" s="284">
        <f>MCF!R26</f>
        <v>1</v>
      </c>
      <c r="R27" s="67">
        <f t="shared" si="4"/>
        <v>0.58793713325275498</v>
      </c>
      <c r="S27" s="67">
        <f t="shared" si="7"/>
        <v>0.58793713325275498</v>
      </c>
      <c r="T27" s="67">
        <f t="shared" si="8"/>
        <v>0</v>
      </c>
      <c r="U27" s="67">
        <f t="shared" si="9"/>
        <v>1.6133038737400078</v>
      </c>
      <c r="V27" s="67">
        <f t="shared" si="10"/>
        <v>0.50430068711155795</v>
      </c>
      <c r="W27" s="100">
        <f t="shared" si="11"/>
        <v>0.33620045807437193</v>
      </c>
    </row>
    <row r="28" spans="2:23">
      <c r="B28" s="96">
        <f>Amnt_Deposited!B23</f>
        <v>2009</v>
      </c>
      <c r="C28" s="99">
        <f>Amnt_Deposited!C23</f>
        <v>8.1452156388636006</v>
      </c>
      <c r="D28" s="418">
        <f>Dry_Matter_Content!C15</f>
        <v>0.59</v>
      </c>
      <c r="E28" s="284">
        <f>MCF!R27</f>
        <v>1</v>
      </c>
      <c r="F28" s="67">
        <f t="shared" si="5"/>
        <v>0.91307867311660962</v>
      </c>
      <c r="G28" s="67">
        <f t="shared" si="0"/>
        <v>0.91307867311660962</v>
      </c>
      <c r="H28" s="67">
        <f t="shared" si="1"/>
        <v>0</v>
      </c>
      <c r="I28" s="67">
        <f t="shared" si="2"/>
        <v>2.5294559372120462</v>
      </c>
      <c r="J28" s="67">
        <f t="shared" si="3"/>
        <v>0.79497425918796183</v>
      </c>
      <c r="K28" s="100">
        <f t="shared" si="6"/>
        <v>0.52998283945864122</v>
      </c>
      <c r="N28" s="258"/>
      <c r="O28" s="96">
        <f>Amnt_Deposited!B23</f>
        <v>2009</v>
      </c>
      <c r="P28" s="99">
        <f>Amnt_Deposited!C23</f>
        <v>8.1452156388636006</v>
      </c>
      <c r="Q28" s="284">
        <f>MCF!R27</f>
        <v>1</v>
      </c>
      <c r="R28" s="67">
        <f t="shared" si="4"/>
        <v>0.61089117291477002</v>
      </c>
      <c r="S28" s="67">
        <f t="shared" si="7"/>
        <v>0.61089117291477002</v>
      </c>
      <c r="T28" s="67">
        <f t="shared" si="8"/>
        <v>0</v>
      </c>
      <c r="U28" s="67">
        <f t="shared" si="9"/>
        <v>1.6923210998296474</v>
      </c>
      <c r="V28" s="67">
        <f t="shared" si="10"/>
        <v>0.53187394682513056</v>
      </c>
      <c r="W28" s="100">
        <f t="shared" si="11"/>
        <v>0.35458263121675371</v>
      </c>
    </row>
    <row r="29" spans="2:23">
      <c r="B29" s="96">
        <f>Amnt_Deposited!B24</f>
        <v>2010</v>
      </c>
      <c r="C29" s="99">
        <f>Amnt_Deposited!C24</f>
        <v>8.2678864959702008</v>
      </c>
      <c r="D29" s="418">
        <f>Dry_Matter_Content!C16</f>
        <v>0.59</v>
      </c>
      <c r="E29" s="284">
        <f>MCF!R28</f>
        <v>1</v>
      </c>
      <c r="F29" s="67">
        <f t="shared" si="5"/>
        <v>0.92683007619825941</v>
      </c>
      <c r="G29" s="67">
        <f t="shared" si="0"/>
        <v>0.92683007619825941</v>
      </c>
      <c r="H29" s="67">
        <f t="shared" si="1"/>
        <v>0</v>
      </c>
      <c r="I29" s="67">
        <f t="shared" si="2"/>
        <v>2.6223750964753596</v>
      </c>
      <c r="J29" s="67">
        <f t="shared" si="3"/>
        <v>0.83391091693494612</v>
      </c>
      <c r="K29" s="100">
        <f t="shared" si="6"/>
        <v>0.55594061128996408</v>
      </c>
      <c r="O29" s="96">
        <f>Amnt_Deposited!B24</f>
        <v>2010</v>
      </c>
      <c r="P29" s="99">
        <f>Amnt_Deposited!C24</f>
        <v>8.2678864959702008</v>
      </c>
      <c r="Q29" s="284">
        <f>MCF!R28</f>
        <v>1</v>
      </c>
      <c r="R29" s="67">
        <f t="shared" si="4"/>
        <v>0.62009148719776508</v>
      </c>
      <c r="S29" s="67">
        <f t="shared" si="7"/>
        <v>0.62009148719776508</v>
      </c>
      <c r="T29" s="67">
        <f t="shared" si="8"/>
        <v>0</v>
      </c>
      <c r="U29" s="67">
        <f t="shared" si="9"/>
        <v>1.754488244742658</v>
      </c>
      <c r="V29" s="67">
        <f t="shared" si="10"/>
        <v>0.5579243422847544</v>
      </c>
      <c r="W29" s="100">
        <f t="shared" si="11"/>
        <v>0.3719495615231696</v>
      </c>
    </row>
    <row r="30" spans="2:23">
      <c r="B30" s="96">
        <f>Amnt_Deposited!B25</f>
        <v>2011</v>
      </c>
      <c r="C30" s="99">
        <f>Amnt_Deposited!C25</f>
        <v>0</v>
      </c>
      <c r="D30" s="418">
        <f>Dry_Matter_Content!C17</f>
        <v>0.59</v>
      </c>
      <c r="E30" s="284">
        <f>MCF!R29</f>
        <v>1</v>
      </c>
      <c r="F30" s="67">
        <f t="shared" si="5"/>
        <v>0</v>
      </c>
      <c r="G30" s="67">
        <f t="shared" si="0"/>
        <v>0</v>
      </c>
      <c r="H30" s="67">
        <f t="shared" si="1"/>
        <v>0</v>
      </c>
      <c r="I30" s="67">
        <f t="shared" si="2"/>
        <v>1.7578305953920772</v>
      </c>
      <c r="J30" s="67">
        <f t="shared" si="3"/>
        <v>0.8645445010832824</v>
      </c>
      <c r="K30" s="100">
        <f t="shared" si="6"/>
        <v>0.57636300072218827</v>
      </c>
      <c r="O30" s="96">
        <f>Amnt_Deposited!B25</f>
        <v>2011</v>
      </c>
      <c r="P30" s="99">
        <f>Amnt_Deposited!C25</f>
        <v>0</v>
      </c>
      <c r="Q30" s="284">
        <f>MCF!R29</f>
        <v>1</v>
      </c>
      <c r="R30" s="67">
        <f t="shared" si="4"/>
        <v>0</v>
      </c>
      <c r="S30" s="67">
        <f t="shared" si="7"/>
        <v>0</v>
      </c>
      <c r="T30" s="67">
        <f t="shared" si="8"/>
        <v>0</v>
      </c>
      <c r="U30" s="67">
        <f t="shared" si="9"/>
        <v>1.1760686409848866</v>
      </c>
      <c r="V30" s="67">
        <f t="shared" si="10"/>
        <v>0.57841960375777146</v>
      </c>
      <c r="W30" s="100">
        <f t="shared" si="11"/>
        <v>0.38561306917184762</v>
      </c>
    </row>
    <row r="31" spans="2:23">
      <c r="B31" s="96">
        <f>Amnt_Deposited!B26</f>
        <v>2012</v>
      </c>
      <c r="C31" s="99">
        <f>Amnt_Deposited!C26</f>
        <v>0</v>
      </c>
      <c r="D31" s="418">
        <f>Dry_Matter_Content!C18</f>
        <v>0.59</v>
      </c>
      <c r="E31" s="284">
        <f>MCF!R30</f>
        <v>1</v>
      </c>
      <c r="F31" s="67">
        <f t="shared" si="5"/>
        <v>0</v>
      </c>
      <c r="G31" s="67">
        <f t="shared" si="0"/>
        <v>0</v>
      </c>
      <c r="H31" s="67">
        <f t="shared" si="1"/>
        <v>0</v>
      </c>
      <c r="I31" s="67">
        <f t="shared" si="2"/>
        <v>1.1783090856260725</v>
      </c>
      <c r="J31" s="67">
        <f t="shared" si="3"/>
        <v>0.57952150976600469</v>
      </c>
      <c r="K31" s="100">
        <f t="shared" si="6"/>
        <v>0.38634767317733643</v>
      </c>
      <c r="O31" s="96">
        <f>Amnt_Deposited!B26</f>
        <v>2012</v>
      </c>
      <c r="P31" s="99">
        <f>Amnt_Deposited!C26</f>
        <v>0</v>
      </c>
      <c r="Q31" s="284">
        <f>MCF!R30</f>
        <v>1</v>
      </c>
      <c r="R31" s="67">
        <f t="shared" si="4"/>
        <v>0</v>
      </c>
      <c r="S31" s="67">
        <f t="shared" si="7"/>
        <v>0</v>
      </c>
      <c r="T31" s="67">
        <f t="shared" si="8"/>
        <v>0</v>
      </c>
      <c r="U31" s="67">
        <f t="shared" si="9"/>
        <v>0.78834238556606095</v>
      </c>
      <c r="V31" s="67">
        <f t="shared" si="10"/>
        <v>0.38772625541882566</v>
      </c>
      <c r="W31" s="100">
        <f t="shared" si="11"/>
        <v>0.25848417027921711</v>
      </c>
    </row>
    <row r="32" spans="2:23">
      <c r="B32" s="96">
        <f>Amnt_Deposited!B27</f>
        <v>2013</v>
      </c>
      <c r="C32" s="99">
        <f>Amnt_Deposited!C27</f>
        <v>0</v>
      </c>
      <c r="D32" s="418">
        <f>Dry_Matter_Content!C19</f>
        <v>0.59</v>
      </c>
      <c r="E32" s="284">
        <f>MCF!R31</f>
        <v>1</v>
      </c>
      <c r="F32" s="67">
        <f t="shared" si="5"/>
        <v>0</v>
      </c>
      <c r="G32" s="67">
        <f t="shared" si="0"/>
        <v>0</v>
      </c>
      <c r="H32" s="67">
        <f t="shared" si="1"/>
        <v>0</v>
      </c>
      <c r="I32" s="67">
        <f t="shared" si="2"/>
        <v>0.78984420052108095</v>
      </c>
      <c r="J32" s="67">
        <f t="shared" si="3"/>
        <v>0.3884648851049915</v>
      </c>
      <c r="K32" s="100">
        <f t="shared" si="6"/>
        <v>0.25897659006999429</v>
      </c>
      <c r="O32" s="96">
        <f>Amnt_Deposited!B27</f>
        <v>2013</v>
      </c>
      <c r="P32" s="99">
        <f>Amnt_Deposited!C27</f>
        <v>0</v>
      </c>
      <c r="Q32" s="284">
        <f>MCF!R31</f>
        <v>1</v>
      </c>
      <c r="R32" s="67">
        <f t="shared" si="4"/>
        <v>0</v>
      </c>
      <c r="S32" s="67">
        <f t="shared" si="7"/>
        <v>0</v>
      </c>
      <c r="T32" s="67">
        <f t="shared" si="8"/>
        <v>0</v>
      </c>
      <c r="U32" s="67">
        <f t="shared" si="9"/>
        <v>0.52844170418448766</v>
      </c>
      <c r="V32" s="67">
        <f t="shared" si="10"/>
        <v>0.25990068138157324</v>
      </c>
      <c r="W32" s="100">
        <f t="shared" si="11"/>
        <v>0.17326712092104882</v>
      </c>
    </row>
    <row r="33" spans="2:23">
      <c r="B33" s="96">
        <f>Amnt_Deposited!B28</f>
        <v>2014</v>
      </c>
      <c r="C33" s="99">
        <f>Amnt_Deposited!C28</f>
        <v>0</v>
      </c>
      <c r="D33" s="418">
        <f>Dry_Matter_Content!C20</f>
        <v>0.59</v>
      </c>
      <c r="E33" s="284">
        <f>MCF!R32</f>
        <v>1</v>
      </c>
      <c r="F33" s="67">
        <f t="shared" si="5"/>
        <v>0</v>
      </c>
      <c r="G33" s="67">
        <f t="shared" si="0"/>
        <v>0</v>
      </c>
      <c r="H33" s="67">
        <f t="shared" si="1"/>
        <v>0</v>
      </c>
      <c r="I33" s="67">
        <f t="shared" si="2"/>
        <v>0.52944840085427369</v>
      </c>
      <c r="J33" s="67">
        <f t="shared" si="3"/>
        <v>0.2603957996668072</v>
      </c>
      <c r="K33" s="100">
        <f t="shared" si="6"/>
        <v>0.17359719977787147</v>
      </c>
      <c r="O33" s="96">
        <f>Amnt_Deposited!B28</f>
        <v>2014</v>
      </c>
      <c r="P33" s="99">
        <f>Amnt_Deposited!C28</f>
        <v>0</v>
      </c>
      <c r="Q33" s="284">
        <f>MCF!R32</f>
        <v>1</v>
      </c>
      <c r="R33" s="67">
        <f t="shared" si="4"/>
        <v>0</v>
      </c>
      <c r="S33" s="67">
        <f t="shared" si="7"/>
        <v>0</v>
      </c>
      <c r="T33" s="67">
        <f t="shared" si="8"/>
        <v>0</v>
      </c>
      <c r="U33" s="67">
        <f t="shared" si="9"/>
        <v>0.35422506747609744</v>
      </c>
      <c r="V33" s="67">
        <f t="shared" si="10"/>
        <v>0.17421663670839019</v>
      </c>
      <c r="W33" s="100">
        <f t="shared" si="11"/>
        <v>0.11614442447226012</v>
      </c>
    </row>
    <row r="34" spans="2:23">
      <c r="B34" s="96">
        <f>Amnt_Deposited!B29</f>
        <v>2015</v>
      </c>
      <c r="C34" s="99">
        <f>Amnt_Deposited!C29</f>
        <v>0</v>
      </c>
      <c r="D34" s="418">
        <f>Dry_Matter_Content!C21</f>
        <v>0.59</v>
      </c>
      <c r="E34" s="284">
        <f>MCF!R33</f>
        <v>1</v>
      </c>
      <c r="F34" s="67">
        <f t="shared" si="5"/>
        <v>0</v>
      </c>
      <c r="G34" s="67">
        <f t="shared" si="0"/>
        <v>0</v>
      </c>
      <c r="H34" s="67">
        <f t="shared" si="1"/>
        <v>0</v>
      </c>
      <c r="I34" s="67">
        <f t="shared" si="2"/>
        <v>0.35489987643413234</v>
      </c>
      <c r="J34" s="67">
        <f t="shared" si="3"/>
        <v>0.17454852442014132</v>
      </c>
      <c r="K34" s="100">
        <f t="shared" si="6"/>
        <v>0.11636568294676088</v>
      </c>
      <c r="O34" s="96">
        <f>Amnt_Deposited!B29</f>
        <v>2015</v>
      </c>
      <c r="P34" s="99">
        <f>Amnt_Deposited!C29</f>
        <v>0</v>
      </c>
      <c r="Q34" s="284">
        <f>MCF!R33</f>
        <v>1</v>
      </c>
      <c r="R34" s="67">
        <f t="shared" si="4"/>
        <v>0</v>
      </c>
      <c r="S34" s="67">
        <f t="shared" si="7"/>
        <v>0</v>
      </c>
      <c r="T34" s="67">
        <f t="shared" si="8"/>
        <v>0</v>
      </c>
      <c r="U34" s="67">
        <f t="shared" si="9"/>
        <v>0.2374441635375551</v>
      </c>
      <c r="V34" s="67">
        <f t="shared" si="10"/>
        <v>0.11678090393854236</v>
      </c>
      <c r="W34" s="100">
        <f t="shared" si="11"/>
        <v>7.7853935959028231E-2</v>
      </c>
    </row>
    <row r="35" spans="2:23">
      <c r="B35" s="96">
        <f>Amnt_Deposited!B30</f>
        <v>2016</v>
      </c>
      <c r="C35" s="99">
        <f>Amnt_Deposited!C30</f>
        <v>0</v>
      </c>
      <c r="D35" s="418">
        <f>Dry_Matter_Content!C22</f>
        <v>0.59</v>
      </c>
      <c r="E35" s="284">
        <f>MCF!R34</f>
        <v>1</v>
      </c>
      <c r="F35" s="67">
        <f t="shared" si="5"/>
        <v>0</v>
      </c>
      <c r="G35" s="67">
        <f t="shared" si="0"/>
        <v>0</v>
      </c>
      <c r="H35" s="67">
        <f t="shared" si="1"/>
        <v>0</v>
      </c>
      <c r="I35" s="67">
        <f t="shared" si="2"/>
        <v>0.23789650150937031</v>
      </c>
      <c r="J35" s="67">
        <f t="shared" si="3"/>
        <v>0.11700337492476204</v>
      </c>
      <c r="K35" s="100">
        <f t="shared" si="6"/>
        <v>7.8002249949841354E-2</v>
      </c>
      <c r="O35" s="96">
        <f>Amnt_Deposited!B30</f>
        <v>2016</v>
      </c>
      <c r="P35" s="99">
        <f>Amnt_Deposited!C30</f>
        <v>0</v>
      </c>
      <c r="Q35" s="284">
        <f>MCF!R34</f>
        <v>1</v>
      </c>
      <c r="R35" s="67">
        <f t="shared" si="4"/>
        <v>0</v>
      </c>
      <c r="S35" s="67">
        <f t="shared" si="7"/>
        <v>0</v>
      </c>
      <c r="T35" s="67">
        <f t="shared" si="8"/>
        <v>0</v>
      </c>
      <c r="U35" s="67">
        <f t="shared" si="9"/>
        <v>0.15916358263338781</v>
      </c>
      <c r="V35" s="67">
        <f t="shared" si="10"/>
        <v>7.8280580904167285E-2</v>
      </c>
      <c r="W35" s="100">
        <f t="shared" si="11"/>
        <v>5.2187053936111519E-2</v>
      </c>
    </row>
    <row r="36" spans="2:23">
      <c r="B36" s="96">
        <f>Amnt_Deposited!B31</f>
        <v>2017</v>
      </c>
      <c r="C36" s="99">
        <f>Amnt_Deposited!C31</f>
        <v>0</v>
      </c>
      <c r="D36" s="418">
        <f>Dry_Matter_Content!C23</f>
        <v>0.59</v>
      </c>
      <c r="E36" s="284">
        <f>MCF!R35</f>
        <v>1</v>
      </c>
      <c r="F36" s="67">
        <f t="shared" si="5"/>
        <v>0</v>
      </c>
      <c r="G36" s="67">
        <f t="shared" si="0"/>
        <v>0</v>
      </c>
      <c r="H36" s="67">
        <f t="shared" si="1"/>
        <v>0</v>
      </c>
      <c r="I36" s="67">
        <f t="shared" si="2"/>
        <v>0.15946679384347864</v>
      </c>
      <c r="J36" s="67">
        <f t="shared" si="3"/>
        <v>7.8429707665891663E-2</v>
      </c>
      <c r="K36" s="100">
        <f t="shared" si="6"/>
        <v>5.2286471777261104E-2</v>
      </c>
      <c r="O36" s="96">
        <f>Amnt_Deposited!B31</f>
        <v>2017</v>
      </c>
      <c r="P36" s="99">
        <f>Amnt_Deposited!C31</f>
        <v>0</v>
      </c>
      <c r="Q36" s="284">
        <f>MCF!R35</f>
        <v>1</v>
      </c>
      <c r="R36" s="67">
        <f t="shared" si="4"/>
        <v>0</v>
      </c>
      <c r="S36" s="67">
        <f t="shared" si="7"/>
        <v>0</v>
      </c>
      <c r="T36" s="67">
        <f t="shared" si="8"/>
        <v>0</v>
      </c>
      <c r="U36" s="67">
        <f t="shared" si="9"/>
        <v>0.1066905400380098</v>
      </c>
      <c r="V36" s="67">
        <f t="shared" si="10"/>
        <v>5.2473042595378008E-2</v>
      </c>
      <c r="W36" s="100">
        <f t="shared" si="11"/>
        <v>3.498202839691867E-2</v>
      </c>
    </row>
    <row r="37" spans="2:23">
      <c r="B37" s="96">
        <f>Amnt_Deposited!B32</f>
        <v>2018</v>
      </c>
      <c r="C37" s="99">
        <f>Amnt_Deposited!C32</f>
        <v>0</v>
      </c>
      <c r="D37" s="418">
        <f>Dry_Matter_Content!C24</f>
        <v>0.59</v>
      </c>
      <c r="E37" s="284">
        <f>MCF!R36</f>
        <v>1</v>
      </c>
      <c r="F37" s="67">
        <f t="shared" si="5"/>
        <v>0</v>
      </c>
      <c r="G37" s="67">
        <f t="shared" si="0"/>
        <v>0</v>
      </c>
      <c r="H37" s="67">
        <f t="shared" si="1"/>
        <v>0</v>
      </c>
      <c r="I37" s="67">
        <f t="shared" si="2"/>
        <v>0.10689378859031641</v>
      </c>
      <c r="J37" s="67">
        <f t="shared" si="3"/>
        <v>5.2573005253162233E-2</v>
      </c>
      <c r="K37" s="100">
        <f t="shared" si="6"/>
        <v>3.5048670168774818E-2</v>
      </c>
      <c r="O37" s="96">
        <f>Amnt_Deposited!B32</f>
        <v>2018</v>
      </c>
      <c r="P37" s="99">
        <f>Amnt_Deposited!C32</f>
        <v>0</v>
      </c>
      <c r="Q37" s="284">
        <f>MCF!R36</f>
        <v>1</v>
      </c>
      <c r="R37" s="67">
        <f t="shared" si="4"/>
        <v>0</v>
      </c>
      <c r="S37" s="67">
        <f t="shared" si="7"/>
        <v>0</v>
      </c>
      <c r="T37" s="67">
        <f t="shared" si="8"/>
        <v>0</v>
      </c>
      <c r="U37" s="67">
        <f t="shared" si="9"/>
        <v>7.1516807709845948E-2</v>
      </c>
      <c r="V37" s="67">
        <f t="shared" si="10"/>
        <v>3.5173732328163849E-2</v>
      </c>
      <c r="W37" s="100">
        <f t="shared" si="11"/>
        <v>2.3449154885442566E-2</v>
      </c>
    </row>
    <row r="38" spans="2:23">
      <c r="B38" s="96">
        <f>Amnt_Deposited!B33</f>
        <v>2019</v>
      </c>
      <c r="C38" s="99">
        <f>Amnt_Deposited!C33</f>
        <v>0</v>
      </c>
      <c r="D38" s="418">
        <f>Dry_Matter_Content!C25</f>
        <v>0.59</v>
      </c>
      <c r="E38" s="284">
        <f>MCF!R37</f>
        <v>1</v>
      </c>
      <c r="F38" s="67">
        <f t="shared" si="5"/>
        <v>0</v>
      </c>
      <c r="G38" s="67">
        <f t="shared" si="0"/>
        <v>0</v>
      </c>
      <c r="H38" s="67">
        <f t="shared" si="1"/>
        <v>0</v>
      </c>
      <c r="I38" s="67">
        <f t="shared" si="2"/>
        <v>7.1653049288784798E-2</v>
      </c>
      <c r="J38" s="67">
        <f t="shared" si="3"/>
        <v>3.5240739301531619E-2</v>
      </c>
      <c r="K38" s="100">
        <f t="shared" si="6"/>
        <v>2.3493826201021077E-2</v>
      </c>
      <c r="O38" s="96">
        <f>Amnt_Deposited!B33</f>
        <v>2019</v>
      </c>
      <c r="P38" s="99">
        <f>Amnt_Deposited!C33</f>
        <v>0</v>
      </c>
      <c r="Q38" s="284">
        <f>MCF!R37</f>
        <v>1</v>
      </c>
      <c r="R38" s="67">
        <f t="shared" si="4"/>
        <v>0</v>
      </c>
      <c r="S38" s="67">
        <f t="shared" si="7"/>
        <v>0</v>
      </c>
      <c r="T38" s="67">
        <f t="shared" si="8"/>
        <v>0</v>
      </c>
      <c r="U38" s="67">
        <f t="shared" si="9"/>
        <v>4.7939149836385898E-2</v>
      </c>
      <c r="V38" s="67">
        <f t="shared" si="10"/>
        <v>2.3577657873460046E-2</v>
      </c>
      <c r="W38" s="100">
        <f t="shared" si="11"/>
        <v>1.5718438582306697E-2</v>
      </c>
    </row>
    <row r="39" spans="2:23">
      <c r="B39" s="96">
        <f>Amnt_Deposited!B34</f>
        <v>2020</v>
      </c>
      <c r="C39" s="99">
        <f>Amnt_Deposited!C34</f>
        <v>0</v>
      </c>
      <c r="D39" s="418">
        <f>Dry_Matter_Content!C26</f>
        <v>0.59</v>
      </c>
      <c r="E39" s="284">
        <f>MCF!R38</f>
        <v>1</v>
      </c>
      <c r="F39" s="67">
        <f t="shared" si="5"/>
        <v>0</v>
      </c>
      <c r="G39" s="67">
        <f t="shared" si="0"/>
        <v>0</v>
      </c>
      <c r="H39" s="67">
        <f t="shared" si="1"/>
        <v>0</v>
      </c>
      <c r="I39" s="67">
        <f t="shared" si="2"/>
        <v>4.8030475297852163E-2</v>
      </c>
      <c r="J39" s="67">
        <f t="shared" si="3"/>
        <v>2.3622573990932639E-2</v>
      </c>
      <c r="K39" s="100">
        <f t="shared" si="6"/>
        <v>1.5748382660621757E-2</v>
      </c>
      <c r="O39" s="96">
        <f>Amnt_Deposited!B34</f>
        <v>2020</v>
      </c>
      <c r="P39" s="99">
        <f>Amnt_Deposited!C34</f>
        <v>0</v>
      </c>
      <c r="Q39" s="284">
        <f>MCF!R38</f>
        <v>1</v>
      </c>
      <c r="R39" s="67">
        <f t="shared" si="4"/>
        <v>0</v>
      </c>
      <c r="S39" s="67">
        <f t="shared" si="7"/>
        <v>0</v>
      </c>
      <c r="T39" s="67">
        <f t="shared" si="8"/>
        <v>0</v>
      </c>
      <c r="U39" s="67">
        <f t="shared" si="9"/>
        <v>3.2134573125235606E-2</v>
      </c>
      <c r="V39" s="67">
        <f t="shared" si="10"/>
        <v>1.5804576711150292E-2</v>
      </c>
      <c r="W39" s="100">
        <f t="shared" si="11"/>
        <v>1.0536384474100194E-2</v>
      </c>
    </row>
    <row r="40" spans="2:23">
      <c r="B40" s="96">
        <f>Amnt_Deposited!B35</f>
        <v>2021</v>
      </c>
      <c r="C40" s="99">
        <f>Amnt_Deposited!C35</f>
        <v>0</v>
      </c>
      <c r="D40" s="418">
        <f>Dry_Matter_Content!C27</f>
        <v>0.59</v>
      </c>
      <c r="E40" s="284">
        <f>MCF!R39</f>
        <v>1</v>
      </c>
      <c r="F40" s="67">
        <f t="shared" si="5"/>
        <v>0</v>
      </c>
      <c r="G40" s="67">
        <f t="shared" si="0"/>
        <v>0</v>
      </c>
      <c r="H40" s="67">
        <f t="shared" si="1"/>
        <v>0</v>
      </c>
      <c r="I40" s="67">
        <f t="shared" si="2"/>
        <v>3.2195790412769897E-2</v>
      </c>
      <c r="J40" s="67">
        <f t="shared" si="3"/>
        <v>1.5834684885082263E-2</v>
      </c>
      <c r="K40" s="100">
        <f t="shared" si="6"/>
        <v>1.0556456590054841E-2</v>
      </c>
      <c r="O40" s="96">
        <f>Amnt_Deposited!B35</f>
        <v>2021</v>
      </c>
      <c r="P40" s="99">
        <f>Amnt_Deposited!C35</f>
        <v>0</v>
      </c>
      <c r="Q40" s="284">
        <f>MCF!R39</f>
        <v>1</v>
      </c>
      <c r="R40" s="67">
        <f t="shared" si="4"/>
        <v>0</v>
      </c>
      <c r="S40" s="67">
        <f t="shared" si="7"/>
        <v>0</v>
      </c>
      <c r="T40" s="67">
        <f t="shared" si="8"/>
        <v>0</v>
      </c>
      <c r="U40" s="67">
        <f t="shared" si="9"/>
        <v>2.1540448536643549E-2</v>
      </c>
      <c r="V40" s="67">
        <f t="shared" si="10"/>
        <v>1.0594124588592057E-2</v>
      </c>
      <c r="W40" s="100">
        <f t="shared" si="11"/>
        <v>7.0627497257280377E-3</v>
      </c>
    </row>
    <row r="41" spans="2:23">
      <c r="B41" s="96">
        <f>Amnt_Deposited!B36</f>
        <v>2022</v>
      </c>
      <c r="C41" s="99">
        <f>Amnt_Deposited!C36</f>
        <v>0</v>
      </c>
      <c r="D41" s="418">
        <f>Dry_Matter_Content!C28</f>
        <v>0.59</v>
      </c>
      <c r="E41" s="284">
        <f>MCF!R40</f>
        <v>1</v>
      </c>
      <c r="F41" s="67">
        <f t="shared" si="5"/>
        <v>0</v>
      </c>
      <c r="G41" s="67">
        <f t="shared" si="0"/>
        <v>0</v>
      </c>
      <c r="H41" s="67">
        <f t="shared" si="1"/>
        <v>0</v>
      </c>
      <c r="I41" s="67">
        <f t="shared" si="2"/>
        <v>2.1581483711641713E-2</v>
      </c>
      <c r="J41" s="67">
        <f t="shared" si="3"/>
        <v>1.0614306701128184E-2</v>
      </c>
      <c r="K41" s="100">
        <f t="shared" si="6"/>
        <v>7.0762044674187886E-3</v>
      </c>
      <c r="O41" s="96">
        <f>Amnt_Deposited!B36</f>
        <v>2022</v>
      </c>
      <c r="P41" s="99">
        <f>Amnt_Deposited!C36</f>
        <v>0</v>
      </c>
      <c r="Q41" s="284">
        <f>MCF!R40</f>
        <v>1</v>
      </c>
      <c r="R41" s="67">
        <f t="shared" si="4"/>
        <v>0</v>
      </c>
      <c r="S41" s="67">
        <f t="shared" si="7"/>
        <v>0</v>
      </c>
      <c r="T41" s="67">
        <f t="shared" si="8"/>
        <v>0</v>
      </c>
      <c r="U41" s="67">
        <f t="shared" si="9"/>
        <v>1.4438994454711224E-2</v>
      </c>
      <c r="V41" s="67">
        <f t="shared" si="10"/>
        <v>7.1014540819323256E-3</v>
      </c>
      <c r="W41" s="100">
        <f t="shared" si="11"/>
        <v>4.7343027212882168E-3</v>
      </c>
    </row>
    <row r="42" spans="2:23">
      <c r="B42" s="96">
        <f>Amnt_Deposited!B37</f>
        <v>2023</v>
      </c>
      <c r="C42" s="99">
        <f>Amnt_Deposited!C37</f>
        <v>0</v>
      </c>
      <c r="D42" s="418">
        <f>Dry_Matter_Content!C29</f>
        <v>0.59</v>
      </c>
      <c r="E42" s="284">
        <f>MCF!R41</f>
        <v>1</v>
      </c>
      <c r="F42" s="67">
        <f t="shared" si="5"/>
        <v>0</v>
      </c>
      <c r="G42" s="67">
        <f t="shared" si="0"/>
        <v>0</v>
      </c>
      <c r="H42" s="67">
        <f t="shared" si="1"/>
        <v>0</v>
      </c>
      <c r="I42" s="67">
        <f t="shared" si="2"/>
        <v>1.4466501155105073E-2</v>
      </c>
      <c r="J42" s="67">
        <f t="shared" si="3"/>
        <v>7.1149825565366394E-3</v>
      </c>
      <c r="K42" s="100">
        <f t="shared" si="6"/>
        <v>4.7433217043577596E-3</v>
      </c>
      <c r="O42" s="96">
        <f>Amnt_Deposited!B37</f>
        <v>2023</v>
      </c>
      <c r="P42" s="99">
        <f>Amnt_Deposited!C37</f>
        <v>0</v>
      </c>
      <c r="Q42" s="284">
        <f>MCF!R41</f>
        <v>1</v>
      </c>
      <c r="R42" s="67">
        <f t="shared" si="4"/>
        <v>0</v>
      </c>
      <c r="S42" s="67">
        <f t="shared" si="7"/>
        <v>0</v>
      </c>
      <c r="T42" s="67">
        <f t="shared" si="8"/>
        <v>0</v>
      </c>
      <c r="U42" s="67">
        <f t="shared" si="9"/>
        <v>9.6787474275903691E-3</v>
      </c>
      <c r="V42" s="67">
        <f t="shared" si="10"/>
        <v>4.7602470271208555E-3</v>
      </c>
      <c r="W42" s="100">
        <f t="shared" si="11"/>
        <v>3.1734980180805703E-3</v>
      </c>
    </row>
    <row r="43" spans="2:23">
      <c r="B43" s="96">
        <f>Amnt_Deposited!B38</f>
        <v>2024</v>
      </c>
      <c r="C43" s="99">
        <f>Amnt_Deposited!C38</f>
        <v>0</v>
      </c>
      <c r="D43" s="418">
        <f>Dry_Matter_Content!C30</f>
        <v>0.59</v>
      </c>
      <c r="E43" s="284">
        <f>MCF!R42</f>
        <v>1</v>
      </c>
      <c r="F43" s="67">
        <f t="shared" si="5"/>
        <v>0</v>
      </c>
      <c r="G43" s="67">
        <f t="shared" si="0"/>
        <v>0</v>
      </c>
      <c r="H43" s="67">
        <f t="shared" si="1"/>
        <v>0</v>
      </c>
      <c r="I43" s="67">
        <f t="shared" si="2"/>
        <v>9.6971857202646609E-3</v>
      </c>
      <c r="J43" s="67">
        <f t="shared" si="3"/>
        <v>4.7693154348404107E-3</v>
      </c>
      <c r="K43" s="100">
        <f t="shared" si="6"/>
        <v>3.1795436232269405E-3</v>
      </c>
      <c r="O43" s="96">
        <f>Amnt_Deposited!B38</f>
        <v>2024</v>
      </c>
      <c r="P43" s="99">
        <f>Amnt_Deposited!C38</f>
        <v>0</v>
      </c>
      <c r="Q43" s="284">
        <f>MCF!R42</f>
        <v>1</v>
      </c>
      <c r="R43" s="67">
        <f t="shared" si="4"/>
        <v>0</v>
      </c>
      <c r="S43" s="67">
        <f t="shared" si="7"/>
        <v>0</v>
      </c>
      <c r="T43" s="67">
        <f t="shared" si="8"/>
        <v>0</v>
      </c>
      <c r="U43" s="67">
        <f t="shared" si="9"/>
        <v>6.4878584212297022E-3</v>
      </c>
      <c r="V43" s="67">
        <f t="shared" si="10"/>
        <v>3.1908890063606673E-3</v>
      </c>
      <c r="W43" s="100">
        <f t="shared" si="11"/>
        <v>2.1272593375737782E-3</v>
      </c>
    </row>
    <row r="44" spans="2:23">
      <c r="B44" s="96">
        <f>Amnt_Deposited!B39</f>
        <v>2025</v>
      </c>
      <c r="C44" s="99">
        <f>Amnt_Deposited!C39</f>
        <v>0</v>
      </c>
      <c r="D44" s="418">
        <f>Dry_Matter_Content!C31</f>
        <v>0.59</v>
      </c>
      <c r="E44" s="284">
        <f>MCF!R43</f>
        <v>1</v>
      </c>
      <c r="F44" s="67">
        <f t="shared" si="5"/>
        <v>0</v>
      </c>
      <c r="G44" s="67">
        <f t="shared" si="0"/>
        <v>0</v>
      </c>
      <c r="H44" s="67">
        <f t="shared" si="1"/>
        <v>0</v>
      </c>
      <c r="I44" s="67">
        <f t="shared" si="2"/>
        <v>6.5002179784239521E-3</v>
      </c>
      <c r="J44" s="67">
        <f t="shared" si="3"/>
        <v>3.1969677418407093E-3</v>
      </c>
      <c r="K44" s="100">
        <f t="shared" si="6"/>
        <v>2.1313118278938059E-3</v>
      </c>
      <c r="O44" s="96">
        <f>Amnt_Deposited!B39</f>
        <v>2025</v>
      </c>
      <c r="P44" s="99">
        <f>Amnt_Deposited!C39</f>
        <v>0</v>
      </c>
      <c r="Q44" s="284">
        <f>MCF!R43</f>
        <v>1</v>
      </c>
      <c r="R44" s="67">
        <f t="shared" si="4"/>
        <v>0</v>
      </c>
      <c r="S44" s="67">
        <f t="shared" si="7"/>
        <v>0</v>
      </c>
      <c r="T44" s="67">
        <f t="shared" si="8"/>
        <v>0</v>
      </c>
      <c r="U44" s="67">
        <f t="shared" si="9"/>
        <v>4.3489415555914039E-3</v>
      </c>
      <c r="V44" s="67">
        <f t="shared" si="10"/>
        <v>2.1389168656382978E-3</v>
      </c>
      <c r="W44" s="100">
        <f t="shared" si="11"/>
        <v>1.4259445770921984E-3</v>
      </c>
    </row>
    <row r="45" spans="2:23">
      <c r="B45" s="96">
        <f>Amnt_Deposited!B40</f>
        <v>2026</v>
      </c>
      <c r="C45" s="99">
        <f>Amnt_Deposited!C40</f>
        <v>0</v>
      </c>
      <c r="D45" s="418">
        <f>Dry_Matter_Content!C32</f>
        <v>0.59</v>
      </c>
      <c r="E45" s="284">
        <f>MCF!R44</f>
        <v>1</v>
      </c>
      <c r="F45" s="67">
        <f t="shared" si="5"/>
        <v>0</v>
      </c>
      <c r="G45" s="67">
        <f t="shared" si="0"/>
        <v>0</v>
      </c>
      <c r="H45" s="67">
        <f t="shared" si="1"/>
        <v>0</v>
      </c>
      <c r="I45" s="67">
        <f t="shared" si="2"/>
        <v>4.3572264145388343E-3</v>
      </c>
      <c r="J45" s="67">
        <f t="shared" si="3"/>
        <v>2.1429915638851182E-3</v>
      </c>
      <c r="K45" s="100">
        <f t="shared" si="6"/>
        <v>1.4286610425900787E-3</v>
      </c>
      <c r="O45" s="96">
        <f>Amnt_Deposited!B40</f>
        <v>2026</v>
      </c>
      <c r="P45" s="99">
        <f>Amnt_Deposited!C40</f>
        <v>0</v>
      </c>
      <c r="Q45" s="284">
        <f>MCF!R44</f>
        <v>1</v>
      </c>
      <c r="R45" s="67">
        <f t="shared" si="4"/>
        <v>0</v>
      </c>
      <c r="S45" s="67">
        <f t="shared" si="7"/>
        <v>0</v>
      </c>
      <c r="T45" s="67">
        <f t="shared" si="8"/>
        <v>0</v>
      </c>
      <c r="U45" s="67">
        <f t="shared" si="9"/>
        <v>2.9151827037503346E-3</v>
      </c>
      <c r="V45" s="67">
        <f t="shared" si="10"/>
        <v>1.4337588518410691E-3</v>
      </c>
      <c r="W45" s="100">
        <f t="shared" si="11"/>
        <v>9.5583923456071264E-4</v>
      </c>
    </row>
    <row r="46" spans="2:23">
      <c r="B46" s="96">
        <f>Amnt_Deposited!B41</f>
        <v>2027</v>
      </c>
      <c r="C46" s="99">
        <f>Amnt_Deposited!C41</f>
        <v>0</v>
      </c>
      <c r="D46" s="418">
        <f>Dry_Matter_Content!C33</f>
        <v>0.59</v>
      </c>
      <c r="E46" s="284">
        <f>MCF!R45</f>
        <v>1</v>
      </c>
      <c r="F46" s="67">
        <f t="shared" si="5"/>
        <v>0</v>
      </c>
      <c r="G46" s="67">
        <f t="shared" si="0"/>
        <v>0</v>
      </c>
      <c r="H46" s="67">
        <f t="shared" si="1"/>
        <v>0</v>
      </c>
      <c r="I46" s="67">
        <f t="shared" si="2"/>
        <v>2.9207362107813752E-3</v>
      </c>
      <c r="J46" s="67">
        <f t="shared" si="3"/>
        <v>1.4364902037574592E-3</v>
      </c>
      <c r="K46" s="100">
        <f t="shared" si="6"/>
        <v>9.5766013583830603E-4</v>
      </c>
      <c r="O46" s="96">
        <f>Amnt_Deposited!B41</f>
        <v>2027</v>
      </c>
      <c r="P46" s="99">
        <f>Amnt_Deposited!C41</f>
        <v>0</v>
      </c>
      <c r="Q46" s="284">
        <f>MCF!R45</f>
        <v>1</v>
      </c>
      <c r="R46" s="67">
        <f t="shared" si="4"/>
        <v>0</v>
      </c>
      <c r="S46" s="67">
        <f t="shared" si="7"/>
        <v>0</v>
      </c>
      <c r="T46" s="67">
        <f t="shared" si="8"/>
        <v>0</v>
      </c>
      <c r="U46" s="67">
        <f t="shared" si="9"/>
        <v>1.9541054041802238E-3</v>
      </c>
      <c r="V46" s="67">
        <f t="shared" si="10"/>
        <v>9.6107729957011076E-4</v>
      </c>
      <c r="W46" s="100">
        <f t="shared" si="11"/>
        <v>6.4071819971340713E-4</v>
      </c>
    </row>
    <row r="47" spans="2:23">
      <c r="B47" s="96">
        <f>Amnt_Deposited!B42</f>
        <v>2028</v>
      </c>
      <c r="C47" s="99">
        <f>Amnt_Deposited!C42</f>
        <v>0</v>
      </c>
      <c r="D47" s="418">
        <f>Dry_Matter_Content!C34</f>
        <v>0.59</v>
      </c>
      <c r="E47" s="284">
        <f>MCF!R46</f>
        <v>1</v>
      </c>
      <c r="F47" s="67">
        <f t="shared" si="5"/>
        <v>0</v>
      </c>
      <c r="G47" s="67">
        <f t="shared" si="0"/>
        <v>0</v>
      </c>
      <c r="H47" s="67">
        <f t="shared" si="1"/>
        <v>0</v>
      </c>
      <c r="I47" s="67">
        <f t="shared" si="2"/>
        <v>1.9578280312689302E-3</v>
      </c>
      <c r="J47" s="67">
        <f t="shared" si="3"/>
        <v>9.6290817951244501E-4</v>
      </c>
      <c r="K47" s="100">
        <f t="shared" si="6"/>
        <v>6.4193878634162993E-4</v>
      </c>
      <c r="O47" s="96">
        <f>Amnt_Deposited!B42</f>
        <v>2028</v>
      </c>
      <c r="P47" s="99">
        <f>Amnt_Deposited!C42</f>
        <v>0</v>
      </c>
      <c r="Q47" s="284">
        <f>MCF!R46</f>
        <v>1</v>
      </c>
      <c r="R47" s="67">
        <f t="shared" si="4"/>
        <v>0</v>
      </c>
      <c r="S47" s="67">
        <f t="shared" si="7"/>
        <v>0</v>
      </c>
      <c r="T47" s="67">
        <f t="shared" si="8"/>
        <v>0</v>
      </c>
      <c r="U47" s="67">
        <f t="shared" si="9"/>
        <v>1.3098760244885793E-3</v>
      </c>
      <c r="V47" s="67">
        <f t="shared" si="10"/>
        <v>6.4422937969164462E-4</v>
      </c>
      <c r="W47" s="100">
        <f t="shared" si="11"/>
        <v>4.2948625312776308E-4</v>
      </c>
    </row>
    <row r="48" spans="2:23">
      <c r="B48" s="96">
        <f>Amnt_Deposited!B43</f>
        <v>2029</v>
      </c>
      <c r="C48" s="99">
        <f>Amnt_Deposited!C43</f>
        <v>0</v>
      </c>
      <c r="D48" s="418">
        <f>Dry_Matter_Content!C35</f>
        <v>0.59</v>
      </c>
      <c r="E48" s="284">
        <f>MCF!R47</f>
        <v>1</v>
      </c>
      <c r="F48" s="67">
        <f t="shared" si="5"/>
        <v>0</v>
      </c>
      <c r="G48" s="67">
        <f t="shared" si="0"/>
        <v>0</v>
      </c>
      <c r="H48" s="67">
        <f t="shared" si="1"/>
        <v>0</v>
      </c>
      <c r="I48" s="67">
        <f t="shared" si="2"/>
        <v>1.3123713760500543E-3</v>
      </c>
      <c r="J48" s="67">
        <f t="shared" si="3"/>
        <v>6.4545665521887577E-4</v>
      </c>
      <c r="K48" s="100">
        <f t="shared" si="6"/>
        <v>4.3030443681258383E-4</v>
      </c>
      <c r="O48" s="96">
        <f>Amnt_Deposited!B43</f>
        <v>2029</v>
      </c>
      <c r="P48" s="99">
        <f>Amnt_Deposited!C43</f>
        <v>0</v>
      </c>
      <c r="Q48" s="284">
        <f>MCF!R47</f>
        <v>1</v>
      </c>
      <c r="R48" s="67">
        <f t="shared" si="4"/>
        <v>0</v>
      </c>
      <c r="S48" s="67">
        <f t="shared" si="7"/>
        <v>0</v>
      </c>
      <c r="T48" s="67">
        <f t="shared" si="8"/>
        <v>0</v>
      </c>
      <c r="U48" s="67">
        <f t="shared" si="9"/>
        <v>8.7803615703616468E-4</v>
      </c>
      <c r="V48" s="67">
        <f t="shared" si="10"/>
        <v>4.3183986745241458E-4</v>
      </c>
      <c r="W48" s="100">
        <f t="shared" si="11"/>
        <v>2.8789324496827635E-4</v>
      </c>
    </row>
    <row r="49" spans="2:23">
      <c r="B49" s="96">
        <f>Amnt_Deposited!B44</f>
        <v>2030</v>
      </c>
      <c r="C49" s="99">
        <f>Amnt_Deposited!C44</f>
        <v>0</v>
      </c>
      <c r="D49" s="418">
        <f>Dry_Matter_Content!C36</f>
        <v>0.59</v>
      </c>
      <c r="E49" s="284">
        <f>MCF!R48</f>
        <v>1</v>
      </c>
      <c r="F49" s="67">
        <f t="shared" si="5"/>
        <v>0</v>
      </c>
      <c r="G49" s="67">
        <f t="shared" si="0"/>
        <v>0</v>
      </c>
      <c r="H49" s="67">
        <f t="shared" si="1"/>
        <v>0</v>
      </c>
      <c r="I49" s="67">
        <f t="shared" si="2"/>
        <v>8.7970884120972773E-4</v>
      </c>
      <c r="J49" s="67">
        <f t="shared" si="3"/>
        <v>4.3266253484032654E-4</v>
      </c>
      <c r="K49" s="100">
        <f t="shared" si="6"/>
        <v>2.8844168989355099E-4</v>
      </c>
      <c r="O49" s="96">
        <f>Amnt_Deposited!B44</f>
        <v>2030</v>
      </c>
      <c r="P49" s="99">
        <f>Amnt_Deposited!C44</f>
        <v>0</v>
      </c>
      <c r="Q49" s="284">
        <f>MCF!R48</f>
        <v>1</v>
      </c>
      <c r="R49" s="67">
        <f t="shared" si="4"/>
        <v>0</v>
      </c>
      <c r="S49" s="67">
        <f t="shared" si="7"/>
        <v>0</v>
      </c>
      <c r="T49" s="67">
        <f t="shared" si="8"/>
        <v>0</v>
      </c>
      <c r="U49" s="67">
        <f t="shared" si="9"/>
        <v>5.8856523720543779E-4</v>
      </c>
      <c r="V49" s="67">
        <f t="shared" si="10"/>
        <v>2.8947091983072695E-4</v>
      </c>
      <c r="W49" s="100">
        <f t="shared" si="11"/>
        <v>1.9298061322048463E-4</v>
      </c>
    </row>
    <row r="50" spans="2:23">
      <c r="B50" s="96">
        <f>Amnt_Deposited!B45</f>
        <v>2031</v>
      </c>
      <c r="C50" s="99">
        <f>Amnt_Deposited!C45</f>
        <v>0</v>
      </c>
      <c r="D50" s="418">
        <f>Dry_Matter_Content!C37</f>
        <v>0.59</v>
      </c>
      <c r="E50" s="284">
        <f>MCF!R49</f>
        <v>1</v>
      </c>
      <c r="F50" s="67">
        <f t="shared" si="5"/>
        <v>0</v>
      </c>
      <c r="G50" s="67">
        <f t="shared" si="0"/>
        <v>0</v>
      </c>
      <c r="H50" s="67">
        <f t="shared" si="1"/>
        <v>0</v>
      </c>
      <c r="I50" s="67">
        <f t="shared" si="2"/>
        <v>5.8968647093766361E-4</v>
      </c>
      <c r="J50" s="67">
        <f t="shared" si="3"/>
        <v>2.9002237027206412E-4</v>
      </c>
      <c r="K50" s="100">
        <f t="shared" si="6"/>
        <v>1.9334824684804275E-4</v>
      </c>
      <c r="O50" s="96">
        <f>Amnt_Deposited!B45</f>
        <v>2031</v>
      </c>
      <c r="P50" s="99">
        <f>Amnt_Deposited!C45</f>
        <v>0</v>
      </c>
      <c r="Q50" s="284">
        <f>MCF!R49</f>
        <v>1</v>
      </c>
      <c r="R50" s="67">
        <f t="shared" si="4"/>
        <v>0</v>
      </c>
      <c r="S50" s="67">
        <f t="shared" si="7"/>
        <v>0</v>
      </c>
      <c r="T50" s="67">
        <f t="shared" si="8"/>
        <v>0</v>
      </c>
      <c r="U50" s="67">
        <f t="shared" si="9"/>
        <v>3.9452707689852605E-4</v>
      </c>
      <c r="V50" s="67">
        <f t="shared" si="10"/>
        <v>1.9403816030691176E-4</v>
      </c>
      <c r="W50" s="100">
        <f t="shared" si="11"/>
        <v>1.2935877353794116E-4</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3.9527866234552835E-4</v>
      </c>
      <c r="J51" s="67">
        <f t="shared" ref="J51:J82" si="16">I50*(1-$K$10)+H51</f>
        <v>1.9440780859213524E-4</v>
      </c>
      <c r="K51" s="100">
        <f t="shared" si="6"/>
        <v>1.2960520572809014E-4</v>
      </c>
      <c r="O51" s="96">
        <f>Amnt_Deposited!B46</f>
        <v>2032</v>
      </c>
      <c r="P51" s="99">
        <f>Amnt_Deposited!C46</f>
        <v>0</v>
      </c>
      <c r="Q51" s="284">
        <f>MCF!R50</f>
        <v>1</v>
      </c>
      <c r="R51" s="67">
        <f t="shared" ref="R51:R82" si="17">P51*$W$6*DOCF*Q51</f>
        <v>0</v>
      </c>
      <c r="S51" s="67">
        <f t="shared" si="7"/>
        <v>0</v>
      </c>
      <c r="T51" s="67">
        <f t="shared" si="8"/>
        <v>0</v>
      </c>
      <c r="U51" s="67">
        <f t="shared" si="9"/>
        <v>2.6445940834892622E-4</v>
      </c>
      <c r="V51" s="67">
        <f t="shared" si="10"/>
        <v>1.3006766854959986E-4</v>
      </c>
      <c r="W51" s="100">
        <f t="shared" si="11"/>
        <v>8.6711779033066575E-5</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2.6496321114036052E-4</v>
      </c>
      <c r="J52" s="67">
        <f t="shared" si="16"/>
        <v>1.3031545120516786E-4</v>
      </c>
      <c r="K52" s="100">
        <f t="shared" si="6"/>
        <v>8.6876967470111903E-5</v>
      </c>
      <c r="O52" s="96">
        <f>Amnt_Deposited!B47</f>
        <v>2033</v>
      </c>
      <c r="P52" s="99">
        <f>Amnt_Deposited!C47</f>
        <v>0</v>
      </c>
      <c r="Q52" s="284">
        <f>MCF!R51</f>
        <v>1</v>
      </c>
      <c r="R52" s="67">
        <f t="shared" si="17"/>
        <v>0</v>
      </c>
      <c r="S52" s="67">
        <f t="shared" si="7"/>
        <v>0</v>
      </c>
      <c r="T52" s="67">
        <f t="shared" si="8"/>
        <v>0</v>
      </c>
      <c r="U52" s="67">
        <f t="shared" si="9"/>
        <v>1.7727244277901017E-4</v>
      </c>
      <c r="V52" s="67">
        <f t="shared" si="10"/>
        <v>8.7186965569916057E-5</v>
      </c>
      <c r="W52" s="100">
        <f t="shared" si="11"/>
        <v>5.8124643713277372E-5</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1.7761015188935729E-4</v>
      </c>
      <c r="J53" s="67">
        <f t="shared" si="16"/>
        <v>8.7353059251003235E-5</v>
      </c>
      <c r="K53" s="100">
        <f t="shared" si="6"/>
        <v>5.8235372834002157E-5</v>
      </c>
      <c r="O53" s="96">
        <f>Amnt_Deposited!B48</f>
        <v>2034</v>
      </c>
      <c r="P53" s="99">
        <f>Amnt_Deposited!C48</f>
        <v>0</v>
      </c>
      <c r="Q53" s="284">
        <f>MCF!R52</f>
        <v>1</v>
      </c>
      <c r="R53" s="67">
        <f t="shared" si="17"/>
        <v>0</v>
      </c>
      <c r="S53" s="67">
        <f t="shared" si="7"/>
        <v>0</v>
      </c>
      <c r="T53" s="67">
        <f t="shared" si="8"/>
        <v>0</v>
      </c>
      <c r="U53" s="67">
        <f t="shared" si="9"/>
        <v>1.1882927200447634E-4</v>
      </c>
      <c r="V53" s="67">
        <f t="shared" si="10"/>
        <v>5.8443170774533833E-5</v>
      </c>
      <c r="W53" s="100">
        <f t="shared" si="11"/>
        <v>3.8962113849689222E-5</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1.1905564519087088E-4</v>
      </c>
      <c r="J54" s="67">
        <f t="shared" si="16"/>
        <v>5.8554506698486421E-5</v>
      </c>
      <c r="K54" s="100">
        <f t="shared" si="6"/>
        <v>3.9036337798990945E-5</v>
      </c>
      <c r="O54" s="96">
        <f>Amnt_Deposited!B49</f>
        <v>2035</v>
      </c>
      <c r="P54" s="99">
        <f>Amnt_Deposited!C49</f>
        <v>0</v>
      </c>
      <c r="Q54" s="284">
        <f>MCF!R53</f>
        <v>1</v>
      </c>
      <c r="R54" s="67">
        <f t="shared" si="17"/>
        <v>0</v>
      </c>
      <c r="S54" s="67">
        <f t="shared" si="7"/>
        <v>0</v>
      </c>
      <c r="T54" s="67">
        <f t="shared" si="8"/>
        <v>0</v>
      </c>
      <c r="U54" s="67">
        <f t="shared" si="9"/>
        <v>7.9653643080422089E-5</v>
      </c>
      <c r="V54" s="67">
        <f t="shared" si="10"/>
        <v>3.9175628924054251E-5</v>
      </c>
      <c r="W54" s="100">
        <f t="shared" si="11"/>
        <v>2.6117085949369499E-5</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7.9805385565147313E-5</v>
      </c>
      <c r="J55" s="67">
        <f t="shared" si="16"/>
        <v>3.9250259625723567E-5</v>
      </c>
      <c r="K55" s="100">
        <f t="shared" si="6"/>
        <v>2.6166839750482377E-5</v>
      </c>
      <c r="O55" s="96">
        <f>Amnt_Deposited!B50</f>
        <v>2036</v>
      </c>
      <c r="P55" s="99">
        <f>Amnt_Deposited!C50</f>
        <v>0</v>
      </c>
      <c r="Q55" s="284">
        <f>MCF!R54</f>
        <v>1</v>
      </c>
      <c r="R55" s="67">
        <f t="shared" si="17"/>
        <v>0</v>
      </c>
      <c r="S55" s="67">
        <f t="shared" si="7"/>
        <v>0</v>
      </c>
      <c r="T55" s="67">
        <f t="shared" si="8"/>
        <v>0</v>
      </c>
      <c r="U55" s="67">
        <f t="shared" si="9"/>
        <v>5.3393433696574918E-5</v>
      </c>
      <c r="V55" s="67">
        <f t="shared" si="10"/>
        <v>2.6260209383847171E-5</v>
      </c>
      <c r="W55" s="100">
        <f t="shared" si="11"/>
        <v>1.7506806255898113E-5</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5.3495149725921496E-5</v>
      </c>
      <c r="J56" s="67">
        <f t="shared" si="16"/>
        <v>2.6310235839225821E-5</v>
      </c>
      <c r="K56" s="100">
        <f t="shared" si="6"/>
        <v>1.7540157226150547E-5</v>
      </c>
      <c r="O56" s="96">
        <f>Amnt_Deposited!B51</f>
        <v>2037</v>
      </c>
      <c r="P56" s="99">
        <f>Amnt_Deposited!C51</f>
        <v>0</v>
      </c>
      <c r="Q56" s="284">
        <f>MCF!R55</f>
        <v>1</v>
      </c>
      <c r="R56" s="67">
        <f t="shared" si="17"/>
        <v>0</v>
      </c>
      <c r="S56" s="67">
        <f t="shared" si="7"/>
        <v>0</v>
      </c>
      <c r="T56" s="67">
        <f t="shared" si="8"/>
        <v>0</v>
      </c>
      <c r="U56" s="67">
        <f t="shared" si="9"/>
        <v>3.5790688933488953E-5</v>
      </c>
      <c r="V56" s="67">
        <f t="shared" si="10"/>
        <v>1.7602744763085962E-5</v>
      </c>
      <c r="W56" s="100">
        <f t="shared" si="11"/>
        <v>1.1735163175390641E-5</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3.5858871226963119E-5</v>
      </c>
      <c r="J57" s="67">
        <f t="shared" si="16"/>
        <v>1.763627849895838E-5</v>
      </c>
      <c r="K57" s="100">
        <f t="shared" si="6"/>
        <v>1.1757518999305586E-5</v>
      </c>
      <c r="O57" s="96">
        <f>Amnt_Deposited!B52</f>
        <v>2038</v>
      </c>
      <c r="P57" s="99">
        <f>Amnt_Deposited!C52</f>
        <v>0</v>
      </c>
      <c r="Q57" s="284">
        <f>MCF!R56</f>
        <v>1</v>
      </c>
      <c r="R57" s="67">
        <f t="shared" si="17"/>
        <v>0</v>
      </c>
      <c r="S57" s="67">
        <f t="shared" si="7"/>
        <v>0</v>
      </c>
      <c r="T57" s="67">
        <f t="shared" si="8"/>
        <v>0</v>
      </c>
      <c r="U57" s="67">
        <f t="shared" si="9"/>
        <v>2.3991216253543563E-5</v>
      </c>
      <c r="V57" s="67">
        <f t="shared" si="10"/>
        <v>1.1799472679945391E-5</v>
      </c>
      <c r="W57" s="100">
        <f t="shared" si="11"/>
        <v>7.866315119963593E-6</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2.403692021164398E-5</v>
      </c>
      <c r="J58" s="67">
        <f t="shared" si="16"/>
        <v>1.1821951015319139E-5</v>
      </c>
      <c r="K58" s="100">
        <f t="shared" si="6"/>
        <v>7.8813006768794258E-6</v>
      </c>
      <c r="O58" s="96">
        <f>Amnt_Deposited!B53</f>
        <v>2039</v>
      </c>
      <c r="P58" s="99">
        <f>Amnt_Deposited!C53</f>
        <v>0</v>
      </c>
      <c r="Q58" s="284">
        <f>MCF!R57</f>
        <v>1</v>
      </c>
      <c r="R58" s="67">
        <f t="shared" si="17"/>
        <v>0</v>
      </c>
      <c r="S58" s="67">
        <f t="shared" si="7"/>
        <v>0</v>
      </c>
      <c r="T58" s="67">
        <f t="shared" si="8"/>
        <v>0</v>
      </c>
      <c r="U58" s="67">
        <f t="shared" si="9"/>
        <v>1.60817931835263E-5</v>
      </c>
      <c r="V58" s="67">
        <f t="shared" si="10"/>
        <v>7.9094230700172635E-6</v>
      </c>
      <c r="W58" s="100">
        <f t="shared" si="11"/>
        <v>5.2729487133448423E-6</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1.6112429462824184E-5</v>
      </c>
      <c r="J59" s="67">
        <f t="shared" si="16"/>
        <v>7.9244907488197983E-6</v>
      </c>
      <c r="K59" s="100">
        <f t="shared" si="6"/>
        <v>5.2829938325465316E-6</v>
      </c>
      <c r="O59" s="96">
        <f>Amnt_Deposited!B54</f>
        <v>2040</v>
      </c>
      <c r="P59" s="99">
        <f>Amnt_Deposited!C54</f>
        <v>0</v>
      </c>
      <c r="Q59" s="284">
        <f>MCF!R58</f>
        <v>1</v>
      </c>
      <c r="R59" s="67">
        <f t="shared" si="17"/>
        <v>0</v>
      </c>
      <c r="S59" s="67">
        <f t="shared" si="7"/>
        <v>0</v>
      </c>
      <c r="T59" s="67">
        <f t="shared" si="8"/>
        <v>0</v>
      </c>
      <c r="U59" s="67">
        <f t="shared" si="9"/>
        <v>1.077994834711698E-5</v>
      </c>
      <c r="V59" s="67">
        <f t="shared" si="10"/>
        <v>5.3018448364093196E-6</v>
      </c>
      <c r="W59" s="100">
        <f t="shared" si="11"/>
        <v>3.5345632242728797E-6</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1.0800484459266298E-5</v>
      </c>
      <c r="J60" s="67">
        <f t="shared" si="16"/>
        <v>5.3119450035578853E-6</v>
      </c>
      <c r="K60" s="100">
        <f t="shared" si="6"/>
        <v>3.5412966690385899E-6</v>
      </c>
      <c r="O60" s="96">
        <f>Amnt_Deposited!B55</f>
        <v>2041</v>
      </c>
      <c r="P60" s="99">
        <f>Amnt_Deposited!C55</f>
        <v>0</v>
      </c>
      <c r="Q60" s="284">
        <f>MCF!R59</f>
        <v>1</v>
      </c>
      <c r="R60" s="67">
        <f t="shared" si="17"/>
        <v>0</v>
      </c>
      <c r="S60" s="67">
        <f t="shared" si="7"/>
        <v>0</v>
      </c>
      <c r="T60" s="67">
        <f t="shared" si="8"/>
        <v>0</v>
      </c>
      <c r="U60" s="67">
        <f t="shared" si="9"/>
        <v>7.2260154723012678E-6</v>
      </c>
      <c r="V60" s="67">
        <f t="shared" si="10"/>
        <v>3.5539328748157118E-6</v>
      </c>
      <c r="W60" s="100">
        <f t="shared" si="11"/>
        <v>2.3692885832104742E-6</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7.2397812399425918E-6</v>
      </c>
      <c r="J61" s="67">
        <f t="shared" si="16"/>
        <v>3.5607032193237059E-6</v>
      </c>
      <c r="K61" s="100">
        <f t="shared" si="6"/>
        <v>2.3738021462158037E-6</v>
      </c>
      <c r="O61" s="96">
        <f>Amnt_Deposited!B56</f>
        <v>2042</v>
      </c>
      <c r="P61" s="99">
        <f>Amnt_Deposited!C56</f>
        <v>0</v>
      </c>
      <c r="Q61" s="284">
        <f>MCF!R60</f>
        <v>1</v>
      </c>
      <c r="R61" s="67">
        <f t="shared" si="17"/>
        <v>0</v>
      </c>
      <c r="S61" s="67">
        <f t="shared" si="7"/>
        <v>0</v>
      </c>
      <c r="T61" s="67">
        <f t="shared" si="8"/>
        <v>0</v>
      </c>
      <c r="U61" s="67">
        <f t="shared" si="9"/>
        <v>4.8437430240472281E-6</v>
      </c>
      <c r="V61" s="67">
        <f t="shared" si="10"/>
        <v>2.3822724482540401E-6</v>
      </c>
      <c r="W61" s="100">
        <f t="shared" si="11"/>
        <v>1.58818163216936E-6</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4.8529704940462758E-6</v>
      </c>
      <c r="J62" s="67">
        <f t="shared" si="16"/>
        <v>2.3868107458963155E-6</v>
      </c>
      <c r="K62" s="100">
        <f t="shared" si="6"/>
        <v>1.5912071639308769E-6</v>
      </c>
      <c r="O62" s="96">
        <f>Amnt_Deposited!B57</f>
        <v>2043</v>
      </c>
      <c r="P62" s="99">
        <f>Amnt_Deposited!C57</f>
        <v>0</v>
      </c>
      <c r="Q62" s="284">
        <f>MCF!R61</f>
        <v>1</v>
      </c>
      <c r="R62" s="67">
        <f t="shared" si="17"/>
        <v>0</v>
      </c>
      <c r="S62" s="67">
        <f t="shared" si="7"/>
        <v>0</v>
      </c>
      <c r="T62" s="67">
        <f t="shared" si="8"/>
        <v>0</v>
      </c>
      <c r="U62" s="67">
        <f t="shared" si="9"/>
        <v>3.246858046864145E-6</v>
      </c>
      <c r="V62" s="67">
        <f t="shared" si="10"/>
        <v>1.5968849771830834E-6</v>
      </c>
      <c r="W62" s="100">
        <f t="shared" si="11"/>
        <v>1.0645899847887222E-6</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3.2530434049786991E-6</v>
      </c>
      <c r="J63" s="67">
        <f t="shared" si="16"/>
        <v>1.599927089067577E-6</v>
      </c>
      <c r="K63" s="100">
        <f t="shared" si="6"/>
        <v>1.0666180593783845E-6</v>
      </c>
      <c r="O63" s="96">
        <f>Amnt_Deposited!B58</f>
        <v>2044</v>
      </c>
      <c r="P63" s="99">
        <f>Amnt_Deposited!C58</f>
        <v>0</v>
      </c>
      <c r="Q63" s="284">
        <f>MCF!R62</f>
        <v>1</v>
      </c>
      <c r="R63" s="67">
        <f t="shared" si="17"/>
        <v>0</v>
      </c>
      <c r="S63" s="67">
        <f t="shared" si="7"/>
        <v>0</v>
      </c>
      <c r="T63" s="67">
        <f t="shared" si="8"/>
        <v>0</v>
      </c>
      <c r="U63" s="67">
        <f t="shared" si="9"/>
        <v>2.1764340354451598E-6</v>
      </c>
      <c r="V63" s="67">
        <f t="shared" si="10"/>
        <v>1.0704240114189854E-6</v>
      </c>
      <c r="W63" s="100">
        <f t="shared" si="11"/>
        <v>7.1361600761265689E-7</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2.1805802049812543E-6</v>
      </c>
      <c r="J64" s="67">
        <f t="shared" si="16"/>
        <v>1.0724631999974445E-6</v>
      </c>
      <c r="K64" s="100">
        <f t="shared" si="6"/>
        <v>7.1497546666496298E-7</v>
      </c>
      <c r="O64" s="96">
        <f>Amnt_Deposited!B59</f>
        <v>2045</v>
      </c>
      <c r="P64" s="99">
        <f>Amnt_Deposited!C59</f>
        <v>0</v>
      </c>
      <c r="Q64" s="284">
        <f>MCF!R63</f>
        <v>1</v>
      </c>
      <c r="R64" s="67">
        <f t="shared" si="17"/>
        <v>0</v>
      </c>
      <c r="S64" s="67">
        <f t="shared" si="7"/>
        <v>0</v>
      </c>
      <c r="T64" s="67">
        <f t="shared" si="8"/>
        <v>0</v>
      </c>
      <c r="U64" s="67">
        <f t="shared" si="9"/>
        <v>1.4589073628331318E-6</v>
      </c>
      <c r="V64" s="67">
        <f t="shared" si="10"/>
        <v>7.1752667261202799E-7</v>
      </c>
      <c r="W64" s="100">
        <f t="shared" si="11"/>
        <v>4.7835111507468529E-7</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1.4616866233874382E-6</v>
      </c>
      <c r="J65" s="67">
        <f t="shared" si="16"/>
        <v>7.1889358159381607E-7</v>
      </c>
      <c r="K65" s="100">
        <f t="shared" si="6"/>
        <v>4.7926238772921071E-7</v>
      </c>
      <c r="O65" s="96">
        <f>Amnt_Deposited!B60</f>
        <v>2046</v>
      </c>
      <c r="P65" s="99">
        <f>Amnt_Deposited!C60</f>
        <v>0</v>
      </c>
      <c r="Q65" s="284">
        <f>MCF!R64</f>
        <v>1</v>
      </c>
      <c r="R65" s="67">
        <f t="shared" si="17"/>
        <v>0</v>
      </c>
      <c r="S65" s="67">
        <f t="shared" si="7"/>
        <v>0</v>
      </c>
      <c r="T65" s="67">
        <f t="shared" si="8"/>
        <v>0</v>
      </c>
      <c r="U65" s="67">
        <f t="shared" si="9"/>
        <v>9.7793485061603816E-7</v>
      </c>
      <c r="V65" s="67">
        <f t="shared" si="10"/>
        <v>4.8097251221709376E-7</v>
      </c>
      <c r="W65" s="100">
        <f t="shared" si="11"/>
        <v>3.206483414780625E-7</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9.7979784467874565E-7</v>
      </c>
      <c r="J66" s="67">
        <f t="shared" si="16"/>
        <v>4.818887787086924E-7</v>
      </c>
      <c r="K66" s="100">
        <f t="shared" si="6"/>
        <v>3.212591858057949E-7</v>
      </c>
      <c r="O66" s="96">
        <f>Amnt_Deposited!B61</f>
        <v>2047</v>
      </c>
      <c r="P66" s="99">
        <f>Amnt_Deposited!C61</f>
        <v>0</v>
      </c>
      <c r="Q66" s="284">
        <f>MCF!R65</f>
        <v>1</v>
      </c>
      <c r="R66" s="67">
        <f t="shared" si="17"/>
        <v>0</v>
      </c>
      <c r="S66" s="67">
        <f t="shared" si="7"/>
        <v>0</v>
      </c>
      <c r="T66" s="67">
        <f t="shared" si="8"/>
        <v>0</v>
      </c>
      <c r="U66" s="67">
        <f t="shared" si="9"/>
        <v>6.5552933408479881E-7</v>
      </c>
      <c r="V66" s="67">
        <f t="shared" si="10"/>
        <v>3.224055165312394E-7</v>
      </c>
      <c r="W66" s="100">
        <f t="shared" si="11"/>
        <v>2.1493701102082626E-7</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6.5677813635067693E-7</v>
      </c>
      <c r="J67" s="67">
        <f t="shared" si="16"/>
        <v>3.2301970832806866E-7</v>
      </c>
      <c r="K67" s="100">
        <f t="shared" si="6"/>
        <v>2.1534647221871242E-7</v>
      </c>
      <c r="O67" s="96">
        <f>Amnt_Deposited!B62</f>
        <v>2048</v>
      </c>
      <c r="P67" s="99">
        <f>Amnt_Deposited!C62</f>
        <v>0</v>
      </c>
      <c r="Q67" s="284">
        <f>MCF!R66</f>
        <v>1</v>
      </c>
      <c r="R67" s="67">
        <f t="shared" si="17"/>
        <v>0</v>
      </c>
      <c r="S67" s="67">
        <f t="shared" si="7"/>
        <v>0</v>
      </c>
      <c r="T67" s="67">
        <f t="shared" si="8"/>
        <v>0</v>
      </c>
      <c r="U67" s="67">
        <f t="shared" si="9"/>
        <v>4.3941445340143432E-7</v>
      </c>
      <c r="V67" s="67">
        <f t="shared" si="10"/>
        <v>2.1611488068336449E-7</v>
      </c>
      <c r="W67" s="100">
        <f t="shared" si="11"/>
        <v>1.4407658712224299E-7</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4.4025155059378714E-7</v>
      </c>
      <c r="J68" s="67">
        <f t="shared" si="16"/>
        <v>2.1652658575688976E-7</v>
      </c>
      <c r="K68" s="100">
        <f t="shared" si="6"/>
        <v>1.4435105717125983E-7</v>
      </c>
      <c r="O68" s="96">
        <f>Amnt_Deposited!B63</f>
        <v>2049</v>
      </c>
      <c r="P68" s="99">
        <f>Amnt_Deposited!C63</f>
        <v>0</v>
      </c>
      <c r="Q68" s="284">
        <f>MCF!R67</f>
        <v>1</v>
      </c>
      <c r="R68" s="67">
        <f t="shared" si="17"/>
        <v>0</v>
      </c>
      <c r="S68" s="67">
        <f t="shared" si="7"/>
        <v>0</v>
      </c>
      <c r="T68" s="67">
        <f t="shared" si="8"/>
        <v>0</v>
      </c>
      <c r="U68" s="67">
        <f t="shared" si="9"/>
        <v>2.9454831663277473E-7</v>
      </c>
      <c r="V68" s="67">
        <f t="shared" si="10"/>
        <v>1.4486613676865957E-7</v>
      </c>
      <c r="W68" s="100">
        <f t="shared" si="11"/>
        <v>9.6577424512439708E-8</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2.9510943966128897E-7</v>
      </c>
      <c r="J69" s="67">
        <f t="shared" si="16"/>
        <v>1.4514211093249814E-7</v>
      </c>
      <c r="K69" s="100">
        <f t="shared" si="6"/>
        <v>9.6761407288332089E-8</v>
      </c>
      <c r="O69" s="96">
        <f>Amnt_Deposited!B64</f>
        <v>2050</v>
      </c>
      <c r="P69" s="99">
        <f>Amnt_Deposited!C64</f>
        <v>0</v>
      </c>
      <c r="Q69" s="284">
        <f>MCF!R68</f>
        <v>1</v>
      </c>
      <c r="R69" s="67">
        <f t="shared" si="17"/>
        <v>0</v>
      </c>
      <c r="S69" s="67">
        <f t="shared" si="7"/>
        <v>0</v>
      </c>
      <c r="T69" s="67">
        <f t="shared" si="8"/>
        <v>0</v>
      </c>
      <c r="U69" s="67">
        <f t="shared" si="9"/>
        <v>1.9744164116500162E-7</v>
      </c>
      <c r="V69" s="67">
        <f t="shared" si="10"/>
        <v>9.7106675467773108E-8</v>
      </c>
      <c r="W69" s="100">
        <f t="shared" si="11"/>
        <v>6.4737783645182072E-8</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1.9781777317930695E-7</v>
      </c>
      <c r="J70" s="67">
        <f t="shared" si="16"/>
        <v>9.7291666481982024E-8</v>
      </c>
      <c r="K70" s="100">
        <f t="shared" si="6"/>
        <v>6.4861110987988007E-8</v>
      </c>
      <c r="O70" s="96">
        <f>Amnt_Deposited!B65</f>
        <v>2051</v>
      </c>
      <c r="P70" s="99">
        <f>Amnt_Deposited!C65</f>
        <v>0</v>
      </c>
      <c r="Q70" s="284">
        <f>MCF!R69</f>
        <v>1</v>
      </c>
      <c r="R70" s="67">
        <f t="shared" si="17"/>
        <v>0</v>
      </c>
      <c r="S70" s="67">
        <f t="shared" si="7"/>
        <v>0</v>
      </c>
      <c r="T70" s="67">
        <f t="shared" si="8"/>
        <v>0</v>
      </c>
      <c r="U70" s="67">
        <f t="shared" si="9"/>
        <v>1.3234908999507606E-7</v>
      </c>
      <c r="V70" s="67">
        <f t="shared" si="10"/>
        <v>6.5092551169925554E-8</v>
      </c>
      <c r="W70" s="100">
        <f t="shared" si="11"/>
        <v>4.3395034113283699E-8</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1.3260121882422069E-7</v>
      </c>
      <c r="J71" s="67">
        <f t="shared" si="16"/>
        <v>6.5216554355086261E-8</v>
      </c>
      <c r="K71" s="100">
        <f t="shared" si="6"/>
        <v>4.3477702903390839E-8</v>
      </c>
      <c r="O71" s="96">
        <f>Amnt_Deposited!B66</f>
        <v>2052</v>
      </c>
      <c r="P71" s="99">
        <f>Amnt_Deposited!C66</f>
        <v>0</v>
      </c>
      <c r="Q71" s="284">
        <f>MCF!R70</f>
        <v>1</v>
      </c>
      <c r="R71" s="67">
        <f t="shared" si="17"/>
        <v>0</v>
      </c>
      <c r="S71" s="67">
        <f t="shared" si="7"/>
        <v>0</v>
      </c>
      <c r="T71" s="67">
        <f t="shared" si="8"/>
        <v>0</v>
      </c>
      <c r="U71" s="67">
        <f t="shared" si="9"/>
        <v>8.8716248098274362E-8</v>
      </c>
      <c r="V71" s="67">
        <f t="shared" si="10"/>
        <v>4.3632841896801701E-8</v>
      </c>
      <c r="W71" s="100">
        <f t="shared" si="11"/>
        <v>2.9088561264534467E-8</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8.8885255106633497E-8</v>
      </c>
      <c r="J72" s="67">
        <f t="shared" si="16"/>
        <v>4.3715963717587192E-8</v>
      </c>
      <c r="K72" s="100">
        <f t="shared" si="6"/>
        <v>2.9143975811724794E-8</v>
      </c>
      <c r="O72" s="96">
        <f>Amnt_Deposited!B67</f>
        <v>2053</v>
      </c>
      <c r="P72" s="99">
        <f>Amnt_Deposited!C67</f>
        <v>0</v>
      </c>
      <c r="Q72" s="284">
        <f>MCF!R71</f>
        <v>1</v>
      </c>
      <c r="R72" s="67">
        <f t="shared" si="17"/>
        <v>0</v>
      </c>
      <c r="S72" s="67">
        <f t="shared" si="7"/>
        <v>0</v>
      </c>
      <c r="T72" s="67">
        <f t="shared" si="8"/>
        <v>0</v>
      </c>
      <c r="U72" s="67">
        <f t="shared" si="9"/>
        <v>5.9468279509344469E-8</v>
      </c>
      <c r="V72" s="67">
        <f t="shared" si="10"/>
        <v>2.9247968588929893E-8</v>
      </c>
      <c r="W72" s="100">
        <f t="shared" si="11"/>
        <v>1.9498645725953261E-8</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5.9581568294968112E-8</v>
      </c>
      <c r="J73" s="67">
        <f t="shared" si="16"/>
        <v>2.9303686811665386E-8</v>
      </c>
      <c r="K73" s="100">
        <f t="shared" si="6"/>
        <v>1.9535791207776924E-8</v>
      </c>
      <c r="O73" s="96">
        <f>Amnt_Deposited!B68</f>
        <v>2054</v>
      </c>
      <c r="P73" s="99">
        <f>Amnt_Deposited!C68</f>
        <v>0</v>
      </c>
      <c r="Q73" s="284">
        <f>MCF!R72</f>
        <v>1</v>
      </c>
      <c r="R73" s="67">
        <f t="shared" si="17"/>
        <v>0</v>
      </c>
      <c r="S73" s="67">
        <f t="shared" si="7"/>
        <v>0</v>
      </c>
      <c r="T73" s="67">
        <f t="shared" si="8"/>
        <v>0</v>
      </c>
      <c r="U73" s="67">
        <f t="shared" si="9"/>
        <v>3.9862779858364054E-8</v>
      </c>
      <c r="V73" s="67">
        <f t="shared" si="10"/>
        <v>1.9605499650980418E-8</v>
      </c>
      <c r="W73" s="100">
        <f t="shared" si="11"/>
        <v>1.3070333100653611E-8</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3.9938719602358611E-8</v>
      </c>
      <c r="J74" s="67">
        <f t="shared" si="16"/>
        <v>1.9642848692609498E-8</v>
      </c>
      <c r="K74" s="100">
        <f t="shared" si="6"/>
        <v>1.3095232461739665E-8</v>
      </c>
      <c r="O74" s="96">
        <f>Amnt_Deposited!B69</f>
        <v>2055</v>
      </c>
      <c r="P74" s="99">
        <f>Amnt_Deposited!C69</f>
        <v>0</v>
      </c>
      <c r="Q74" s="284">
        <f>MCF!R73</f>
        <v>1</v>
      </c>
      <c r="R74" s="67">
        <f t="shared" si="17"/>
        <v>0</v>
      </c>
      <c r="S74" s="67">
        <f t="shared" si="7"/>
        <v>0</v>
      </c>
      <c r="T74" s="67">
        <f t="shared" si="8"/>
        <v>0</v>
      </c>
      <c r="U74" s="67">
        <f t="shared" si="9"/>
        <v>2.672082042976715E-8</v>
      </c>
      <c r="V74" s="67">
        <f t="shared" si="10"/>
        <v>1.3141959428596906E-8</v>
      </c>
      <c r="W74" s="100">
        <f t="shared" si="11"/>
        <v>8.76130628573127E-9</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2.6771724362457516E-8</v>
      </c>
      <c r="J75" s="67">
        <f t="shared" si="16"/>
        <v>1.3166995239901097E-8</v>
      </c>
      <c r="K75" s="100">
        <f t="shared" si="6"/>
        <v>8.7779968266007305E-9</v>
      </c>
      <c r="O75" s="96">
        <f>Amnt_Deposited!B70</f>
        <v>2056</v>
      </c>
      <c r="P75" s="99">
        <f>Amnt_Deposited!C70</f>
        <v>0</v>
      </c>
      <c r="Q75" s="284">
        <f>MCF!R74</f>
        <v>1</v>
      </c>
      <c r="R75" s="67">
        <f t="shared" si="17"/>
        <v>0</v>
      </c>
      <c r="S75" s="67">
        <f t="shared" si="7"/>
        <v>0</v>
      </c>
      <c r="T75" s="67">
        <f t="shared" si="8"/>
        <v>0</v>
      </c>
      <c r="U75" s="67">
        <f t="shared" si="9"/>
        <v>1.7911501580591569E-8</v>
      </c>
      <c r="V75" s="67">
        <f t="shared" si="10"/>
        <v>8.8093188491755817E-9</v>
      </c>
      <c r="W75" s="100">
        <f t="shared" si="11"/>
        <v>5.8728792327837206E-9</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1.794562350709597E-8</v>
      </c>
      <c r="J76" s="67">
        <f t="shared" si="16"/>
        <v>8.8261008553615471E-9</v>
      </c>
      <c r="K76" s="100">
        <f t="shared" si="6"/>
        <v>5.8840672369076978E-9</v>
      </c>
      <c r="O76" s="96">
        <f>Amnt_Deposited!B71</f>
        <v>2057</v>
      </c>
      <c r="P76" s="99">
        <f>Amnt_Deposited!C71</f>
        <v>0</v>
      </c>
      <c r="Q76" s="284">
        <f>MCF!R75</f>
        <v>1</v>
      </c>
      <c r="R76" s="67">
        <f t="shared" si="17"/>
        <v>0</v>
      </c>
      <c r="S76" s="67">
        <f t="shared" si="7"/>
        <v>0</v>
      </c>
      <c r="T76" s="67">
        <f t="shared" si="8"/>
        <v>0</v>
      </c>
      <c r="U76" s="67">
        <f t="shared" si="9"/>
        <v>1.2006438564069566E-8</v>
      </c>
      <c r="V76" s="67">
        <f t="shared" si="10"/>
        <v>5.9050630165220022E-9</v>
      </c>
      <c r="W76" s="100">
        <f t="shared" si="11"/>
        <v>3.9367086776813342E-9</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1.2029311175414822E-8</v>
      </c>
      <c r="J77" s="67">
        <f t="shared" si="16"/>
        <v>5.9163123316811483E-9</v>
      </c>
      <c r="K77" s="100">
        <f t="shared" si="6"/>
        <v>3.9442082211207655E-9</v>
      </c>
      <c r="O77" s="96">
        <f>Amnt_Deposited!B72</f>
        <v>2058</v>
      </c>
      <c r="P77" s="99">
        <f>Amnt_Deposited!C72</f>
        <v>0</v>
      </c>
      <c r="Q77" s="284">
        <f>MCF!R76</f>
        <v>1</v>
      </c>
      <c r="R77" s="67">
        <f t="shared" si="17"/>
        <v>0</v>
      </c>
      <c r="S77" s="67">
        <f t="shared" si="7"/>
        <v>0</v>
      </c>
      <c r="T77" s="67">
        <f t="shared" si="8"/>
        <v>0</v>
      </c>
      <c r="U77" s="67">
        <f t="shared" si="9"/>
        <v>8.0481564509911871E-9</v>
      </c>
      <c r="V77" s="67">
        <f t="shared" si="10"/>
        <v>3.9582821130783793E-9</v>
      </c>
      <c r="W77" s="100">
        <f t="shared" si="11"/>
        <v>2.6388547420522527E-9</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8.0634884208810936E-9</v>
      </c>
      <c r="J78" s="67">
        <f t="shared" si="16"/>
        <v>3.9658227545337276E-9</v>
      </c>
      <c r="K78" s="100">
        <f t="shared" si="6"/>
        <v>2.6438818363558183E-9</v>
      </c>
      <c r="O78" s="96">
        <f>Amnt_Deposited!B73</f>
        <v>2059</v>
      </c>
      <c r="P78" s="99">
        <f>Amnt_Deposited!C73</f>
        <v>0</v>
      </c>
      <c r="Q78" s="284">
        <f>MCF!R77</f>
        <v>1</v>
      </c>
      <c r="R78" s="67">
        <f t="shared" si="17"/>
        <v>0</v>
      </c>
      <c r="S78" s="67">
        <f t="shared" si="7"/>
        <v>0</v>
      </c>
      <c r="T78" s="67">
        <f t="shared" si="8"/>
        <v>0</v>
      </c>
      <c r="U78" s="67">
        <f t="shared" si="9"/>
        <v>5.3948406027304398E-9</v>
      </c>
      <c r="V78" s="67">
        <f t="shared" si="10"/>
        <v>2.6533158482607469E-9</v>
      </c>
      <c r="W78" s="100">
        <f t="shared" si="11"/>
        <v>1.7688772321738311E-9</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5.405117929492859E-9</v>
      </c>
      <c r="J79" s="67">
        <f t="shared" si="16"/>
        <v>2.6583704913882342E-9</v>
      </c>
      <c r="K79" s="100">
        <f t="shared" si="6"/>
        <v>1.7722469942588227E-9</v>
      </c>
      <c r="O79" s="96">
        <f>Amnt_Deposited!B74</f>
        <v>2060</v>
      </c>
      <c r="P79" s="99">
        <f>Amnt_Deposited!C74</f>
        <v>0</v>
      </c>
      <c r="Q79" s="284">
        <f>MCF!R78</f>
        <v>1</v>
      </c>
      <c r="R79" s="67">
        <f t="shared" si="17"/>
        <v>0</v>
      </c>
      <c r="S79" s="67">
        <f t="shared" si="7"/>
        <v>0</v>
      </c>
      <c r="T79" s="67">
        <f t="shared" si="8"/>
        <v>0</v>
      </c>
      <c r="U79" s="67">
        <f t="shared" si="9"/>
        <v>3.6162698011772045E-9</v>
      </c>
      <c r="V79" s="67">
        <f t="shared" si="10"/>
        <v>1.7785708015532351E-9</v>
      </c>
      <c r="W79" s="100">
        <f t="shared" si="11"/>
        <v>1.1857138677021567E-9</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3.6231588993257128E-9</v>
      </c>
      <c r="J80" s="67">
        <f t="shared" si="16"/>
        <v>1.7819590301671463E-9</v>
      </c>
      <c r="K80" s="100">
        <f t="shared" si="6"/>
        <v>1.1879726867780974E-9</v>
      </c>
      <c r="O80" s="96">
        <f>Amnt_Deposited!B75</f>
        <v>2061</v>
      </c>
      <c r="P80" s="99">
        <f>Amnt_Deposited!C75</f>
        <v>0</v>
      </c>
      <c r="Q80" s="284">
        <f>MCF!R79</f>
        <v>1</v>
      </c>
      <c r="R80" s="67">
        <f t="shared" si="17"/>
        <v>0</v>
      </c>
      <c r="S80" s="67">
        <f t="shared" si="7"/>
        <v>0</v>
      </c>
      <c r="T80" s="67">
        <f t="shared" si="8"/>
        <v>0</v>
      </c>
      <c r="U80" s="67">
        <f t="shared" si="9"/>
        <v>2.4240581396023958E-9</v>
      </c>
      <c r="V80" s="67">
        <f t="shared" si="10"/>
        <v>1.1922116615748085E-9</v>
      </c>
      <c r="W80" s="100">
        <f t="shared" si="11"/>
        <v>7.9480777438320562E-10</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2.4286760401904481E-9</v>
      </c>
      <c r="J81" s="67">
        <f t="shared" si="16"/>
        <v>1.1944828591352647E-9</v>
      </c>
      <c r="K81" s="100">
        <f t="shared" si="6"/>
        <v>7.9632190609017638E-10</v>
      </c>
      <c r="O81" s="96">
        <f>Amnt_Deposited!B76</f>
        <v>2062</v>
      </c>
      <c r="P81" s="99">
        <f>Amnt_Deposited!C76</f>
        <v>0</v>
      </c>
      <c r="Q81" s="284">
        <f>MCF!R80</f>
        <v>1</v>
      </c>
      <c r="R81" s="67">
        <f t="shared" si="17"/>
        <v>0</v>
      </c>
      <c r="S81" s="67">
        <f t="shared" si="7"/>
        <v>0</v>
      </c>
      <c r="T81" s="67">
        <f t="shared" si="8"/>
        <v>0</v>
      </c>
      <c r="U81" s="67">
        <f t="shared" si="9"/>
        <v>1.6248947637313442E-9</v>
      </c>
      <c r="V81" s="67">
        <f t="shared" si="10"/>
        <v>7.9916337587105158E-10</v>
      </c>
      <c r="W81" s="100">
        <f t="shared" si="11"/>
        <v>5.3277558391403435E-10</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1.6279902350661153E-9</v>
      </c>
      <c r="J82" s="67">
        <f t="shared" si="16"/>
        <v>8.0068580512433267E-10</v>
      </c>
      <c r="K82" s="100">
        <f t="shared" si="6"/>
        <v>5.3379053674955511E-10</v>
      </c>
      <c r="O82" s="96">
        <f>Amnt_Deposited!B77</f>
        <v>2063</v>
      </c>
      <c r="P82" s="99">
        <f>Amnt_Deposited!C77</f>
        <v>0</v>
      </c>
      <c r="Q82" s="284">
        <f>MCF!R81</f>
        <v>1</v>
      </c>
      <c r="R82" s="67">
        <f t="shared" si="17"/>
        <v>0</v>
      </c>
      <c r="S82" s="67">
        <f t="shared" si="7"/>
        <v>0</v>
      </c>
      <c r="T82" s="67">
        <f t="shared" si="8"/>
        <v>0</v>
      </c>
      <c r="U82" s="67">
        <f t="shared" si="9"/>
        <v>1.0891995328274639E-9</v>
      </c>
      <c r="V82" s="67">
        <f t="shared" si="10"/>
        <v>5.3569523090388028E-10</v>
      </c>
      <c r="W82" s="100">
        <f t="shared" si="11"/>
        <v>3.5713015393592019E-10</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1.0912744893150897E-9</v>
      </c>
      <c r="J83" s="67">
        <f t="shared" ref="J83:J99" si="22">I82*(1-$K$10)+H83</f>
        <v>5.3671574575102556E-10</v>
      </c>
      <c r="K83" s="100">
        <f t="shared" si="6"/>
        <v>3.5781049716735037E-10</v>
      </c>
      <c r="O83" s="96">
        <f>Amnt_Deposited!B78</f>
        <v>2064</v>
      </c>
      <c r="P83" s="99">
        <f>Amnt_Deposited!C78</f>
        <v>0</v>
      </c>
      <c r="Q83" s="284">
        <f>MCF!R82</f>
        <v>1</v>
      </c>
      <c r="R83" s="67">
        <f t="shared" ref="R83:R99" si="23">P83*$W$6*DOCF*Q83</f>
        <v>0</v>
      </c>
      <c r="S83" s="67">
        <f t="shared" si="7"/>
        <v>0</v>
      </c>
      <c r="T83" s="67">
        <f t="shared" si="8"/>
        <v>0</v>
      </c>
      <c r="U83" s="67">
        <f t="shared" si="9"/>
        <v>7.3011228098690247E-10</v>
      </c>
      <c r="V83" s="67">
        <f t="shared" si="10"/>
        <v>3.5908725184056144E-10</v>
      </c>
      <c r="W83" s="100">
        <f t="shared" si="11"/>
        <v>2.3939150122704096E-10</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7.3150316591520973E-10</v>
      </c>
      <c r="J84" s="67">
        <f t="shared" si="22"/>
        <v>3.5977132339988E-10</v>
      </c>
      <c r="K84" s="100">
        <f t="shared" si="6"/>
        <v>2.398475489332533E-10</v>
      </c>
      <c r="O84" s="96">
        <f>Amnt_Deposited!B79</f>
        <v>2065</v>
      </c>
      <c r="P84" s="99">
        <f>Amnt_Deposited!C79</f>
        <v>0</v>
      </c>
      <c r="Q84" s="284">
        <f>MCF!R83</f>
        <v>1</v>
      </c>
      <c r="R84" s="67">
        <f t="shared" si="23"/>
        <v>0</v>
      </c>
      <c r="S84" s="67">
        <f t="shared" si="7"/>
        <v>0</v>
      </c>
      <c r="T84" s="67">
        <f t="shared" si="8"/>
        <v>0</v>
      </c>
      <c r="U84" s="67">
        <f t="shared" si="9"/>
        <v>4.8940889780232611E-10</v>
      </c>
      <c r="V84" s="67">
        <f t="shared" si="10"/>
        <v>2.4070338318457636E-10</v>
      </c>
      <c r="W84" s="100">
        <f t="shared" si="11"/>
        <v>1.604689221230509E-10</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4.9034123585149931E-10</v>
      </c>
      <c r="J85" s="67">
        <f t="shared" si="22"/>
        <v>2.4116193006371042E-10</v>
      </c>
      <c r="K85" s="100">
        <f t="shared" ref="K85:K99" si="24">J85*CH4_fraction*conv</f>
        <v>1.6077462004247361E-10</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3.2806059490510674E-10</v>
      </c>
      <c r="V85" s="67">
        <f t="shared" ref="V85:V98" si="28">U84*(1-$W$10)+T85</f>
        <v>1.6134830289721937E-10</v>
      </c>
      <c r="W85" s="100">
        <f t="shared" ref="W85:W99" si="29">V85*CH4_fraction*conv</f>
        <v>1.0756553526481291E-10</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3.2868555978914928E-10</v>
      </c>
      <c r="J86" s="67">
        <f t="shared" si="22"/>
        <v>1.6165567606235E-10</v>
      </c>
      <c r="K86" s="100">
        <f t="shared" si="24"/>
        <v>1.0777045070823333E-10</v>
      </c>
      <c r="O86" s="96">
        <f>Amnt_Deposited!B81</f>
        <v>2067</v>
      </c>
      <c r="P86" s="99">
        <f>Amnt_Deposited!C81</f>
        <v>0</v>
      </c>
      <c r="Q86" s="284">
        <f>MCF!R85</f>
        <v>1</v>
      </c>
      <c r="R86" s="67">
        <f t="shared" si="23"/>
        <v>0</v>
      </c>
      <c r="S86" s="67">
        <f t="shared" si="25"/>
        <v>0</v>
      </c>
      <c r="T86" s="67">
        <f t="shared" si="26"/>
        <v>0</v>
      </c>
      <c r="U86" s="67">
        <f t="shared" si="27"/>
        <v>2.1990559307927037E-10</v>
      </c>
      <c r="V86" s="67">
        <f t="shared" si="28"/>
        <v>1.0815500182583636E-10</v>
      </c>
      <c r="W86" s="100">
        <f t="shared" si="29"/>
        <v>7.2103334550557574E-11</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2.2032451956911244E-10</v>
      </c>
      <c r="J87" s="67">
        <f t="shared" si="22"/>
        <v>1.0836104022003685E-10</v>
      </c>
      <c r="K87" s="100">
        <f t="shared" si="24"/>
        <v>7.2240693480024561E-11</v>
      </c>
      <c r="O87" s="96">
        <f>Amnt_Deposited!B82</f>
        <v>2068</v>
      </c>
      <c r="P87" s="99">
        <f>Amnt_Deposited!C82</f>
        <v>0</v>
      </c>
      <c r="Q87" s="284">
        <f>MCF!R86</f>
        <v>1</v>
      </c>
      <c r="R87" s="67">
        <f t="shared" si="23"/>
        <v>0</v>
      </c>
      <c r="S87" s="67">
        <f t="shared" si="25"/>
        <v>0</v>
      </c>
      <c r="T87" s="67">
        <f t="shared" si="26"/>
        <v>0</v>
      </c>
      <c r="U87" s="67">
        <f t="shared" si="27"/>
        <v>1.4740712727639109E-10</v>
      </c>
      <c r="V87" s="67">
        <f t="shared" si="28"/>
        <v>7.2498465802879294E-11</v>
      </c>
      <c r="W87" s="100">
        <f t="shared" si="29"/>
        <v>4.8332310535252863E-11</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1.4768794210034758E-10</v>
      </c>
      <c r="J88" s="67">
        <f t="shared" si="22"/>
        <v>7.2636577468764871E-11</v>
      </c>
      <c r="K88" s="100">
        <f t="shared" si="24"/>
        <v>4.8424384979176578E-11</v>
      </c>
      <c r="O88" s="96">
        <f>Amnt_Deposited!B83</f>
        <v>2069</v>
      </c>
      <c r="P88" s="99">
        <f>Amnt_Deposited!C83</f>
        <v>0</v>
      </c>
      <c r="Q88" s="284">
        <f>MCF!R87</f>
        <v>1</v>
      </c>
      <c r="R88" s="67">
        <f t="shared" si="23"/>
        <v>0</v>
      </c>
      <c r="S88" s="67">
        <f t="shared" si="25"/>
        <v>0</v>
      </c>
      <c r="T88" s="67">
        <f t="shared" si="26"/>
        <v>0</v>
      </c>
      <c r="U88" s="67">
        <f t="shared" si="27"/>
        <v>9.880995234189182E-11</v>
      </c>
      <c r="V88" s="67">
        <f t="shared" si="28"/>
        <v>4.8597174934499267E-11</v>
      </c>
      <c r="W88" s="100">
        <f t="shared" si="29"/>
        <v>3.2398116622999509E-11</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9.8998188147613826E-11</v>
      </c>
      <c r="J89" s="67">
        <f t="shared" si="22"/>
        <v>4.8689753952733752E-11</v>
      </c>
      <c r="K89" s="100">
        <f t="shared" si="24"/>
        <v>3.2459835968489168E-11</v>
      </c>
      <c r="O89" s="96">
        <f>Amnt_Deposited!B84</f>
        <v>2070</v>
      </c>
      <c r="P89" s="99">
        <f>Amnt_Deposited!C84</f>
        <v>0</v>
      </c>
      <c r="Q89" s="284">
        <f>MCF!R88</f>
        <v>1</v>
      </c>
      <c r="R89" s="67">
        <f t="shared" si="23"/>
        <v>0</v>
      </c>
      <c r="S89" s="67">
        <f t="shared" si="25"/>
        <v>0</v>
      </c>
      <c r="T89" s="67">
        <f t="shared" si="26"/>
        <v>0</v>
      </c>
      <c r="U89" s="67">
        <f t="shared" si="27"/>
        <v>6.6234291802596251E-11</v>
      </c>
      <c r="V89" s="67">
        <f t="shared" si="28"/>
        <v>3.2575660539295568E-11</v>
      </c>
      <c r="W89" s="100">
        <f t="shared" si="29"/>
        <v>2.1717107026197043E-11</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6.6360470036553387E-11</v>
      </c>
      <c r="J90" s="67">
        <f t="shared" si="22"/>
        <v>3.263771811106044E-11</v>
      </c>
      <c r="K90" s="100">
        <f t="shared" si="24"/>
        <v>2.1758478740706959E-11</v>
      </c>
      <c r="O90" s="96">
        <f>Amnt_Deposited!B85</f>
        <v>2071</v>
      </c>
      <c r="P90" s="99">
        <f>Amnt_Deposited!C85</f>
        <v>0</v>
      </c>
      <c r="Q90" s="284">
        <f>MCF!R89</f>
        <v>1</v>
      </c>
      <c r="R90" s="67">
        <f t="shared" si="23"/>
        <v>0</v>
      </c>
      <c r="S90" s="67">
        <f t="shared" si="25"/>
        <v>0</v>
      </c>
      <c r="T90" s="67">
        <f t="shared" si="26"/>
        <v>0</v>
      </c>
      <c r="U90" s="67">
        <f t="shared" si="27"/>
        <v>4.4398173530254285E-11</v>
      </c>
      <c r="V90" s="67">
        <f t="shared" si="28"/>
        <v>2.1836118272341963E-11</v>
      </c>
      <c r="W90" s="100">
        <f t="shared" si="29"/>
        <v>1.4557412181561309E-11</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4.448275332984913E-11</v>
      </c>
      <c r="J91" s="67">
        <f t="shared" si="22"/>
        <v>2.1877716706704257E-11</v>
      </c>
      <c r="K91" s="100">
        <f t="shared" si="24"/>
        <v>1.4585144471136169E-11</v>
      </c>
      <c r="O91" s="96">
        <f>Amnt_Deposited!B86</f>
        <v>2072</v>
      </c>
      <c r="P91" s="99">
        <f>Amnt_Deposited!C86</f>
        <v>0</v>
      </c>
      <c r="Q91" s="284">
        <f>MCF!R90</f>
        <v>1</v>
      </c>
      <c r="R91" s="67">
        <f t="shared" si="23"/>
        <v>0</v>
      </c>
      <c r="S91" s="67">
        <f t="shared" si="25"/>
        <v>0</v>
      </c>
      <c r="T91" s="67">
        <f t="shared" si="26"/>
        <v>0</v>
      </c>
      <c r="U91" s="67">
        <f t="shared" si="27"/>
        <v>2.9760985724698352E-11</v>
      </c>
      <c r="V91" s="67">
        <f t="shared" si="28"/>
        <v>1.4637187805555929E-11</v>
      </c>
      <c r="W91" s="100">
        <f t="shared" si="29"/>
        <v>9.7581252037039522E-12</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2.9817681259856456E-11</v>
      </c>
      <c r="J92" s="67">
        <f t="shared" si="22"/>
        <v>1.4665072069992674E-11</v>
      </c>
      <c r="K92" s="100">
        <f t="shared" si="24"/>
        <v>9.7767147133284494E-12</v>
      </c>
      <c r="O92" s="96">
        <f>Amnt_Deposited!B87</f>
        <v>2073</v>
      </c>
      <c r="P92" s="99">
        <f>Amnt_Deposited!C87</f>
        <v>0</v>
      </c>
      <c r="Q92" s="284">
        <f>MCF!R91</f>
        <v>1</v>
      </c>
      <c r="R92" s="67">
        <f t="shared" si="23"/>
        <v>0</v>
      </c>
      <c r="S92" s="67">
        <f t="shared" si="25"/>
        <v>0</v>
      </c>
      <c r="T92" s="67">
        <f t="shared" si="26"/>
        <v>0</v>
      </c>
      <c r="U92" s="67">
        <f t="shared" si="27"/>
        <v>1.9949385321045805E-11</v>
      </c>
      <c r="V92" s="67">
        <f t="shared" si="28"/>
        <v>9.8116004036525478E-12</v>
      </c>
      <c r="W92" s="100">
        <f t="shared" si="29"/>
        <v>6.5410669357683652E-12</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1.9987389474783001E-11</v>
      </c>
      <c r="J93" s="67">
        <f t="shared" si="22"/>
        <v>9.8302917850734567E-12</v>
      </c>
      <c r="K93" s="100">
        <f t="shared" si="24"/>
        <v>6.5535278567156373E-12</v>
      </c>
      <c r="O93" s="96">
        <f>Amnt_Deposited!B88</f>
        <v>2074</v>
      </c>
      <c r="P93" s="99">
        <f>Amnt_Deposited!C88</f>
        <v>0</v>
      </c>
      <c r="Q93" s="284">
        <f>MCF!R92</f>
        <v>1</v>
      </c>
      <c r="R93" s="67">
        <f t="shared" si="23"/>
        <v>0</v>
      </c>
      <c r="S93" s="67">
        <f t="shared" si="25"/>
        <v>0</v>
      </c>
      <c r="T93" s="67">
        <f t="shared" si="26"/>
        <v>0</v>
      </c>
      <c r="U93" s="67">
        <f t="shared" si="27"/>
        <v>1.3372472886786131E-11</v>
      </c>
      <c r="V93" s="67">
        <f t="shared" si="28"/>
        <v>6.5769124342596733E-12</v>
      </c>
      <c r="W93" s="100">
        <f t="shared" si="29"/>
        <v>4.3846082895064486E-12</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1.3397947832868794E-11</v>
      </c>
      <c r="J94" s="67">
        <f t="shared" si="22"/>
        <v>6.5894416419142069E-12</v>
      </c>
      <c r="K94" s="100">
        <f t="shared" si="24"/>
        <v>4.3929610946094713E-12</v>
      </c>
      <c r="O94" s="96">
        <f>Amnt_Deposited!B89</f>
        <v>2075</v>
      </c>
      <c r="P94" s="99">
        <f>Amnt_Deposited!C89</f>
        <v>0</v>
      </c>
      <c r="Q94" s="284">
        <f>MCF!R93</f>
        <v>1</v>
      </c>
      <c r="R94" s="67">
        <f t="shared" si="23"/>
        <v>0</v>
      </c>
      <c r="S94" s="67">
        <f t="shared" si="25"/>
        <v>0</v>
      </c>
      <c r="T94" s="67">
        <f t="shared" si="26"/>
        <v>0</v>
      </c>
      <c r="U94" s="67">
        <f t="shared" si="27"/>
        <v>8.9638366410808188E-12</v>
      </c>
      <c r="V94" s="67">
        <f t="shared" si="28"/>
        <v>4.4086362457053133E-12</v>
      </c>
      <c r="W94" s="100">
        <f t="shared" si="29"/>
        <v>2.9390908304702086E-12</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8.9809130081117043E-12</v>
      </c>
      <c r="J95" s="67">
        <f t="shared" si="22"/>
        <v>4.4170348247570894E-12</v>
      </c>
      <c r="K95" s="100">
        <f t="shared" si="24"/>
        <v>2.9446898831713929E-12</v>
      </c>
      <c r="O95" s="96">
        <f>Amnt_Deposited!B90</f>
        <v>2076</v>
      </c>
      <c r="P95" s="99">
        <f>Amnt_Deposited!C90</f>
        <v>0</v>
      </c>
      <c r="Q95" s="284">
        <f>MCF!R94</f>
        <v>1</v>
      </c>
      <c r="R95" s="67">
        <f t="shared" si="23"/>
        <v>0</v>
      </c>
      <c r="S95" s="67">
        <f t="shared" si="25"/>
        <v>0</v>
      </c>
      <c r="T95" s="67">
        <f t="shared" si="26"/>
        <v>0</v>
      </c>
      <c r="U95" s="67">
        <f t="shared" si="27"/>
        <v>6.0086393899052447E-12</v>
      </c>
      <c r="V95" s="67">
        <f t="shared" si="28"/>
        <v>2.9551972511755737E-12</v>
      </c>
      <c r="W95" s="100">
        <f t="shared" si="29"/>
        <v>1.9701315007837155E-12</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6.0200860210395095E-12</v>
      </c>
      <c r="J96" s="67">
        <f t="shared" si="22"/>
        <v>2.9608269870721944E-12</v>
      </c>
      <c r="K96" s="100">
        <f t="shared" si="24"/>
        <v>1.9738846580481296E-12</v>
      </c>
      <c r="O96" s="96">
        <f>Amnt_Deposited!B91</f>
        <v>2077</v>
      </c>
      <c r="P96" s="99">
        <f>Amnt_Deposited!C91</f>
        <v>0</v>
      </c>
      <c r="Q96" s="284">
        <f>MCF!R95</f>
        <v>1</v>
      </c>
      <c r="R96" s="67">
        <f t="shared" si="23"/>
        <v>0</v>
      </c>
      <c r="S96" s="67">
        <f t="shared" si="25"/>
        <v>0</v>
      </c>
      <c r="T96" s="67">
        <f t="shared" si="26"/>
        <v>0</v>
      </c>
      <c r="U96" s="67">
        <f t="shared" si="27"/>
        <v>4.0277114324528392E-12</v>
      </c>
      <c r="V96" s="67">
        <f t="shared" si="28"/>
        <v>1.9809279574524051E-12</v>
      </c>
      <c r="W96" s="100">
        <f t="shared" si="29"/>
        <v>1.3206186383016033E-12</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4.0353843387617128E-12</v>
      </c>
      <c r="J97" s="67">
        <f t="shared" si="22"/>
        <v>1.9847016822777967E-12</v>
      </c>
      <c r="K97" s="100">
        <f t="shared" si="24"/>
        <v>1.3231344548518644E-12</v>
      </c>
      <c r="O97" s="96">
        <f>Amnt_Deposited!B92</f>
        <v>2078</v>
      </c>
      <c r="P97" s="99">
        <f>Amnt_Deposited!C92</f>
        <v>0</v>
      </c>
      <c r="Q97" s="284">
        <f>MCF!R96</f>
        <v>1</v>
      </c>
      <c r="R97" s="67">
        <f t="shared" si="23"/>
        <v>0</v>
      </c>
      <c r="S97" s="67">
        <f t="shared" si="25"/>
        <v>0</v>
      </c>
      <c r="T97" s="67">
        <f t="shared" si="26"/>
        <v>0</v>
      </c>
      <c r="U97" s="67">
        <f t="shared" si="27"/>
        <v>2.699855712820058E-12</v>
      </c>
      <c r="V97" s="67">
        <f t="shared" si="28"/>
        <v>1.3278557196327812E-12</v>
      </c>
      <c r="W97" s="100">
        <f t="shared" si="29"/>
        <v>8.852371464218541E-13</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2.7049990157302495E-12</v>
      </c>
      <c r="J98" s="67">
        <f t="shared" si="22"/>
        <v>1.3303853230314635E-12</v>
      </c>
      <c r="K98" s="100">
        <f t="shared" si="24"/>
        <v>8.8692354868764226E-13</v>
      </c>
      <c r="O98" s="96">
        <f>Amnt_Deposited!B93</f>
        <v>2079</v>
      </c>
      <c r="P98" s="99">
        <f>Amnt_Deposited!C93</f>
        <v>0</v>
      </c>
      <c r="Q98" s="284">
        <f>MCF!R97</f>
        <v>1</v>
      </c>
      <c r="R98" s="67">
        <f t="shared" si="23"/>
        <v>0</v>
      </c>
      <c r="S98" s="67">
        <f t="shared" si="25"/>
        <v>0</v>
      </c>
      <c r="T98" s="67">
        <f t="shared" si="26"/>
        <v>0</v>
      </c>
      <c r="U98" s="67">
        <f t="shared" si="27"/>
        <v>1.8097674057071251E-12</v>
      </c>
      <c r="V98" s="67">
        <f t="shared" si="28"/>
        <v>8.9008830711293288E-13</v>
      </c>
      <c r="W98" s="100">
        <f t="shared" si="29"/>
        <v>5.9339220474195525E-13</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1.8132150647506599E-12</v>
      </c>
      <c r="J99" s="68">
        <f t="shared" si="22"/>
        <v>8.9178395097958957E-13</v>
      </c>
      <c r="K99" s="102">
        <f t="shared" si="24"/>
        <v>5.9452263398639301E-13</v>
      </c>
      <c r="O99" s="97">
        <f>Amnt_Deposited!B94</f>
        <v>2080</v>
      </c>
      <c r="P99" s="101">
        <f>Amnt_Deposited!C94</f>
        <v>0</v>
      </c>
      <c r="Q99" s="285">
        <f>MCF!R98</f>
        <v>1</v>
      </c>
      <c r="R99" s="68">
        <f t="shared" si="23"/>
        <v>0</v>
      </c>
      <c r="S99" s="68">
        <f>R99*$W$12</f>
        <v>0</v>
      </c>
      <c r="T99" s="68">
        <f>R99*(1-$W$12)</f>
        <v>0</v>
      </c>
      <c r="U99" s="68">
        <f>S99+U98*$W$10</f>
        <v>1.2131233707073996E-12</v>
      </c>
      <c r="V99" s="68">
        <f>U98*(1-$W$10)+T99</f>
        <v>5.9664403499972551E-13</v>
      </c>
      <c r="W99" s="102">
        <f t="shared" si="29"/>
        <v>3.9776268999981701E-13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1.0496219543259999</v>
      </c>
      <c r="D19" s="416">
        <f>Dry_Matter_Content!D6</f>
        <v>0.44</v>
      </c>
      <c r="E19" s="283">
        <f>MCF!R18</f>
        <v>1</v>
      </c>
      <c r="F19" s="130">
        <f t="shared" ref="F19:F50" si="0">C19*D19*$K$6*DOCF*E19</f>
        <v>0.10160340517875678</v>
      </c>
      <c r="G19" s="65">
        <f t="shared" ref="G19:G82" si="1">F19*$K$12</f>
        <v>0.10160340517875678</v>
      </c>
      <c r="H19" s="65">
        <f t="shared" ref="H19:H82" si="2">F19*(1-$K$12)</f>
        <v>0</v>
      </c>
      <c r="I19" s="65">
        <f t="shared" ref="I19:I82" si="3">G19+I18*$K$10</f>
        <v>0.10160340517875678</v>
      </c>
      <c r="J19" s="65">
        <f t="shared" ref="J19:J82" si="4">I18*(1-$K$10)+H19</f>
        <v>0</v>
      </c>
      <c r="K19" s="66">
        <f>J19*CH4_fraction*conv</f>
        <v>0</v>
      </c>
      <c r="O19" s="95">
        <f>Amnt_Deposited!B14</f>
        <v>2000</v>
      </c>
      <c r="P19" s="98">
        <f>Amnt_Deposited!D14</f>
        <v>1.0496219543259999</v>
      </c>
      <c r="Q19" s="283">
        <f>MCF!R18</f>
        <v>1</v>
      </c>
      <c r="R19" s="130">
        <f t="shared" ref="R19:R50" si="5">P19*$W$6*DOCF*Q19</f>
        <v>0.20992439086519998</v>
      </c>
      <c r="S19" s="65">
        <f>R19*$W$12</f>
        <v>0.20992439086519998</v>
      </c>
      <c r="T19" s="65">
        <f>R19*(1-$W$12)</f>
        <v>0</v>
      </c>
      <c r="U19" s="65">
        <f>S19+U18*$W$10</f>
        <v>0.20992439086519998</v>
      </c>
      <c r="V19" s="65">
        <f>U18*(1-$W$10)+T19</f>
        <v>0</v>
      </c>
      <c r="W19" s="66">
        <f>V19*CH4_fraction*conv</f>
        <v>0</v>
      </c>
    </row>
    <row r="20" spans="2:23">
      <c r="B20" s="96">
        <f>Amnt_Deposited!B15</f>
        <v>2001</v>
      </c>
      <c r="C20" s="99">
        <f>Amnt_Deposited!D15</f>
        <v>1.1078498881779999</v>
      </c>
      <c r="D20" s="418">
        <f>Dry_Matter_Content!D7</f>
        <v>0.44</v>
      </c>
      <c r="E20" s="284">
        <f>MCF!R19</f>
        <v>1</v>
      </c>
      <c r="F20" s="67">
        <f t="shared" si="0"/>
        <v>0.10723986917563039</v>
      </c>
      <c r="G20" s="67">
        <f t="shared" si="1"/>
        <v>0.10723986917563039</v>
      </c>
      <c r="H20" s="67">
        <f t="shared" si="2"/>
        <v>0</v>
      </c>
      <c r="I20" s="67">
        <f t="shared" si="3"/>
        <v>0.20197425624570323</v>
      </c>
      <c r="J20" s="67">
        <f t="shared" si="4"/>
        <v>6.8690181086839388E-3</v>
      </c>
      <c r="K20" s="100">
        <f>J20*CH4_fraction*conv</f>
        <v>4.5793454057892922E-3</v>
      </c>
      <c r="M20" s="393"/>
      <c r="O20" s="96">
        <f>Amnt_Deposited!B15</f>
        <v>2001</v>
      </c>
      <c r="P20" s="99">
        <f>Amnt_Deposited!D15</f>
        <v>1.1078498881779999</v>
      </c>
      <c r="Q20" s="284">
        <f>MCF!R19</f>
        <v>1</v>
      </c>
      <c r="R20" s="67">
        <f t="shared" si="5"/>
        <v>0.22156997763559999</v>
      </c>
      <c r="S20" s="67">
        <f>R20*$W$12</f>
        <v>0.22156997763559999</v>
      </c>
      <c r="T20" s="67">
        <f>R20*(1-$W$12)</f>
        <v>0</v>
      </c>
      <c r="U20" s="67">
        <f>S20+U19*$W$10</f>
        <v>0.41730218232583316</v>
      </c>
      <c r="V20" s="67">
        <f>U19*(1-$W$10)+T20</f>
        <v>1.4192186174966818E-2</v>
      </c>
      <c r="W20" s="100">
        <f>V20*CH4_fraction*conv</f>
        <v>9.4614574499778774E-3</v>
      </c>
    </row>
    <row r="21" spans="2:23">
      <c r="B21" s="96">
        <f>Amnt_Deposited!B16</f>
        <v>2002</v>
      </c>
      <c r="C21" s="99">
        <f>Amnt_Deposited!D16</f>
        <v>1.170528023236</v>
      </c>
      <c r="D21" s="418">
        <f>Dry_Matter_Content!D8</f>
        <v>0.44</v>
      </c>
      <c r="E21" s="284">
        <f>MCF!R20</f>
        <v>1</v>
      </c>
      <c r="F21" s="67">
        <f t="shared" si="0"/>
        <v>0.1133071126492448</v>
      </c>
      <c r="G21" s="67">
        <f t="shared" si="1"/>
        <v>0.1133071126492448</v>
      </c>
      <c r="H21" s="67">
        <f t="shared" si="2"/>
        <v>0</v>
      </c>
      <c r="I21" s="67">
        <f t="shared" si="3"/>
        <v>0.30162666095283885</v>
      </c>
      <c r="J21" s="67">
        <f t="shared" si="4"/>
        <v>1.3654707942109164E-2</v>
      </c>
      <c r="K21" s="100">
        <f t="shared" ref="K21:K84" si="6">J21*CH4_fraction*conv</f>
        <v>9.1031386280727745E-3</v>
      </c>
      <c r="O21" s="96">
        <f>Amnt_Deposited!B16</f>
        <v>2002</v>
      </c>
      <c r="P21" s="99">
        <f>Amnt_Deposited!D16</f>
        <v>1.170528023236</v>
      </c>
      <c r="Q21" s="284">
        <f>MCF!R20</f>
        <v>1</v>
      </c>
      <c r="R21" s="67">
        <f t="shared" si="5"/>
        <v>0.23410560464720001</v>
      </c>
      <c r="S21" s="67">
        <f t="shared" ref="S21:S84" si="7">R21*$W$12</f>
        <v>0.23410560464720001</v>
      </c>
      <c r="T21" s="67">
        <f t="shared" ref="T21:T84" si="8">R21*(1-$W$12)</f>
        <v>0</v>
      </c>
      <c r="U21" s="67">
        <f t="shared" ref="U21:U84" si="9">S21+U20*$W$10</f>
        <v>0.62319558048107204</v>
      </c>
      <c r="V21" s="67">
        <f t="shared" ref="V21:V84" si="10">U20*(1-$W$10)+T21</f>
        <v>2.8212206491961087E-2</v>
      </c>
      <c r="W21" s="100">
        <f t="shared" ref="W21:W84" si="11">V21*CH4_fraction*conv</f>
        <v>1.880813766130739E-2</v>
      </c>
    </row>
    <row r="22" spans="2:23">
      <c r="B22" s="96">
        <f>Amnt_Deposited!B17</f>
        <v>2003</v>
      </c>
      <c r="C22" s="99">
        <f>Amnt_Deposited!D17</f>
        <v>1.1919569037420001</v>
      </c>
      <c r="D22" s="418">
        <f>Dry_Matter_Content!D9</f>
        <v>0.44</v>
      </c>
      <c r="E22" s="284">
        <f>MCF!R21</f>
        <v>1</v>
      </c>
      <c r="F22" s="67">
        <f t="shared" si="0"/>
        <v>0.11538142828222563</v>
      </c>
      <c r="G22" s="67">
        <f t="shared" si="1"/>
        <v>0.11538142828222563</v>
      </c>
      <c r="H22" s="67">
        <f t="shared" si="2"/>
        <v>0</v>
      </c>
      <c r="I22" s="67">
        <f t="shared" si="3"/>
        <v>0.39661626287351937</v>
      </c>
      <c r="J22" s="67">
        <f t="shared" si="4"/>
        <v>2.0391826361545105E-2</v>
      </c>
      <c r="K22" s="100">
        <f t="shared" si="6"/>
        <v>1.3594550907696736E-2</v>
      </c>
      <c r="N22" s="258"/>
      <c r="O22" s="96">
        <f>Amnt_Deposited!B17</f>
        <v>2003</v>
      </c>
      <c r="P22" s="99">
        <f>Amnt_Deposited!D17</f>
        <v>1.1919569037420001</v>
      </c>
      <c r="Q22" s="284">
        <f>MCF!R21</f>
        <v>1</v>
      </c>
      <c r="R22" s="67">
        <f t="shared" si="5"/>
        <v>0.23839138074840005</v>
      </c>
      <c r="S22" s="67">
        <f t="shared" si="7"/>
        <v>0.23839138074840005</v>
      </c>
      <c r="T22" s="67">
        <f t="shared" si="8"/>
        <v>0</v>
      </c>
      <c r="U22" s="67">
        <f t="shared" si="9"/>
        <v>0.81945508858165161</v>
      </c>
      <c r="V22" s="67">
        <f t="shared" si="10"/>
        <v>4.2131872647820465E-2</v>
      </c>
      <c r="W22" s="100">
        <f t="shared" si="11"/>
        <v>2.8087915098546974E-2</v>
      </c>
    </row>
    <row r="23" spans="2:23">
      <c r="B23" s="96">
        <f>Amnt_Deposited!B18</f>
        <v>2004</v>
      </c>
      <c r="C23" s="99">
        <f>Amnt_Deposited!D18</f>
        <v>1.2575929034569999</v>
      </c>
      <c r="D23" s="418">
        <f>Dry_Matter_Content!D10</f>
        <v>0.44</v>
      </c>
      <c r="E23" s="284">
        <f>MCF!R22</f>
        <v>1</v>
      </c>
      <c r="F23" s="67">
        <f t="shared" si="0"/>
        <v>0.1217349930546376</v>
      </c>
      <c r="G23" s="67">
        <f t="shared" si="1"/>
        <v>0.1217349930546376</v>
      </c>
      <c r="H23" s="67">
        <f t="shared" si="2"/>
        <v>0</v>
      </c>
      <c r="I23" s="67">
        <f t="shared" si="3"/>
        <v>0.49153754543210004</v>
      </c>
      <c r="J23" s="67">
        <f t="shared" si="4"/>
        <v>2.6813710496056912E-2</v>
      </c>
      <c r="K23" s="100">
        <f t="shared" si="6"/>
        <v>1.7875806997371273E-2</v>
      </c>
      <c r="N23" s="258"/>
      <c r="O23" s="96">
        <f>Amnt_Deposited!B18</f>
        <v>2004</v>
      </c>
      <c r="P23" s="99">
        <f>Amnt_Deposited!D18</f>
        <v>1.2575929034569999</v>
      </c>
      <c r="Q23" s="284">
        <f>MCF!R22</f>
        <v>1</v>
      </c>
      <c r="R23" s="67">
        <f t="shared" si="5"/>
        <v>0.25151858069139998</v>
      </c>
      <c r="S23" s="67">
        <f t="shared" si="7"/>
        <v>0.25151858069139998</v>
      </c>
      <c r="T23" s="67">
        <f t="shared" si="8"/>
        <v>0</v>
      </c>
      <c r="U23" s="67">
        <f t="shared" si="9"/>
        <v>1.0155734409754134</v>
      </c>
      <c r="V23" s="67">
        <f t="shared" si="10"/>
        <v>5.540022829763825E-2</v>
      </c>
      <c r="W23" s="100">
        <f t="shared" si="11"/>
        <v>3.6933485531758833E-2</v>
      </c>
    </row>
    <row r="24" spans="2:23">
      <c r="B24" s="96">
        <f>Amnt_Deposited!B19</f>
        <v>2005</v>
      </c>
      <c r="C24" s="99">
        <f>Amnt_Deposited!D19</f>
        <v>1.348035647244</v>
      </c>
      <c r="D24" s="418">
        <f>Dry_Matter_Content!D11</f>
        <v>0.44</v>
      </c>
      <c r="E24" s="284">
        <f>MCF!R23</f>
        <v>1</v>
      </c>
      <c r="F24" s="67">
        <f t="shared" si="0"/>
        <v>0.13048985065321919</v>
      </c>
      <c r="G24" s="67">
        <f t="shared" si="1"/>
        <v>0.13048985065321919</v>
      </c>
      <c r="H24" s="67">
        <f t="shared" si="2"/>
        <v>0</v>
      </c>
      <c r="I24" s="67">
        <f t="shared" si="3"/>
        <v>0.58879642026584855</v>
      </c>
      <c r="J24" s="67">
        <f t="shared" si="4"/>
        <v>3.3230975819470689E-2</v>
      </c>
      <c r="K24" s="100">
        <f t="shared" si="6"/>
        <v>2.2153983879647125E-2</v>
      </c>
      <c r="N24" s="258"/>
      <c r="O24" s="96">
        <f>Amnt_Deposited!B19</f>
        <v>2005</v>
      </c>
      <c r="P24" s="99">
        <f>Amnt_Deposited!D19</f>
        <v>1.348035647244</v>
      </c>
      <c r="Q24" s="284">
        <f>MCF!R23</f>
        <v>1</v>
      </c>
      <c r="R24" s="67">
        <f t="shared" si="5"/>
        <v>0.2696071294488</v>
      </c>
      <c r="S24" s="67">
        <f t="shared" si="7"/>
        <v>0.2696071294488</v>
      </c>
      <c r="T24" s="67">
        <f t="shared" si="8"/>
        <v>0</v>
      </c>
      <c r="U24" s="67">
        <f t="shared" si="9"/>
        <v>1.2165215294748937</v>
      </c>
      <c r="V24" s="67">
        <f t="shared" si="10"/>
        <v>6.86590409493196E-2</v>
      </c>
      <c r="W24" s="100">
        <f t="shared" si="11"/>
        <v>4.5772693966213064E-2</v>
      </c>
    </row>
    <row r="25" spans="2:23">
      <c r="B25" s="96">
        <f>Amnt_Deposited!B20</f>
        <v>2006</v>
      </c>
      <c r="C25" s="99">
        <f>Amnt_Deposited!D20</f>
        <v>1.4028946536769999</v>
      </c>
      <c r="D25" s="418">
        <f>Dry_Matter_Content!D12</f>
        <v>0.44</v>
      </c>
      <c r="E25" s="284">
        <f>MCF!R24</f>
        <v>1</v>
      </c>
      <c r="F25" s="67">
        <f t="shared" si="0"/>
        <v>0.13580020247593358</v>
      </c>
      <c r="G25" s="67">
        <f t="shared" si="1"/>
        <v>0.13580020247593358</v>
      </c>
      <c r="H25" s="67">
        <f t="shared" si="2"/>
        <v>0</v>
      </c>
      <c r="I25" s="67">
        <f t="shared" si="3"/>
        <v>0.68479034591455623</v>
      </c>
      <c r="J25" s="67">
        <f t="shared" si="4"/>
        <v>3.9806276827225928E-2</v>
      </c>
      <c r="K25" s="100">
        <f t="shared" si="6"/>
        <v>2.6537517884817285E-2</v>
      </c>
      <c r="N25" s="258"/>
      <c r="O25" s="96">
        <f>Amnt_Deposited!B20</f>
        <v>2006</v>
      </c>
      <c r="P25" s="99">
        <f>Amnt_Deposited!D20</f>
        <v>1.4028946536769999</v>
      </c>
      <c r="Q25" s="284">
        <f>MCF!R24</f>
        <v>1</v>
      </c>
      <c r="R25" s="67">
        <f t="shared" si="5"/>
        <v>0.28057893073540002</v>
      </c>
      <c r="S25" s="67">
        <f t="shared" si="7"/>
        <v>0.28057893073540002</v>
      </c>
      <c r="T25" s="67">
        <f t="shared" si="8"/>
        <v>0</v>
      </c>
      <c r="U25" s="67">
        <f t="shared" si="9"/>
        <v>1.4148560866003228</v>
      </c>
      <c r="V25" s="67">
        <f t="shared" si="10"/>
        <v>8.2244373609970917E-2</v>
      </c>
      <c r="W25" s="100">
        <f t="shared" si="11"/>
        <v>5.4829582406647273E-2</v>
      </c>
    </row>
    <row r="26" spans="2:23">
      <c r="B26" s="96">
        <f>Amnt_Deposited!B21</f>
        <v>2007</v>
      </c>
      <c r="C26" s="99">
        <f>Amnt_Deposited!D21</f>
        <v>1.4593532304230001</v>
      </c>
      <c r="D26" s="418">
        <f>Dry_Matter_Content!D13</f>
        <v>0.44</v>
      </c>
      <c r="E26" s="284">
        <f>MCF!R25</f>
        <v>1</v>
      </c>
      <c r="F26" s="67">
        <f t="shared" si="0"/>
        <v>0.14126539270494642</v>
      </c>
      <c r="G26" s="67">
        <f t="shared" si="1"/>
        <v>0.14126539270494642</v>
      </c>
      <c r="H26" s="67">
        <f t="shared" si="2"/>
        <v>0</v>
      </c>
      <c r="I26" s="67">
        <f t="shared" si="3"/>
        <v>0.77975967916693523</v>
      </c>
      <c r="J26" s="67">
        <f t="shared" si="4"/>
        <v>4.629605945256747E-2</v>
      </c>
      <c r="K26" s="100">
        <f t="shared" si="6"/>
        <v>3.0864039635044978E-2</v>
      </c>
      <c r="N26" s="258"/>
      <c r="O26" s="96">
        <f>Amnt_Deposited!B21</f>
        <v>2007</v>
      </c>
      <c r="P26" s="99">
        <f>Amnt_Deposited!D21</f>
        <v>1.4593532304230001</v>
      </c>
      <c r="Q26" s="284">
        <f>MCF!R25</f>
        <v>1</v>
      </c>
      <c r="R26" s="67">
        <f t="shared" si="5"/>
        <v>0.29187064608460006</v>
      </c>
      <c r="S26" s="67">
        <f t="shared" si="7"/>
        <v>0.29187064608460006</v>
      </c>
      <c r="T26" s="67">
        <f t="shared" si="8"/>
        <v>0</v>
      </c>
      <c r="U26" s="67">
        <f t="shared" si="9"/>
        <v>1.6110737172870562</v>
      </c>
      <c r="V26" s="67">
        <f t="shared" si="10"/>
        <v>9.5653015397866664E-2</v>
      </c>
      <c r="W26" s="100">
        <f t="shared" si="11"/>
        <v>6.37686769319111E-2</v>
      </c>
    </row>
    <row r="27" spans="2:23">
      <c r="B27" s="96">
        <f>Amnt_Deposited!B22</f>
        <v>2008</v>
      </c>
      <c r="C27" s="99">
        <f>Amnt_Deposited!D22</f>
        <v>1.5172952075709998</v>
      </c>
      <c r="D27" s="418">
        <f>Dry_Matter_Content!D14</f>
        <v>0.44</v>
      </c>
      <c r="E27" s="284">
        <f>MCF!R26</f>
        <v>1</v>
      </c>
      <c r="F27" s="67">
        <f t="shared" si="0"/>
        <v>0.14687417609287279</v>
      </c>
      <c r="G27" s="67">
        <f t="shared" si="1"/>
        <v>0.14687417609287279</v>
      </c>
      <c r="H27" s="67">
        <f t="shared" si="2"/>
        <v>0</v>
      </c>
      <c r="I27" s="67">
        <f t="shared" si="3"/>
        <v>0.87391728195996821</v>
      </c>
      <c r="J27" s="67">
        <f t="shared" si="4"/>
        <v>5.2716573299839815E-2</v>
      </c>
      <c r="K27" s="100">
        <f t="shared" si="6"/>
        <v>3.5144382199893208E-2</v>
      </c>
      <c r="N27" s="258"/>
      <c r="O27" s="96">
        <f>Amnt_Deposited!B22</f>
        <v>2008</v>
      </c>
      <c r="P27" s="99">
        <f>Amnt_Deposited!D22</f>
        <v>1.5172952075709998</v>
      </c>
      <c r="Q27" s="284">
        <f>MCF!R26</f>
        <v>1</v>
      </c>
      <c r="R27" s="67">
        <f t="shared" si="5"/>
        <v>0.3034590415142</v>
      </c>
      <c r="S27" s="67">
        <f t="shared" si="7"/>
        <v>0.3034590415142</v>
      </c>
      <c r="T27" s="67">
        <f t="shared" si="8"/>
        <v>0</v>
      </c>
      <c r="U27" s="67">
        <f t="shared" si="9"/>
        <v>1.8056142189255542</v>
      </c>
      <c r="V27" s="67">
        <f t="shared" si="10"/>
        <v>0.1089185398757021</v>
      </c>
      <c r="W27" s="100">
        <f t="shared" si="11"/>
        <v>7.2612359917134731E-2</v>
      </c>
    </row>
    <row r="28" spans="2:23">
      <c r="B28" s="96">
        <f>Amnt_Deposited!B23</f>
        <v>2009</v>
      </c>
      <c r="C28" s="99">
        <f>Amnt_Deposited!D23</f>
        <v>1.576532926034</v>
      </c>
      <c r="D28" s="418">
        <f>Dry_Matter_Content!D15</f>
        <v>0.44</v>
      </c>
      <c r="E28" s="284">
        <f>MCF!R27</f>
        <v>1</v>
      </c>
      <c r="F28" s="67">
        <f t="shared" si="0"/>
        <v>0.15260838724009118</v>
      </c>
      <c r="G28" s="67">
        <f t="shared" si="1"/>
        <v>0.15260838724009118</v>
      </c>
      <c r="H28" s="67">
        <f t="shared" si="2"/>
        <v>0</v>
      </c>
      <c r="I28" s="67">
        <f t="shared" si="3"/>
        <v>0.96744346004856963</v>
      </c>
      <c r="J28" s="67">
        <f t="shared" si="4"/>
        <v>5.908220915148979E-2</v>
      </c>
      <c r="K28" s="100">
        <f t="shared" si="6"/>
        <v>3.9388139434326522E-2</v>
      </c>
      <c r="N28" s="258"/>
      <c r="O28" s="96">
        <f>Amnt_Deposited!B23</f>
        <v>2009</v>
      </c>
      <c r="P28" s="99">
        <f>Amnt_Deposited!D23</f>
        <v>1.576532926034</v>
      </c>
      <c r="Q28" s="284">
        <f>MCF!R27</f>
        <v>1</v>
      </c>
      <c r="R28" s="67">
        <f t="shared" si="5"/>
        <v>0.31530658520679999</v>
      </c>
      <c r="S28" s="67">
        <f t="shared" si="7"/>
        <v>0.31530658520679999</v>
      </c>
      <c r="T28" s="67">
        <f t="shared" si="8"/>
        <v>0</v>
      </c>
      <c r="U28" s="67">
        <f t="shared" si="9"/>
        <v>1.9988501240672927</v>
      </c>
      <c r="V28" s="67">
        <f t="shared" si="10"/>
        <v>0.12207068006506155</v>
      </c>
      <c r="W28" s="100">
        <f t="shared" si="11"/>
        <v>8.1380453376707698E-2</v>
      </c>
    </row>
    <row r="29" spans="2:23">
      <c r="B29" s="96">
        <f>Amnt_Deposited!B24</f>
        <v>2010</v>
      </c>
      <c r="C29" s="99">
        <f>Amnt_Deposited!D24</f>
        <v>1.6002762686129999</v>
      </c>
      <c r="D29" s="418">
        <f>Dry_Matter_Content!D16</f>
        <v>0.44</v>
      </c>
      <c r="E29" s="284">
        <f>MCF!R28</f>
        <v>1</v>
      </c>
      <c r="F29" s="67">
        <f t="shared" si="0"/>
        <v>0.15490674280173841</v>
      </c>
      <c r="G29" s="67">
        <f t="shared" si="1"/>
        <v>0.15490674280173841</v>
      </c>
      <c r="H29" s="67">
        <f t="shared" si="2"/>
        <v>0</v>
      </c>
      <c r="I29" s="67">
        <f t="shared" si="3"/>
        <v>1.0569450460594518</v>
      </c>
      <c r="J29" s="67">
        <f t="shared" si="4"/>
        <v>6.5405156790856137E-2</v>
      </c>
      <c r="K29" s="100">
        <f t="shared" si="6"/>
        <v>4.3603437860570755E-2</v>
      </c>
      <c r="O29" s="96">
        <f>Amnt_Deposited!B24</f>
        <v>2010</v>
      </c>
      <c r="P29" s="99">
        <f>Amnt_Deposited!D24</f>
        <v>1.6002762686129999</v>
      </c>
      <c r="Q29" s="284">
        <f>MCF!R28</f>
        <v>1</v>
      </c>
      <c r="R29" s="67">
        <f t="shared" si="5"/>
        <v>0.32005525372260002</v>
      </c>
      <c r="S29" s="67">
        <f t="shared" si="7"/>
        <v>0.32005525372260002</v>
      </c>
      <c r="T29" s="67">
        <f t="shared" si="8"/>
        <v>0</v>
      </c>
      <c r="U29" s="67">
        <f t="shared" si="9"/>
        <v>2.1837707563211817</v>
      </c>
      <c r="V29" s="67">
        <f t="shared" si="10"/>
        <v>0.13513462146871102</v>
      </c>
      <c r="W29" s="100">
        <f t="shared" si="11"/>
        <v>9.008974764580735E-2</v>
      </c>
    </row>
    <row r="30" spans="2:23">
      <c r="B30" s="96">
        <f>Amnt_Deposited!B25</f>
        <v>2011</v>
      </c>
      <c r="C30" s="99">
        <f>Amnt_Deposited!D25</f>
        <v>0</v>
      </c>
      <c r="D30" s="418">
        <f>Dry_Matter_Content!D17</f>
        <v>0.44</v>
      </c>
      <c r="E30" s="284">
        <f>MCF!R29</f>
        <v>1</v>
      </c>
      <c r="F30" s="67">
        <f t="shared" si="0"/>
        <v>0</v>
      </c>
      <c r="G30" s="67">
        <f t="shared" si="1"/>
        <v>0</v>
      </c>
      <c r="H30" s="67">
        <f t="shared" si="2"/>
        <v>0</v>
      </c>
      <c r="I30" s="67">
        <f t="shared" si="3"/>
        <v>0.98548902892604073</v>
      </c>
      <c r="J30" s="67">
        <f t="shared" si="4"/>
        <v>7.1456017133411098E-2</v>
      </c>
      <c r="K30" s="100">
        <f t="shared" si="6"/>
        <v>4.7637344755607394E-2</v>
      </c>
      <c r="O30" s="96">
        <f>Amnt_Deposited!B25</f>
        <v>2011</v>
      </c>
      <c r="P30" s="99">
        <f>Amnt_Deposited!D25</f>
        <v>0</v>
      </c>
      <c r="Q30" s="284">
        <f>MCF!R29</f>
        <v>1</v>
      </c>
      <c r="R30" s="67">
        <f t="shared" si="5"/>
        <v>0</v>
      </c>
      <c r="S30" s="67">
        <f t="shared" si="7"/>
        <v>0</v>
      </c>
      <c r="T30" s="67">
        <f t="shared" si="8"/>
        <v>0</v>
      </c>
      <c r="U30" s="67">
        <f t="shared" si="9"/>
        <v>2.0361343572852082</v>
      </c>
      <c r="V30" s="67">
        <f t="shared" si="10"/>
        <v>0.14763639903597336</v>
      </c>
      <c r="W30" s="100">
        <f t="shared" si="11"/>
        <v>9.8424266023982243E-2</v>
      </c>
    </row>
    <row r="31" spans="2:23">
      <c r="B31" s="96">
        <f>Amnt_Deposited!B26</f>
        <v>2012</v>
      </c>
      <c r="C31" s="99">
        <f>Amnt_Deposited!D26</f>
        <v>0</v>
      </c>
      <c r="D31" s="418">
        <f>Dry_Matter_Content!D18</f>
        <v>0.44</v>
      </c>
      <c r="E31" s="284">
        <f>MCF!R30</f>
        <v>1</v>
      </c>
      <c r="F31" s="67">
        <f t="shared" si="0"/>
        <v>0</v>
      </c>
      <c r="G31" s="67">
        <f t="shared" si="1"/>
        <v>0</v>
      </c>
      <c r="H31" s="67">
        <f t="shared" si="2"/>
        <v>0</v>
      </c>
      <c r="I31" s="67">
        <f t="shared" si="3"/>
        <v>0.91886388015575471</v>
      </c>
      <c r="J31" s="67">
        <f t="shared" si="4"/>
        <v>6.6625148770286066E-2</v>
      </c>
      <c r="K31" s="100">
        <f t="shared" si="6"/>
        <v>4.4416765846857373E-2</v>
      </c>
      <c r="O31" s="96">
        <f>Amnt_Deposited!B26</f>
        <v>2012</v>
      </c>
      <c r="P31" s="99">
        <f>Amnt_Deposited!D26</f>
        <v>0</v>
      </c>
      <c r="Q31" s="284">
        <f>MCF!R30</f>
        <v>1</v>
      </c>
      <c r="R31" s="67">
        <f t="shared" si="5"/>
        <v>0</v>
      </c>
      <c r="S31" s="67">
        <f t="shared" si="7"/>
        <v>0</v>
      </c>
      <c r="T31" s="67">
        <f t="shared" si="8"/>
        <v>0</v>
      </c>
      <c r="U31" s="67">
        <f t="shared" si="9"/>
        <v>1.8984790912308982</v>
      </c>
      <c r="V31" s="67">
        <f t="shared" si="10"/>
        <v>0.13765526605431005</v>
      </c>
      <c r="W31" s="100">
        <f t="shared" si="11"/>
        <v>9.1770177369540032E-2</v>
      </c>
    </row>
    <row r="32" spans="2:23">
      <c r="B32" s="96">
        <f>Amnt_Deposited!B27</f>
        <v>2013</v>
      </c>
      <c r="C32" s="99">
        <f>Amnt_Deposited!D27</f>
        <v>0</v>
      </c>
      <c r="D32" s="418">
        <f>Dry_Matter_Content!D19</f>
        <v>0.44</v>
      </c>
      <c r="E32" s="284">
        <f>MCF!R31</f>
        <v>1</v>
      </c>
      <c r="F32" s="67">
        <f t="shared" si="0"/>
        <v>0</v>
      </c>
      <c r="G32" s="67">
        <f t="shared" si="1"/>
        <v>0</v>
      </c>
      <c r="H32" s="67">
        <f t="shared" si="2"/>
        <v>0</v>
      </c>
      <c r="I32" s="67">
        <f t="shared" si="3"/>
        <v>0.85674300319202557</v>
      </c>
      <c r="J32" s="67">
        <f t="shared" si="4"/>
        <v>6.2120876963729116E-2</v>
      </c>
      <c r="K32" s="100">
        <f t="shared" si="6"/>
        <v>4.1413917975819406E-2</v>
      </c>
      <c r="O32" s="96">
        <f>Amnt_Deposited!B27</f>
        <v>2013</v>
      </c>
      <c r="P32" s="99">
        <f>Amnt_Deposited!D27</f>
        <v>0</v>
      </c>
      <c r="Q32" s="284">
        <f>MCF!R31</f>
        <v>1</v>
      </c>
      <c r="R32" s="67">
        <f t="shared" si="5"/>
        <v>0</v>
      </c>
      <c r="S32" s="67">
        <f t="shared" si="7"/>
        <v>0</v>
      </c>
      <c r="T32" s="67">
        <f t="shared" si="8"/>
        <v>0</v>
      </c>
      <c r="U32" s="67">
        <f t="shared" si="9"/>
        <v>1.7701301718843505</v>
      </c>
      <c r="V32" s="67">
        <f t="shared" si="10"/>
        <v>0.12834891934654777</v>
      </c>
      <c r="W32" s="100">
        <f t="shared" si="11"/>
        <v>8.5565946231031836E-2</v>
      </c>
    </row>
    <row r="33" spans="2:23">
      <c r="B33" s="96">
        <f>Amnt_Deposited!B28</f>
        <v>2014</v>
      </c>
      <c r="C33" s="99">
        <f>Amnt_Deposited!D28</f>
        <v>0</v>
      </c>
      <c r="D33" s="418">
        <f>Dry_Matter_Content!D20</f>
        <v>0.44</v>
      </c>
      <c r="E33" s="284">
        <f>MCF!R32</f>
        <v>1</v>
      </c>
      <c r="F33" s="67">
        <f t="shared" si="0"/>
        <v>0</v>
      </c>
      <c r="G33" s="67">
        <f t="shared" si="1"/>
        <v>0</v>
      </c>
      <c r="H33" s="67">
        <f t="shared" si="2"/>
        <v>0</v>
      </c>
      <c r="I33" s="67">
        <f t="shared" si="3"/>
        <v>0.79882188142390675</v>
      </c>
      <c r="J33" s="67">
        <f t="shared" si="4"/>
        <v>5.7921121768118811E-2</v>
      </c>
      <c r="K33" s="100">
        <f t="shared" si="6"/>
        <v>3.8614081178745874E-2</v>
      </c>
      <c r="O33" s="96">
        <f>Amnt_Deposited!B28</f>
        <v>2014</v>
      </c>
      <c r="P33" s="99">
        <f>Amnt_Deposited!D28</f>
        <v>0</v>
      </c>
      <c r="Q33" s="284">
        <f>MCF!R32</f>
        <v>1</v>
      </c>
      <c r="R33" s="67">
        <f t="shared" si="5"/>
        <v>0</v>
      </c>
      <c r="S33" s="67">
        <f t="shared" si="7"/>
        <v>0</v>
      </c>
      <c r="T33" s="67">
        <f t="shared" si="8"/>
        <v>0</v>
      </c>
      <c r="U33" s="67">
        <f t="shared" si="9"/>
        <v>1.6504584326940224</v>
      </c>
      <c r="V33" s="67">
        <f t="shared" si="10"/>
        <v>0.11967173919032814</v>
      </c>
      <c r="W33" s="100">
        <f t="shared" si="11"/>
        <v>7.9781159460218756E-2</v>
      </c>
    </row>
    <row r="34" spans="2:23">
      <c r="B34" s="96">
        <f>Amnt_Deposited!B29</f>
        <v>2015</v>
      </c>
      <c r="C34" s="99">
        <f>Amnt_Deposited!D29</f>
        <v>0</v>
      </c>
      <c r="D34" s="418">
        <f>Dry_Matter_Content!D21</f>
        <v>0.44</v>
      </c>
      <c r="E34" s="284">
        <f>MCF!R33</f>
        <v>1</v>
      </c>
      <c r="F34" s="67">
        <f t="shared" si="0"/>
        <v>0</v>
      </c>
      <c r="G34" s="67">
        <f t="shared" si="1"/>
        <v>0</v>
      </c>
      <c r="H34" s="67">
        <f t="shared" si="2"/>
        <v>0</v>
      </c>
      <c r="I34" s="67">
        <f t="shared" si="3"/>
        <v>0.74481658544529283</v>
      </c>
      <c r="J34" s="67">
        <f t="shared" si="4"/>
        <v>5.4005295978613872E-2</v>
      </c>
      <c r="K34" s="100">
        <f t="shared" si="6"/>
        <v>3.6003530652409244E-2</v>
      </c>
      <c r="O34" s="96">
        <f>Amnt_Deposited!B29</f>
        <v>2015</v>
      </c>
      <c r="P34" s="99">
        <f>Amnt_Deposited!D29</f>
        <v>0</v>
      </c>
      <c r="Q34" s="284">
        <f>MCF!R33</f>
        <v>1</v>
      </c>
      <c r="R34" s="67">
        <f t="shared" si="5"/>
        <v>0</v>
      </c>
      <c r="S34" s="67">
        <f t="shared" si="7"/>
        <v>0</v>
      </c>
      <c r="T34" s="67">
        <f t="shared" si="8"/>
        <v>0</v>
      </c>
      <c r="U34" s="67">
        <f t="shared" si="9"/>
        <v>1.5388772426555639</v>
      </c>
      <c r="V34" s="67">
        <f t="shared" si="10"/>
        <v>0.11158119003845843</v>
      </c>
      <c r="W34" s="100">
        <f t="shared" si="11"/>
        <v>7.4387460025638952E-2</v>
      </c>
    </row>
    <row r="35" spans="2:23">
      <c r="B35" s="96">
        <f>Amnt_Deposited!B30</f>
        <v>2016</v>
      </c>
      <c r="C35" s="99">
        <f>Amnt_Deposited!D30</f>
        <v>0</v>
      </c>
      <c r="D35" s="418">
        <f>Dry_Matter_Content!D22</f>
        <v>0.44</v>
      </c>
      <c r="E35" s="284">
        <f>MCF!R34</f>
        <v>1</v>
      </c>
      <c r="F35" s="67">
        <f t="shared" si="0"/>
        <v>0</v>
      </c>
      <c r="G35" s="67">
        <f t="shared" si="1"/>
        <v>0</v>
      </c>
      <c r="H35" s="67">
        <f t="shared" si="2"/>
        <v>0</v>
      </c>
      <c r="I35" s="67">
        <f t="shared" si="3"/>
        <v>0.6944623812326417</v>
      </c>
      <c r="J35" s="67">
        <f t="shared" si="4"/>
        <v>5.0354204212651132E-2</v>
      </c>
      <c r="K35" s="100">
        <f t="shared" si="6"/>
        <v>3.3569469475100755E-2</v>
      </c>
      <c r="O35" s="96">
        <f>Amnt_Deposited!B30</f>
        <v>2016</v>
      </c>
      <c r="P35" s="99">
        <f>Amnt_Deposited!D30</f>
        <v>0</v>
      </c>
      <c r="Q35" s="284">
        <f>MCF!R34</f>
        <v>1</v>
      </c>
      <c r="R35" s="67">
        <f t="shared" si="5"/>
        <v>0</v>
      </c>
      <c r="S35" s="67">
        <f t="shared" si="7"/>
        <v>0</v>
      </c>
      <c r="T35" s="67">
        <f t="shared" si="8"/>
        <v>0</v>
      </c>
      <c r="U35" s="67">
        <f t="shared" si="9"/>
        <v>1.4348396306459541</v>
      </c>
      <c r="V35" s="67">
        <f t="shared" si="10"/>
        <v>0.1040376120096098</v>
      </c>
      <c r="W35" s="100">
        <f t="shared" si="11"/>
        <v>6.9358408006406524E-2</v>
      </c>
    </row>
    <row r="36" spans="2:23">
      <c r="B36" s="96">
        <f>Amnt_Deposited!B31</f>
        <v>2017</v>
      </c>
      <c r="C36" s="99">
        <f>Amnt_Deposited!D31</f>
        <v>0</v>
      </c>
      <c r="D36" s="418">
        <f>Dry_Matter_Content!D23</f>
        <v>0.44</v>
      </c>
      <c r="E36" s="284">
        <f>MCF!R35</f>
        <v>1</v>
      </c>
      <c r="F36" s="67">
        <f t="shared" si="0"/>
        <v>0</v>
      </c>
      <c r="G36" s="67">
        <f t="shared" si="1"/>
        <v>0</v>
      </c>
      <c r="H36" s="67">
        <f t="shared" si="2"/>
        <v>0</v>
      </c>
      <c r="I36" s="67">
        <f t="shared" si="3"/>
        <v>0.64751243241848366</v>
      </c>
      <c r="J36" s="67">
        <f t="shared" si="4"/>
        <v>4.6949948814157982E-2</v>
      </c>
      <c r="K36" s="100">
        <f t="shared" si="6"/>
        <v>3.1299965876105319E-2</v>
      </c>
      <c r="O36" s="96">
        <f>Amnt_Deposited!B31</f>
        <v>2017</v>
      </c>
      <c r="P36" s="99">
        <f>Amnt_Deposited!D31</f>
        <v>0</v>
      </c>
      <c r="Q36" s="284">
        <f>MCF!R35</f>
        <v>1</v>
      </c>
      <c r="R36" s="67">
        <f t="shared" si="5"/>
        <v>0</v>
      </c>
      <c r="S36" s="67">
        <f t="shared" si="7"/>
        <v>0</v>
      </c>
      <c r="T36" s="67">
        <f t="shared" si="8"/>
        <v>0</v>
      </c>
      <c r="U36" s="67">
        <f t="shared" si="9"/>
        <v>1.3378356041704211</v>
      </c>
      <c r="V36" s="67">
        <f t="shared" si="10"/>
        <v>9.7004026475533037E-2</v>
      </c>
      <c r="W36" s="100">
        <f t="shared" si="11"/>
        <v>6.4669350983688687E-2</v>
      </c>
    </row>
    <row r="37" spans="2:23">
      <c r="B37" s="96">
        <f>Amnt_Deposited!B32</f>
        <v>2018</v>
      </c>
      <c r="C37" s="99">
        <f>Amnt_Deposited!D32</f>
        <v>0</v>
      </c>
      <c r="D37" s="418">
        <f>Dry_Matter_Content!D24</f>
        <v>0.44</v>
      </c>
      <c r="E37" s="284">
        <f>MCF!R36</f>
        <v>1</v>
      </c>
      <c r="F37" s="67">
        <f t="shared" si="0"/>
        <v>0</v>
      </c>
      <c r="G37" s="67">
        <f t="shared" si="1"/>
        <v>0</v>
      </c>
      <c r="H37" s="67">
        <f t="shared" si="2"/>
        <v>0</v>
      </c>
      <c r="I37" s="67">
        <f t="shared" si="3"/>
        <v>0.60373659029926219</v>
      </c>
      <c r="J37" s="67">
        <f t="shared" si="4"/>
        <v>4.3775842119221503E-2</v>
      </c>
      <c r="K37" s="100">
        <f t="shared" si="6"/>
        <v>2.9183894746147666E-2</v>
      </c>
      <c r="O37" s="96">
        <f>Amnt_Deposited!B32</f>
        <v>2018</v>
      </c>
      <c r="P37" s="99">
        <f>Amnt_Deposited!D32</f>
        <v>0</v>
      </c>
      <c r="Q37" s="284">
        <f>MCF!R36</f>
        <v>1</v>
      </c>
      <c r="R37" s="67">
        <f t="shared" si="5"/>
        <v>0</v>
      </c>
      <c r="S37" s="67">
        <f t="shared" si="7"/>
        <v>0</v>
      </c>
      <c r="T37" s="67">
        <f t="shared" si="8"/>
        <v>0</v>
      </c>
      <c r="U37" s="67">
        <f t="shared" si="9"/>
        <v>1.2473896493786412</v>
      </c>
      <c r="V37" s="67">
        <f t="shared" si="10"/>
        <v>9.0445954791779984E-2</v>
      </c>
      <c r="W37" s="100">
        <f t="shared" si="11"/>
        <v>6.0297303194519987E-2</v>
      </c>
    </row>
    <row r="38" spans="2:23">
      <c r="B38" s="96">
        <f>Amnt_Deposited!B33</f>
        <v>2019</v>
      </c>
      <c r="C38" s="99">
        <f>Amnt_Deposited!D33</f>
        <v>0</v>
      </c>
      <c r="D38" s="418">
        <f>Dry_Matter_Content!D25</f>
        <v>0.44</v>
      </c>
      <c r="E38" s="284">
        <f>MCF!R37</f>
        <v>1</v>
      </c>
      <c r="F38" s="67">
        <f t="shared" si="0"/>
        <v>0</v>
      </c>
      <c r="G38" s="67">
        <f t="shared" si="1"/>
        <v>0</v>
      </c>
      <c r="H38" s="67">
        <f t="shared" si="2"/>
        <v>0</v>
      </c>
      <c r="I38" s="67">
        <f t="shared" si="3"/>
        <v>0.56292026564612152</v>
      </c>
      <c r="J38" s="67">
        <f t="shared" si="4"/>
        <v>4.081632465314064E-2</v>
      </c>
      <c r="K38" s="100">
        <f t="shared" si="6"/>
        <v>2.7210883102093759E-2</v>
      </c>
      <c r="O38" s="96">
        <f>Amnt_Deposited!B33</f>
        <v>2019</v>
      </c>
      <c r="P38" s="99">
        <f>Amnt_Deposited!D33</f>
        <v>0</v>
      </c>
      <c r="Q38" s="284">
        <f>MCF!R37</f>
        <v>1</v>
      </c>
      <c r="R38" s="67">
        <f t="shared" si="5"/>
        <v>0</v>
      </c>
      <c r="S38" s="67">
        <f t="shared" si="7"/>
        <v>0</v>
      </c>
      <c r="T38" s="67">
        <f t="shared" si="8"/>
        <v>0</v>
      </c>
      <c r="U38" s="67">
        <f t="shared" si="9"/>
        <v>1.1630584000952928</v>
      </c>
      <c r="V38" s="67">
        <f t="shared" si="10"/>
        <v>8.4331249283348453E-2</v>
      </c>
      <c r="W38" s="100">
        <f t="shared" si="11"/>
        <v>5.6220832855565631E-2</v>
      </c>
    </row>
    <row r="39" spans="2:23">
      <c r="B39" s="96">
        <f>Amnt_Deposited!B34</f>
        <v>2020</v>
      </c>
      <c r="C39" s="99">
        <f>Amnt_Deposited!D34</f>
        <v>0</v>
      </c>
      <c r="D39" s="418">
        <f>Dry_Matter_Content!D26</f>
        <v>0.44</v>
      </c>
      <c r="E39" s="284">
        <f>MCF!R38</f>
        <v>1</v>
      </c>
      <c r="F39" s="67">
        <f t="shared" si="0"/>
        <v>0</v>
      </c>
      <c r="G39" s="67">
        <f t="shared" si="1"/>
        <v>0</v>
      </c>
      <c r="H39" s="67">
        <f t="shared" si="2"/>
        <v>0</v>
      </c>
      <c r="I39" s="67">
        <f t="shared" si="3"/>
        <v>0.52486337678825834</v>
      </c>
      <c r="J39" s="67">
        <f t="shared" si="4"/>
        <v>3.8056888857863132E-2</v>
      </c>
      <c r="K39" s="100">
        <f t="shared" si="6"/>
        <v>2.537125923857542E-2</v>
      </c>
      <c r="O39" s="96">
        <f>Amnt_Deposited!B34</f>
        <v>2020</v>
      </c>
      <c r="P39" s="99">
        <f>Amnt_Deposited!D34</f>
        <v>0</v>
      </c>
      <c r="Q39" s="284">
        <f>MCF!R38</f>
        <v>1</v>
      </c>
      <c r="R39" s="67">
        <f t="shared" si="5"/>
        <v>0</v>
      </c>
      <c r="S39" s="67">
        <f t="shared" si="7"/>
        <v>0</v>
      </c>
      <c r="T39" s="67">
        <f t="shared" si="8"/>
        <v>0</v>
      </c>
      <c r="U39" s="67">
        <f t="shared" si="9"/>
        <v>1.0844284644385507</v>
      </c>
      <c r="V39" s="67">
        <f t="shared" si="10"/>
        <v>7.8629935656742034E-2</v>
      </c>
      <c r="W39" s="100">
        <f t="shared" si="11"/>
        <v>5.2419957104494687E-2</v>
      </c>
    </row>
    <row r="40" spans="2:23">
      <c r="B40" s="96">
        <f>Amnt_Deposited!B35</f>
        <v>2021</v>
      </c>
      <c r="C40" s="99">
        <f>Amnt_Deposited!D35</f>
        <v>0</v>
      </c>
      <c r="D40" s="418">
        <f>Dry_Matter_Content!D27</f>
        <v>0.44</v>
      </c>
      <c r="E40" s="284">
        <f>MCF!R39</f>
        <v>1</v>
      </c>
      <c r="F40" s="67">
        <f t="shared" si="0"/>
        <v>0</v>
      </c>
      <c r="G40" s="67">
        <f t="shared" si="1"/>
        <v>0</v>
      </c>
      <c r="H40" s="67">
        <f t="shared" si="2"/>
        <v>0</v>
      </c>
      <c r="I40" s="67">
        <f t="shared" si="3"/>
        <v>0.48937936881233923</v>
      </c>
      <c r="J40" s="67">
        <f t="shared" si="4"/>
        <v>3.5484007975919121E-2</v>
      </c>
      <c r="K40" s="100">
        <f t="shared" si="6"/>
        <v>2.3656005317279412E-2</v>
      </c>
      <c r="O40" s="96">
        <f>Amnt_Deposited!B35</f>
        <v>2021</v>
      </c>
      <c r="P40" s="99">
        <f>Amnt_Deposited!D35</f>
        <v>0</v>
      </c>
      <c r="Q40" s="284">
        <f>MCF!R39</f>
        <v>1</v>
      </c>
      <c r="R40" s="67">
        <f t="shared" si="5"/>
        <v>0</v>
      </c>
      <c r="S40" s="67">
        <f t="shared" si="7"/>
        <v>0</v>
      </c>
      <c r="T40" s="67">
        <f t="shared" si="8"/>
        <v>0</v>
      </c>
      <c r="U40" s="67">
        <f t="shared" si="9"/>
        <v>1.0111143983726021</v>
      </c>
      <c r="V40" s="67">
        <f t="shared" si="10"/>
        <v>7.3314066065948619E-2</v>
      </c>
      <c r="W40" s="100">
        <f t="shared" si="11"/>
        <v>4.8876044043965741E-2</v>
      </c>
    </row>
    <row r="41" spans="2:23">
      <c r="B41" s="96">
        <f>Amnt_Deposited!B36</f>
        <v>2022</v>
      </c>
      <c r="C41" s="99">
        <f>Amnt_Deposited!D36</f>
        <v>0</v>
      </c>
      <c r="D41" s="418">
        <f>Dry_Matter_Content!D28</f>
        <v>0.44</v>
      </c>
      <c r="E41" s="284">
        <f>MCF!R40</f>
        <v>1</v>
      </c>
      <c r="F41" s="67">
        <f t="shared" si="0"/>
        <v>0</v>
      </c>
      <c r="G41" s="67">
        <f t="shared" si="1"/>
        <v>0</v>
      </c>
      <c r="H41" s="67">
        <f t="shared" si="2"/>
        <v>0</v>
      </c>
      <c r="I41" s="67">
        <f t="shared" si="3"/>
        <v>0.45629429907009889</v>
      </c>
      <c r="J41" s="67">
        <f t="shared" si="4"/>
        <v>3.3085069742240368E-2</v>
      </c>
      <c r="K41" s="100">
        <f t="shared" si="6"/>
        <v>2.2056713161493578E-2</v>
      </c>
      <c r="O41" s="96">
        <f>Amnt_Deposited!B36</f>
        <v>2022</v>
      </c>
      <c r="P41" s="99">
        <f>Amnt_Deposited!D36</f>
        <v>0</v>
      </c>
      <c r="Q41" s="284">
        <f>MCF!R40</f>
        <v>1</v>
      </c>
      <c r="R41" s="67">
        <f t="shared" si="5"/>
        <v>0</v>
      </c>
      <c r="S41" s="67">
        <f t="shared" si="7"/>
        <v>0</v>
      </c>
      <c r="T41" s="67">
        <f t="shared" si="8"/>
        <v>0</v>
      </c>
      <c r="U41" s="67">
        <f t="shared" si="9"/>
        <v>0.9427568162605352</v>
      </c>
      <c r="V41" s="67">
        <f t="shared" si="10"/>
        <v>6.8357582112066897E-2</v>
      </c>
      <c r="W41" s="100">
        <f t="shared" si="11"/>
        <v>4.5571721408044594E-2</v>
      </c>
    </row>
    <row r="42" spans="2:23">
      <c r="B42" s="96">
        <f>Amnt_Deposited!B37</f>
        <v>2023</v>
      </c>
      <c r="C42" s="99">
        <f>Amnt_Deposited!D37</f>
        <v>0</v>
      </c>
      <c r="D42" s="418">
        <f>Dry_Matter_Content!D29</f>
        <v>0.44</v>
      </c>
      <c r="E42" s="284">
        <f>MCF!R41</f>
        <v>1</v>
      </c>
      <c r="F42" s="67">
        <f t="shared" si="0"/>
        <v>0</v>
      </c>
      <c r="G42" s="67">
        <f t="shared" si="1"/>
        <v>0</v>
      </c>
      <c r="H42" s="67">
        <f t="shared" si="2"/>
        <v>0</v>
      </c>
      <c r="I42" s="67">
        <f t="shared" si="3"/>
        <v>0.42544598451127669</v>
      </c>
      <c r="J42" s="67">
        <f t="shared" si="4"/>
        <v>3.0848314558822205E-2</v>
      </c>
      <c r="K42" s="100">
        <f t="shared" si="6"/>
        <v>2.0565543039214804E-2</v>
      </c>
      <c r="O42" s="96">
        <f>Amnt_Deposited!B37</f>
        <v>2023</v>
      </c>
      <c r="P42" s="99">
        <f>Amnt_Deposited!D37</f>
        <v>0</v>
      </c>
      <c r="Q42" s="284">
        <f>MCF!R41</f>
        <v>1</v>
      </c>
      <c r="R42" s="67">
        <f t="shared" si="5"/>
        <v>0</v>
      </c>
      <c r="S42" s="67">
        <f t="shared" si="7"/>
        <v>0</v>
      </c>
      <c r="T42" s="67">
        <f t="shared" si="8"/>
        <v>0</v>
      </c>
      <c r="U42" s="67">
        <f t="shared" si="9"/>
        <v>0.87902062915553059</v>
      </c>
      <c r="V42" s="67">
        <f t="shared" si="10"/>
        <v>6.3736187105004574E-2</v>
      </c>
      <c r="W42" s="100">
        <f t="shared" si="11"/>
        <v>4.2490791403336378E-2</v>
      </c>
    </row>
    <row r="43" spans="2:23">
      <c r="B43" s="96">
        <f>Amnt_Deposited!B38</f>
        <v>2024</v>
      </c>
      <c r="C43" s="99">
        <f>Amnt_Deposited!D38</f>
        <v>0</v>
      </c>
      <c r="D43" s="418">
        <f>Dry_Matter_Content!D30</f>
        <v>0.44</v>
      </c>
      <c r="E43" s="284">
        <f>MCF!R42</f>
        <v>1</v>
      </c>
      <c r="F43" s="67">
        <f t="shared" si="0"/>
        <v>0</v>
      </c>
      <c r="G43" s="67">
        <f t="shared" si="1"/>
        <v>0</v>
      </c>
      <c r="H43" s="67">
        <f t="shared" si="2"/>
        <v>0</v>
      </c>
      <c r="I43" s="67">
        <f t="shared" si="3"/>
        <v>0.39668320666211615</v>
      </c>
      <c r="J43" s="67">
        <f t="shared" si="4"/>
        <v>2.8762777849160513E-2</v>
      </c>
      <c r="K43" s="100">
        <f t="shared" si="6"/>
        <v>1.9175185232773673E-2</v>
      </c>
      <c r="O43" s="96">
        <f>Amnt_Deposited!B38</f>
        <v>2024</v>
      </c>
      <c r="P43" s="99">
        <f>Amnt_Deposited!D38</f>
        <v>0</v>
      </c>
      <c r="Q43" s="284">
        <f>MCF!R42</f>
        <v>1</v>
      </c>
      <c r="R43" s="67">
        <f t="shared" si="5"/>
        <v>0</v>
      </c>
      <c r="S43" s="67">
        <f t="shared" si="7"/>
        <v>0</v>
      </c>
      <c r="T43" s="67">
        <f t="shared" si="8"/>
        <v>0</v>
      </c>
      <c r="U43" s="67">
        <f t="shared" si="9"/>
        <v>0.81959340219445509</v>
      </c>
      <c r="V43" s="67">
        <f t="shared" si="10"/>
        <v>5.9427226961075455E-2</v>
      </c>
      <c r="W43" s="100">
        <f t="shared" si="11"/>
        <v>3.9618151307383637E-2</v>
      </c>
    </row>
    <row r="44" spans="2:23">
      <c r="B44" s="96">
        <f>Amnt_Deposited!B39</f>
        <v>2025</v>
      </c>
      <c r="C44" s="99">
        <f>Amnt_Deposited!D39</f>
        <v>0</v>
      </c>
      <c r="D44" s="418">
        <f>Dry_Matter_Content!D31</f>
        <v>0.44</v>
      </c>
      <c r="E44" s="284">
        <f>MCF!R43</f>
        <v>1</v>
      </c>
      <c r="F44" s="67">
        <f t="shared" si="0"/>
        <v>0</v>
      </c>
      <c r="G44" s="67">
        <f t="shared" si="1"/>
        <v>0</v>
      </c>
      <c r="H44" s="67">
        <f t="shared" si="2"/>
        <v>0</v>
      </c>
      <c r="I44" s="67">
        <f t="shared" si="3"/>
        <v>0.3698649703522312</v>
      </c>
      <c r="J44" s="67">
        <f t="shared" si="4"/>
        <v>2.6818236309884964E-2</v>
      </c>
      <c r="K44" s="100">
        <f t="shared" si="6"/>
        <v>1.7878824206589976E-2</v>
      </c>
      <c r="O44" s="96">
        <f>Amnt_Deposited!B39</f>
        <v>2025</v>
      </c>
      <c r="P44" s="99">
        <f>Amnt_Deposited!D39</f>
        <v>0</v>
      </c>
      <c r="Q44" s="284">
        <f>MCF!R43</f>
        <v>1</v>
      </c>
      <c r="R44" s="67">
        <f t="shared" si="5"/>
        <v>0</v>
      </c>
      <c r="S44" s="67">
        <f t="shared" si="7"/>
        <v>0</v>
      </c>
      <c r="T44" s="67">
        <f t="shared" si="8"/>
        <v>0</v>
      </c>
      <c r="U44" s="67">
        <f t="shared" si="9"/>
        <v>0.76418382304180021</v>
      </c>
      <c r="V44" s="67">
        <f t="shared" si="10"/>
        <v>5.5409579152654903E-2</v>
      </c>
      <c r="W44" s="100">
        <f t="shared" si="11"/>
        <v>3.6939719435103269E-2</v>
      </c>
    </row>
    <row r="45" spans="2:23">
      <c r="B45" s="96">
        <f>Amnt_Deposited!B40</f>
        <v>2026</v>
      </c>
      <c r="C45" s="99">
        <f>Amnt_Deposited!D40</f>
        <v>0</v>
      </c>
      <c r="D45" s="418">
        <f>Dry_Matter_Content!D32</f>
        <v>0.44</v>
      </c>
      <c r="E45" s="284">
        <f>MCF!R44</f>
        <v>1</v>
      </c>
      <c r="F45" s="67">
        <f t="shared" si="0"/>
        <v>0</v>
      </c>
      <c r="G45" s="67">
        <f t="shared" si="1"/>
        <v>0</v>
      </c>
      <c r="H45" s="67">
        <f t="shared" si="2"/>
        <v>0</v>
      </c>
      <c r="I45" s="67">
        <f t="shared" si="3"/>
        <v>0.34485981255611714</v>
      </c>
      <c r="J45" s="67">
        <f t="shared" si="4"/>
        <v>2.5005157796114046E-2</v>
      </c>
      <c r="K45" s="100">
        <f t="shared" si="6"/>
        <v>1.6670105197409364E-2</v>
      </c>
      <c r="O45" s="96">
        <f>Amnt_Deposited!B40</f>
        <v>2026</v>
      </c>
      <c r="P45" s="99">
        <f>Amnt_Deposited!D40</f>
        <v>0</v>
      </c>
      <c r="Q45" s="284">
        <f>MCF!R44</f>
        <v>1</v>
      </c>
      <c r="R45" s="67">
        <f t="shared" si="5"/>
        <v>0</v>
      </c>
      <c r="S45" s="67">
        <f t="shared" si="7"/>
        <v>0</v>
      </c>
      <c r="T45" s="67">
        <f t="shared" si="8"/>
        <v>0</v>
      </c>
      <c r="U45" s="67">
        <f t="shared" si="9"/>
        <v>0.71252027387627537</v>
      </c>
      <c r="V45" s="67">
        <f t="shared" si="10"/>
        <v>5.1663549165524902E-2</v>
      </c>
      <c r="W45" s="100">
        <f t="shared" si="11"/>
        <v>3.4442366110349933E-2</v>
      </c>
    </row>
    <row r="46" spans="2:23">
      <c r="B46" s="96">
        <f>Amnt_Deposited!B41</f>
        <v>2027</v>
      </c>
      <c r="C46" s="99">
        <f>Amnt_Deposited!D41</f>
        <v>0</v>
      </c>
      <c r="D46" s="418">
        <f>Dry_Matter_Content!D33</f>
        <v>0.44</v>
      </c>
      <c r="E46" s="284">
        <f>MCF!R45</f>
        <v>1</v>
      </c>
      <c r="F46" s="67">
        <f t="shared" si="0"/>
        <v>0</v>
      </c>
      <c r="G46" s="67">
        <f t="shared" si="1"/>
        <v>0</v>
      </c>
      <c r="H46" s="67">
        <f t="shared" si="2"/>
        <v>0</v>
      </c>
      <c r="I46" s="67">
        <f t="shared" si="3"/>
        <v>0.32154515796124739</v>
      </c>
      <c r="J46" s="67">
        <f t="shared" si="4"/>
        <v>2.3314654594869776E-2</v>
      </c>
      <c r="K46" s="100">
        <f t="shared" si="6"/>
        <v>1.5543103063246516E-2</v>
      </c>
      <c r="O46" s="96">
        <f>Amnt_Deposited!B41</f>
        <v>2027</v>
      </c>
      <c r="P46" s="99">
        <f>Amnt_Deposited!D41</f>
        <v>0</v>
      </c>
      <c r="Q46" s="284">
        <f>MCF!R45</f>
        <v>1</v>
      </c>
      <c r="R46" s="67">
        <f t="shared" si="5"/>
        <v>0</v>
      </c>
      <c r="S46" s="67">
        <f t="shared" si="7"/>
        <v>0</v>
      </c>
      <c r="T46" s="67">
        <f t="shared" si="8"/>
        <v>0</v>
      </c>
      <c r="U46" s="67">
        <f t="shared" si="9"/>
        <v>0.66434949991993286</v>
      </c>
      <c r="V46" s="67">
        <f t="shared" si="10"/>
        <v>4.8170773956342533E-2</v>
      </c>
      <c r="W46" s="100">
        <f t="shared" si="11"/>
        <v>3.2113849304228351E-2</v>
      </c>
    </row>
    <row r="47" spans="2:23">
      <c r="B47" s="96">
        <f>Amnt_Deposited!B42</f>
        <v>2028</v>
      </c>
      <c r="C47" s="99">
        <f>Amnt_Deposited!D42</f>
        <v>0</v>
      </c>
      <c r="D47" s="418">
        <f>Dry_Matter_Content!D34</f>
        <v>0.44</v>
      </c>
      <c r="E47" s="284">
        <f>MCF!R46</f>
        <v>1</v>
      </c>
      <c r="F47" s="67">
        <f t="shared" si="0"/>
        <v>0</v>
      </c>
      <c r="G47" s="67">
        <f t="shared" si="1"/>
        <v>0</v>
      </c>
      <c r="H47" s="67">
        <f t="shared" si="2"/>
        <v>0</v>
      </c>
      <c r="I47" s="67">
        <f t="shared" si="3"/>
        <v>0.29980671810374898</v>
      </c>
      <c r="J47" s="67">
        <f t="shared" si="4"/>
        <v>2.17384398574984E-2</v>
      </c>
      <c r="K47" s="100">
        <f t="shared" si="6"/>
        <v>1.4492293238332267E-2</v>
      </c>
      <c r="O47" s="96">
        <f>Amnt_Deposited!B42</f>
        <v>2028</v>
      </c>
      <c r="P47" s="99">
        <f>Amnt_Deposited!D42</f>
        <v>0</v>
      </c>
      <c r="Q47" s="284">
        <f>MCF!R46</f>
        <v>1</v>
      </c>
      <c r="R47" s="67">
        <f t="shared" si="5"/>
        <v>0</v>
      </c>
      <c r="S47" s="67">
        <f t="shared" si="7"/>
        <v>0</v>
      </c>
      <c r="T47" s="67">
        <f t="shared" si="8"/>
        <v>0</v>
      </c>
      <c r="U47" s="67">
        <f t="shared" si="9"/>
        <v>0.61943536798295262</v>
      </c>
      <c r="V47" s="67">
        <f t="shared" si="10"/>
        <v>4.4914131936980184E-2</v>
      </c>
      <c r="W47" s="100">
        <f t="shared" si="11"/>
        <v>2.9942754624653456E-2</v>
      </c>
    </row>
    <row r="48" spans="2:23">
      <c r="B48" s="96">
        <f>Amnt_Deposited!B43</f>
        <v>2029</v>
      </c>
      <c r="C48" s="99">
        <f>Amnt_Deposited!D43</f>
        <v>0</v>
      </c>
      <c r="D48" s="418">
        <f>Dry_Matter_Content!D35</f>
        <v>0.44</v>
      </c>
      <c r="E48" s="284">
        <f>MCF!R47</f>
        <v>1</v>
      </c>
      <c r="F48" s="67">
        <f t="shared" si="0"/>
        <v>0</v>
      </c>
      <c r="G48" s="67">
        <f t="shared" si="1"/>
        <v>0</v>
      </c>
      <c r="H48" s="67">
        <f t="shared" si="2"/>
        <v>0</v>
      </c>
      <c r="I48" s="67">
        <f t="shared" si="3"/>
        <v>0.27953793112622033</v>
      </c>
      <c r="J48" s="67">
        <f t="shared" si="4"/>
        <v>2.0268786977528652E-2</v>
      </c>
      <c r="K48" s="100">
        <f t="shared" si="6"/>
        <v>1.3512524651685768E-2</v>
      </c>
      <c r="O48" s="96">
        <f>Amnt_Deposited!B43</f>
        <v>2029</v>
      </c>
      <c r="P48" s="99">
        <f>Amnt_Deposited!D43</f>
        <v>0</v>
      </c>
      <c r="Q48" s="284">
        <f>MCF!R47</f>
        <v>1</v>
      </c>
      <c r="R48" s="67">
        <f t="shared" si="5"/>
        <v>0</v>
      </c>
      <c r="S48" s="67">
        <f t="shared" si="7"/>
        <v>0</v>
      </c>
      <c r="T48" s="67">
        <f t="shared" si="8"/>
        <v>0</v>
      </c>
      <c r="U48" s="67">
        <f t="shared" si="9"/>
        <v>0.57755770893847191</v>
      </c>
      <c r="V48" s="67">
        <f t="shared" si="10"/>
        <v>4.1877659044480695E-2</v>
      </c>
      <c r="W48" s="100">
        <f t="shared" si="11"/>
        <v>2.791843936298713E-2</v>
      </c>
    </row>
    <row r="49" spans="2:23">
      <c r="B49" s="96">
        <f>Amnt_Deposited!B44</f>
        <v>2030</v>
      </c>
      <c r="C49" s="99">
        <f>Amnt_Deposited!D44</f>
        <v>0</v>
      </c>
      <c r="D49" s="418">
        <f>Dry_Matter_Content!D36</f>
        <v>0.44</v>
      </c>
      <c r="E49" s="284">
        <f>MCF!R48</f>
        <v>1</v>
      </c>
      <c r="F49" s="67">
        <f t="shared" si="0"/>
        <v>0</v>
      </c>
      <c r="G49" s="67">
        <f t="shared" si="1"/>
        <v>0</v>
      </c>
      <c r="H49" s="67">
        <f t="shared" si="2"/>
        <v>0</v>
      </c>
      <c r="I49" s="67">
        <f t="shared" si="3"/>
        <v>0.26063943941138246</v>
      </c>
      <c r="J49" s="67">
        <f t="shared" si="4"/>
        <v>1.889849171483788E-2</v>
      </c>
      <c r="K49" s="100">
        <f t="shared" si="6"/>
        <v>1.2598994476558587E-2</v>
      </c>
      <c r="O49" s="96">
        <f>Amnt_Deposited!B44</f>
        <v>2030</v>
      </c>
      <c r="P49" s="99">
        <f>Amnt_Deposited!D44</f>
        <v>0</v>
      </c>
      <c r="Q49" s="284">
        <f>MCF!R48</f>
        <v>1</v>
      </c>
      <c r="R49" s="67">
        <f t="shared" si="5"/>
        <v>0</v>
      </c>
      <c r="S49" s="67">
        <f t="shared" si="7"/>
        <v>0</v>
      </c>
      <c r="T49" s="67">
        <f t="shared" si="8"/>
        <v>0</v>
      </c>
      <c r="U49" s="67">
        <f t="shared" si="9"/>
        <v>0.53851123845326965</v>
      </c>
      <c r="V49" s="67">
        <f t="shared" si="10"/>
        <v>3.9046470485202239E-2</v>
      </c>
      <c r="W49" s="100">
        <f t="shared" si="11"/>
        <v>2.6030980323468157E-2</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0.24301860253092386</v>
      </c>
      <c r="J50" s="67">
        <f t="shared" si="4"/>
        <v>1.7620836880458606E-2</v>
      </c>
      <c r="K50" s="100">
        <f t="shared" si="6"/>
        <v>1.1747224586972404E-2</v>
      </c>
      <c r="O50" s="96">
        <f>Amnt_Deposited!B45</f>
        <v>2031</v>
      </c>
      <c r="P50" s="99">
        <f>Amnt_Deposited!D45</f>
        <v>0</v>
      </c>
      <c r="Q50" s="284">
        <f>MCF!R49</f>
        <v>1</v>
      </c>
      <c r="R50" s="67">
        <f t="shared" si="5"/>
        <v>0</v>
      </c>
      <c r="S50" s="67">
        <f t="shared" si="7"/>
        <v>0</v>
      </c>
      <c r="T50" s="67">
        <f t="shared" si="8"/>
        <v>0</v>
      </c>
      <c r="U50" s="67">
        <f t="shared" si="9"/>
        <v>0.50210455068372706</v>
      </c>
      <c r="V50" s="67">
        <f t="shared" si="10"/>
        <v>3.6406687769542583E-2</v>
      </c>
      <c r="W50" s="100">
        <f t="shared" si="11"/>
        <v>2.4271125179695055E-2</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0.22658904312201344</v>
      </c>
      <c r="J51" s="67">
        <f t="shared" si="4"/>
        <v>1.6429559408910412E-2</v>
      </c>
      <c r="K51" s="100">
        <f t="shared" si="6"/>
        <v>1.0953039605940275E-2</v>
      </c>
      <c r="O51" s="96">
        <f>Amnt_Deposited!B46</f>
        <v>2032</v>
      </c>
      <c r="P51" s="99">
        <f>Amnt_Deposited!D46</f>
        <v>0</v>
      </c>
      <c r="Q51" s="284">
        <f>MCF!R50</f>
        <v>1</v>
      </c>
      <c r="R51" s="67">
        <f t="shared" ref="R51:R82" si="13">P51*$W$6*DOCF*Q51</f>
        <v>0</v>
      </c>
      <c r="S51" s="67">
        <f t="shared" si="7"/>
        <v>0</v>
      </c>
      <c r="T51" s="67">
        <f t="shared" si="8"/>
        <v>0</v>
      </c>
      <c r="U51" s="67">
        <f t="shared" si="9"/>
        <v>0.46815918000416007</v>
      </c>
      <c r="V51" s="67">
        <f t="shared" si="10"/>
        <v>3.3945370679566975E-2</v>
      </c>
      <c r="W51" s="100">
        <f t="shared" si="11"/>
        <v>2.2630247119711316E-2</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0.21127022346536775</v>
      </c>
      <c r="J52" s="67">
        <f t="shared" si="4"/>
        <v>1.5318819656645694E-2</v>
      </c>
      <c r="K52" s="100">
        <f t="shared" si="6"/>
        <v>1.0212546437763795E-2</v>
      </c>
      <c r="O52" s="96">
        <f>Amnt_Deposited!B47</f>
        <v>2033</v>
      </c>
      <c r="P52" s="99">
        <f>Amnt_Deposited!D47</f>
        <v>0</v>
      </c>
      <c r="Q52" s="284">
        <f>MCF!R51</f>
        <v>1</v>
      </c>
      <c r="R52" s="67">
        <f t="shared" si="13"/>
        <v>0</v>
      </c>
      <c r="S52" s="67">
        <f t="shared" si="7"/>
        <v>0</v>
      </c>
      <c r="T52" s="67">
        <f t="shared" si="8"/>
        <v>0</v>
      </c>
      <c r="U52" s="67">
        <f t="shared" si="9"/>
        <v>0.43650872616811526</v>
      </c>
      <c r="V52" s="67">
        <f t="shared" si="10"/>
        <v>3.1650453836044826E-2</v>
      </c>
      <c r="W52" s="100">
        <f t="shared" si="11"/>
        <v>2.1100302557363216E-2</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0.19698705068925754</v>
      </c>
      <c r="J53" s="67">
        <f t="shared" si="4"/>
        <v>1.4283172776110206E-2</v>
      </c>
      <c r="K53" s="100">
        <f t="shared" si="6"/>
        <v>9.5221151840734694E-3</v>
      </c>
      <c r="O53" s="96">
        <f>Amnt_Deposited!B48</f>
        <v>2034</v>
      </c>
      <c r="P53" s="99">
        <f>Amnt_Deposited!D48</f>
        <v>0</v>
      </c>
      <c r="Q53" s="284">
        <f>MCF!R52</f>
        <v>1</v>
      </c>
      <c r="R53" s="67">
        <f t="shared" si="13"/>
        <v>0</v>
      </c>
      <c r="S53" s="67">
        <f t="shared" si="7"/>
        <v>0</v>
      </c>
      <c r="T53" s="67">
        <f t="shared" si="8"/>
        <v>0</v>
      </c>
      <c r="U53" s="67">
        <f t="shared" si="9"/>
        <v>0.40699803861416856</v>
      </c>
      <c r="V53" s="67">
        <f t="shared" si="10"/>
        <v>2.9510687553946709E-2</v>
      </c>
      <c r="W53" s="100">
        <f t="shared" si="11"/>
        <v>1.9673791702631137E-2</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0.18366950866416348</v>
      </c>
      <c r="J54" s="67">
        <f t="shared" si="4"/>
        <v>1.3317542025094041E-2</v>
      </c>
      <c r="K54" s="100">
        <f t="shared" si="6"/>
        <v>8.8783613500626937E-3</v>
      </c>
      <c r="O54" s="96">
        <f>Amnt_Deposited!B49</f>
        <v>2035</v>
      </c>
      <c r="P54" s="99">
        <f>Amnt_Deposited!D49</f>
        <v>0</v>
      </c>
      <c r="Q54" s="284">
        <f>MCF!R53</f>
        <v>1</v>
      </c>
      <c r="R54" s="67">
        <f t="shared" si="13"/>
        <v>0</v>
      </c>
      <c r="S54" s="67">
        <f t="shared" si="7"/>
        <v>0</v>
      </c>
      <c r="T54" s="67">
        <f t="shared" si="8"/>
        <v>0</v>
      </c>
      <c r="U54" s="67">
        <f t="shared" si="9"/>
        <v>0.37948245591769325</v>
      </c>
      <c r="V54" s="67">
        <f t="shared" si="10"/>
        <v>2.7515582696475298E-2</v>
      </c>
      <c r="W54" s="100">
        <f t="shared" si="11"/>
        <v>1.8343721797650196E-2</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0.17125231478362804</v>
      </c>
      <c r="J55" s="67">
        <f t="shared" si="4"/>
        <v>1.2417193880535431E-2</v>
      </c>
      <c r="K55" s="100">
        <f t="shared" si="6"/>
        <v>8.2781292536902862E-3</v>
      </c>
      <c r="O55" s="96">
        <f>Amnt_Deposited!B50</f>
        <v>2036</v>
      </c>
      <c r="P55" s="99">
        <f>Amnt_Deposited!D50</f>
        <v>0</v>
      </c>
      <c r="Q55" s="284">
        <f>MCF!R54</f>
        <v>1</v>
      </c>
      <c r="R55" s="67">
        <f t="shared" si="13"/>
        <v>0</v>
      </c>
      <c r="S55" s="67">
        <f t="shared" si="7"/>
        <v>0</v>
      </c>
      <c r="T55" s="67">
        <f t="shared" si="8"/>
        <v>0</v>
      </c>
      <c r="U55" s="67">
        <f t="shared" si="9"/>
        <v>0.35382709666038864</v>
      </c>
      <c r="V55" s="67">
        <f t="shared" si="10"/>
        <v>2.5655359257304614E-2</v>
      </c>
      <c r="W55" s="100">
        <f t="shared" si="11"/>
        <v>1.7103572838203074E-2</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0.15967459994884284</v>
      </c>
      <c r="J56" s="67">
        <f t="shared" si="4"/>
        <v>1.1577714834785193E-2</v>
      </c>
      <c r="K56" s="100">
        <f t="shared" si="6"/>
        <v>7.718476556523462E-3</v>
      </c>
      <c r="O56" s="96">
        <f>Amnt_Deposited!B51</f>
        <v>2037</v>
      </c>
      <c r="P56" s="99">
        <f>Amnt_Deposited!D51</f>
        <v>0</v>
      </c>
      <c r="Q56" s="284">
        <f>MCF!R55</f>
        <v>1</v>
      </c>
      <c r="R56" s="67">
        <f t="shared" si="13"/>
        <v>0</v>
      </c>
      <c r="S56" s="67">
        <f t="shared" si="7"/>
        <v>0</v>
      </c>
      <c r="T56" s="67">
        <f t="shared" si="8"/>
        <v>0</v>
      </c>
      <c r="U56" s="67">
        <f t="shared" si="9"/>
        <v>0.32990619824141093</v>
      </c>
      <c r="V56" s="67">
        <f t="shared" si="10"/>
        <v>2.3920898418977682E-2</v>
      </c>
      <c r="W56" s="100">
        <f t="shared" si="11"/>
        <v>1.5947265612651786E-2</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0.14887961018825571</v>
      </c>
      <c r="J57" s="67">
        <f t="shared" si="4"/>
        <v>1.0794989760587131E-2</v>
      </c>
      <c r="K57" s="100">
        <f t="shared" si="6"/>
        <v>7.1966598403914207E-3</v>
      </c>
      <c r="O57" s="96">
        <f>Amnt_Deposited!B52</f>
        <v>2038</v>
      </c>
      <c r="P57" s="99">
        <f>Amnt_Deposited!D52</f>
        <v>0</v>
      </c>
      <c r="Q57" s="284">
        <f>MCF!R56</f>
        <v>1</v>
      </c>
      <c r="R57" s="67">
        <f t="shared" si="13"/>
        <v>0</v>
      </c>
      <c r="S57" s="67">
        <f t="shared" si="7"/>
        <v>0</v>
      </c>
      <c r="T57" s="67">
        <f t="shared" si="8"/>
        <v>0</v>
      </c>
      <c r="U57" s="67">
        <f t="shared" si="9"/>
        <v>0.3076025003889582</v>
      </c>
      <c r="V57" s="67">
        <f t="shared" si="10"/>
        <v>2.2303697852452758E-2</v>
      </c>
      <c r="W57" s="100">
        <f t="shared" si="11"/>
        <v>1.4869131901635172E-2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0.13881442844953629</v>
      </c>
      <c r="J58" s="67">
        <f t="shared" si="4"/>
        <v>1.0065181738719434E-2</v>
      </c>
      <c r="K58" s="100">
        <f t="shared" si="6"/>
        <v>6.7101211591462893E-3</v>
      </c>
      <c r="O58" s="96">
        <f>Amnt_Deposited!B53</f>
        <v>2039</v>
      </c>
      <c r="P58" s="99">
        <f>Amnt_Deposited!D53</f>
        <v>0</v>
      </c>
      <c r="Q58" s="284">
        <f>MCF!R57</f>
        <v>1</v>
      </c>
      <c r="R58" s="67">
        <f t="shared" si="13"/>
        <v>0</v>
      </c>
      <c r="S58" s="67">
        <f t="shared" si="7"/>
        <v>0</v>
      </c>
      <c r="T58" s="67">
        <f t="shared" si="8"/>
        <v>0</v>
      </c>
      <c r="U58" s="67">
        <f t="shared" si="9"/>
        <v>0.28680667035028168</v>
      </c>
      <c r="V58" s="67">
        <f t="shared" si="10"/>
        <v>2.0795830038676525E-2</v>
      </c>
      <c r="W58" s="100">
        <f t="shared" si="11"/>
        <v>1.3863886692451016E-2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0.12942971520012408</v>
      </c>
      <c r="J59" s="67">
        <f t="shared" si="4"/>
        <v>9.3847132494122073E-3</v>
      </c>
      <c r="K59" s="100">
        <f t="shared" si="6"/>
        <v>6.2564754996081379E-3</v>
      </c>
      <c r="O59" s="96">
        <f>Amnt_Deposited!B54</f>
        <v>2040</v>
      </c>
      <c r="P59" s="99">
        <f>Amnt_Deposited!D54</f>
        <v>0</v>
      </c>
      <c r="Q59" s="284">
        <f>MCF!R58</f>
        <v>1</v>
      </c>
      <c r="R59" s="67">
        <f t="shared" si="13"/>
        <v>0</v>
      </c>
      <c r="S59" s="67">
        <f t="shared" si="7"/>
        <v>0</v>
      </c>
      <c r="T59" s="67">
        <f t="shared" si="8"/>
        <v>0</v>
      </c>
      <c r="U59" s="67">
        <f t="shared" si="9"/>
        <v>0.26741676694240518</v>
      </c>
      <c r="V59" s="67">
        <f t="shared" si="10"/>
        <v>1.9389903407876469E-2</v>
      </c>
      <c r="W59" s="100">
        <f t="shared" si="11"/>
        <v>1.2926602271917645E-2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0.12067946656478268</v>
      </c>
      <c r="J60" s="67">
        <f t="shared" si="4"/>
        <v>8.7502486353414136E-3</v>
      </c>
      <c r="K60" s="100">
        <f t="shared" si="6"/>
        <v>5.833499090227609E-3</v>
      </c>
      <c r="O60" s="96">
        <f>Amnt_Deposited!B55</f>
        <v>2041</v>
      </c>
      <c r="P60" s="99">
        <f>Amnt_Deposited!D55</f>
        <v>0</v>
      </c>
      <c r="Q60" s="284">
        <f>MCF!R59</f>
        <v>1</v>
      </c>
      <c r="R60" s="67">
        <f t="shared" si="13"/>
        <v>0</v>
      </c>
      <c r="S60" s="67">
        <f t="shared" si="7"/>
        <v>0</v>
      </c>
      <c r="T60" s="67">
        <f t="shared" si="8"/>
        <v>0</v>
      </c>
      <c r="U60" s="67">
        <f t="shared" si="9"/>
        <v>0.24933774083632787</v>
      </c>
      <c r="V60" s="67">
        <f t="shared" si="10"/>
        <v>1.8079026106077305E-2</v>
      </c>
      <c r="W60" s="100">
        <f t="shared" si="11"/>
        <v>1.2052684070718203E-2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0.11252078881454988</v>
      </c>
      <c r="J61" s="67">
        <f t="shared" si="4"/>
        <v>8.1586777502327922E-3</v>
      </c>
      <c r="K61" s="100">
        <f t="shared" si="6"/>
        <v>5.4391185001551948E-3</v>
      </c>
      <c r="O61" s="96">
        <f>Amnt_Deposited!B56</f>
        <v>2042</v>
      </c>
      <c r="P61" s="99">
        <f>Amnt_Deposited!D56</f>
        <v>0</v>
      </c>
      <c r="Q61" s="284">
        <f>MCF!R60</f>
        <v>1</v>
      </c>
      <c r="R61" s="67">
        <f t="shared" si="13"/>
        <v>0</v>
      </c>
      <c r="S61" s="67">
        <f t="shared" si="7"/>
        <v>0</v>
      </c>
      <c r="T61" s="67">
        <f t="shared" si="8"/>
        <v>0</v>
      </c>
      <c r="U61" s="67">
        <f t="shared" si="9"/>
        <v>0.23248096862510309</v>
      </c>
      <c r="V61" s="67">
        <f t="shared" si="10"/>
        <v>1.6856772211224776E-2</v>
      </c>
      <c r="W61" s="100">
        <f t="shared" si="11"/>
        <v>1.1237848140816516E-2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0.10491368810162867</v>
      </c>
      <c r="J62" s="67">
        <f t="shared" si="4"/>
        <v>7.6071007129212206E-3</v>
      </c>
      <c r="K62" s="100">
        <f t="shared" si="6"/>
        <v>5.0714004752808132E-3</v>
      </c>
      <c r="O62" s="96">
        <f>Amnt_Deposited!B57</f>
        <v>2043</v>
      </c>
      <c r="P62" s="99">
        <f>Amnt_Deposited!D57</f>
        <v>0</v>
      </c>
      <c r="Q62" s="284">
        <f>MCF!R61</f>
        <v>1</v>
      </c>
      <c r="R62" s="67">
        <f t="shared" si="13"/>
        <v>0</v>
      </c>
      <c r="S62" s="67">
        <f t="shared" si="7"/>
        <v>0</v>
      </c>
      <c r="T62" s="67">
        <f t="shared" si="8"/>
        <v>0</v>
      </c>
      <c r="U62" s="67">
        <f t="shared" si="9"/>
        <v>0.21676381839179479</v>
      </c>
      <c r="V62" s="67">
        <f t="shared" si="10"/>
        <v>1.5717150233308309E-2</v>
      </c>
      <c r="W62" s="100">
        <f t="shared" si="11"/>
        <v>1.0478100155538872E-2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9.7820874409498784E-2</v>
      </c>
      <c r="J63" s="67">
        <f t="shared" si="4"/>
        <v>7.0928136921298793E-3</v>
      </c>
      <c r="K63" s="100">
        <f t="shared" si="6"/>
        <v>4.7285424614199193E-3</v>
      </c>
      <c r="O63" s="96">
        <f>Amnt_Deposited!B58</f>
        <v>2044</v>
      </c>
      <c r="P63" s="99">
        <f>Amnt_Deposited!D58</f>
        <v>0</v>
      </c>
      <c r="Q63" s="284">
        <f>MCF!R62</f>
        <v>1</v>
      </c>
      <c r="R63" s="67">
        <f t="shared" si="13"/>
        <v>0</v>
      </c>
      <c r="S63" s="67">
        <f t="shared" si="7"/>
        <v>0</v>
      </c>
      <c r="T63" s="67">
        <f t="shared" si="8"/>
        <v>0</v>
      </c>
      <c r="U63" s="67">
        <f t="shared" si="9"/>
        <v>0.20210924464772478</v>
      </c>
      <c r="V63" s="67">
        <f t="shared" si="10"/>
        <v>1.4654573744070001E-2</v>
      </c>
      <c r="W63" s="100">
        <f t="shared" si="11"/>
        <v>9.7697158293800004E-3</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9.1207578757212596E-2</v>
      </c>
      <c r="J64" s="67">
        <f t="shared" si="4"/>
        <v>6.6132956522861903E-3</v>
      </c>
      <c r="K64" s="100">
        <f t="shared" si="6"/>
        <v>4.4088637681907929E-3</v>
      </c>
      <c r="O64" s="96">
        <f>Amnt_Deposited!B59</f>
        <v>2045</v>
      </c>
      <c r="P64" s="99">
        <f>Amnt_Deposited!D59</f>
        <v>0</v>
      </c>
      <c r="Q64" s="284">
        <f>MCF!R63</f>
        <v>1</v>
      </c>
      <c r="R64" s="67">
        <f t="shared" si="13"/>
        <v>0</v>
      </c>
      <c r="S64" s="67">
        <f t="shared" si="7"/>
        <v>0</v>
      </c>
      <c r="T64" s="67">
        <f t="shared" si="8"/>
        <v>0</v>
      </c>
      <c r="U64" s="67">
        <f t="shared" si="9"/>
        <v>0.18844541065539794</v>
      </c>
      <c r="V64" s="67">
        <f t="shared" si="10"/>
        <v>1.3663833992326842E-2</v>
      </c>
      <c r="W64" s="100">
        <f t="shared" si="11"/>
        <v>9.1092226615512271E-3</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8.5041382761810072E-2</v>
      </c>
      <c r="J65" s="67">
        <f t="shared" si="4"/>
        <v>6.166195995402521E-3</v>
      </c>
      <c r="K65" s="100">
        <f t="shared" si="6"/>
        <v>4.1107973302683468E-3</v>
      </c>
      <c r="O65" s="96">
        <f>Amnt_Deposited!B60</f>
        <v>2046</v>
      </c>
      <c r="P65" s="99">
        <f>Amnt_Deposited!D60</f>
        <v>0</v>
      </c>
      <c r="Q65" s="284">
        <f>MCF!R64</f>
        <v>1</v>
      </c>
      <c r="R65" s="67">
        <f t="shared" si="13"/>
        <v>0</v>
      </c>
      <c r="S65" s="67">
        <f t="shared" si="7"/>
        <v>0</v>
      </c>
      <c r="T65" s="67">
        <f t="shared" si="8"/>
        <v>0</v>
      </c>
      <c r="U65" s="67">
        <f t="shared" si="9"/>
        <v>0.17570533628473156</v>
      </c>
      <c r="V65" s="67">
        <f t="shared" si="10"/>
        <v>1.2740074370666368E-2</v>
      </c>
      <c r="W65" s="100">
        <f t="shared" si="11"/>
        <v>8.4933829137775786E-3</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7.9292059723367961E-2</v>
      </c>
      <c r="J66" s="67">
        <f t="shared" si="4"/>
        <v>5.7493230384421173E-3</v>
      </c>
      <c r="K66" s="100">
        <f t="shared" si="6"/>
        <v>3.8328820256280779E-3</v>
      </c>
      <c r="O66" s="96">
        <f>Amnt_Deposited!B61</f>
        <v>2047</v>
      </c>
      <c r="P66" s="99">
        <f>Amnt_Deposited!D61</f>
        <v>0</v>
      </c>
      <c r="Q66" s="284">
        <f>MCF!R65</f>
        <v>1</v>
      </c>
      <c r="R66" s="67">
        <f t="shared" si="13"/>
        <v>0</v>
      </c>
      <c r="S66" s="67">
        <f t="shared" si="7"/>
        <v>0</v>
      </c>
      <c r="T66" s="67">
        <f t="shared" si="8"/>
        <v>0</v>
      </c>
      <c r="U66" s="67">
        <f t="shared" si="9"/>
        <v>0.16382656967638007</v>
      </c>
      <c r="V66" s="67">
        <f t="shared" si="10"/>
        <v>1.1878766608351483E-2</v>
      </c>
      <c r="W66" s="100">
        <f t="shared" si="11"/>
        <v>7.9191777389009885E-3</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7.3931426453681642E-2</v>
      </c>
      <c r="J67" s="67">
        <f t="shared" si="4"/>
        <v>5.3606332696863193E-3</v>
      </c>
      <c r="K67" s="100">
        <f t="shared" si="6"/>
        <v>3.5737555131242129E-3</v>
      </c>
      <c r="O67" s="96">
        <f>Amnt_Deposited!B62</f>
        <v>2048</v>
      </c>
      <c r="P67" s="99">
        <f>Amnt_Deposited!D62</f>
        <v>0</v>
      </c>
      <c r="Q67" s="284">
        <f>MCF!R66</f>
        <v>1</v>
      </c>
      <c r="R67" s="67">
        <f t="shared" si="13"/>
        <v>0</v>
      </c>
      <c r="S67" s="67">
        <f t="shared" si="7"/>
        <v>0</v>
      </c>
      <c r="T67" s="67">
        <f t="shared" si="8"/>
        <v>0</v>
      </c>
      <c r="U67" s="67">
        <f t="shared" si="9"/>
        <v>0.15275088110264801</v>
      </c>
      <c r="V67" s="67">
        <f t="shared" si="10"/>
        <v>1.1075688573732064E-2</v>
      </c>
      <c r="W67" s="100">
        <f t="shared" si="11"/>
        <v>7.3837923824880422E-3</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6.8933205122243907E-2</v>
      </c>
      <c r="J68" s="67">
        <f t="shared" si="4"/>
        <v>4.9982213314377407E-3</v>
      </c>
      <c r="K68" s="100">
        <f t="shared" si="6"/>
        <v>3.332147554291827E-3</v>
      </c>
      <c r="O68" s="96">
        <f>Amnt_Deposited!B63</f>
        <v>2049</v>
      </c>
      <c r="P68" s="99">
        <f>Amnt_Deposited!D63</f>
        <v>0</v>
      </c>
      <c r="Q68" s="284">
        <f>MCF!R67</f>
        <v>1</v>
      </c>
      <c r="R68" s="67">
        <f t="shared" si="13"/>
        <v>0</v>
      </c>
      <c r="S68" s="67">
        <f t="shared" si="7"/>
        <v>0</v>
      </c>
      <c r="T68" s="67">
        <f t="shared" si="8"/>
        <v>0</v>
      </c>
      <c r="U68" s="67">
        <f t="shared" si="9"/>
        <v>0.14242397752529731</v>
      </c>
      <c r="V68" s="67">
        <f t="shared" si="10"/>
        <v>1.0326903577350704E-2</v>
      </c>
      <c r="W68" s="100">
        <f t="shared" si="11"/>
        <v>6.8846023849004692E-3</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6.4272894442289272E-2</v>
      </c>
      <c r="J69" s="67">
        <f t="shared" si="4"/>
        <v>4.6603106799546308E-3</v>
      </c>
      <c r="K69" s="100">
        <f t="shared" si="6"/>
        <v>3.1068737866364205E-3</v>
      </c>
      <c r="O69" s="96">
        <f>Amnt_Deposited!B64</f>
        <v>2050</v>
      </c>
      <c r="P69" s="99">
        <f>Amnt_Deposited!D64</f>
        <v>0</v>
      </c>
      <c r="Q69" s="284">
        <f>MCF!R68</f>
        <v>1</v>
      </c>
      <c r="R69" s="67">
        <f t="shared" si="13"/>
        <v>0</v>
      </c>
      <c r="S69" s="67">
        <f t="shared" si="7"/>
        <v>0</v>
      </c>
      <c r="T69" s="67">
        <f t="shared" si="8"/>
        <v>0</v>
      </c>
      <c r="U69" s="67">
        <f t="shared" si="9"/>
        <v>0.13279523645101088</v>
      </c>
      <c r="V69" s="67">
        <f t="shared" si="10"/>
        <v>9.6287410742864257E-3</v>
      </c>
      <c r="W69" s="100">
        <f t="shared" si="11"/>
        <v>6.4191607161909504E-3</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5.9927649565457888E-2</v>
      </c>
      <c r="J70" s="67">
        <f t="shared" si="4"/>
        <v>4.3452448768313851E-3</v>
      </c>
      <c r="K70" s="100">
        <f t="shared" si="6"/>
        <v>2.8968299178875898E-3</v>
      </c>
      <c r="O70" s="96">
        <f>Amnt_Deposited!B65</f>
        <v>2051</v>
      </c>
      <c r="P70" s="99">
        <f>Amnt_Deposited!D65</f>
        <v>0</v>
      </c>
      <c r="Q70" s="284">
        <f>MCF!R69</f>
        <v>1</v>
      </c>
      <c r="R70" s="67">
        <f t="shared" si="13"/>
        <v>0</v>
      </c>
      <c r="S70" s="67">
        <f t="shared" si="7"/>
        <v>0</v>
      </c>
      <c r="T70" s="67">
        <f t="shared" si="8"/>
        <v>0</v>
      </c>
      <c r="U70" s="67">
        <f t="shared" si="9"/>
        <v>0.12381745777987166</v>
      </c>
      <c r="V70" s="67">
        <f t="shared" si="10"/>
        <v>8.9777786711392246E-3</v>
      </c>
      <c r="W70" s="100">
        <f t="shared" si="11"/>
        <v>5.9851857807594827E-3</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5.5876170096322321E-2</v>
      </c>
      <c r="J71" s="67">
        <f t="shared" si="4"/>
        <v>4.0514794691355665E-3</v>
      </c>
      <c r="K71" s="100">
        <f t="shared" si="6"/>
        <v>2.7009863127570441E-3</v>
      </c>
      <c r="O71" s="96">
        <f>Amnt_Deposited!B66</f>
        <v>2052</v>
      </c>
      <c r="P71" s="99">
        <f>Amnt_Deposited!D66</f>
        <v>0</v>
      </c>
      <c r="Q71" s="284">
        <f>MCF!R70</f>
        <v>1</v>
      </c>
      <c r="R71" s="67">
        <f t="shared" si="13"/>
        <v>0</v>
      </c>
      <c r="S71" s="67">
        <f t="shared" si="7"/>
        <v>0</v>
      </c>
      <c r="T71" s="67">
        <f t="shared" si="8"/>
        <v>0</v>
      </c>
      <c r="U71" s="67">
        <f t="shared" si="9"/>
        <v>0.11544663243041801</v>
      </c>
      <c r="V71" s="67">
        <f t="shared" si="10"/>
        <v>8.3708253494536502E-3</v>
      </c>
      <c r="W71" s="100">
        <f t="shared" si="11"/>
        <v>5.5805502329690998E-3</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5.2098595677824489E-2</v>
      </c>
      <c r="J72" s="67">
        <f t="shared" si="4"/>
        <v>3.7775744184978346E-3</v>
      </c>
      <c r="K72" s="100">
        <f t="shared" si="6"/>
        <v>2.5183829456652228E-3</v>
      </c>
      <c r="O72" s="96">
        <f>Amnt_Deposited!B67</f>
        <v>2053</v>
      </c>
      <c r="P72" s="99">
        <f>Amnt_Deposited!D67</f>
        <v>0</v>
      </c>
      <c r="Q72" s="284">
        <f>MCF!R71</f>
        <v>1</v>
      </c>
      <c r="R72" s="67">
        <f t="shared" si="13"/>
        <v>0</v>
      </c>
      <c r="S72" s="67">
        <f t="shared" si="7"/>
        <v>0</v>
      </c>
      <c r="T72" s="67">
        <f t="shared" si="8"/>
        <v>0</v>
      </c>
      <c r="U72" s="67">
        <f t="shared" si="9"/>
        <v>0.10764172660707538</v>
      </c>
      <c r="V72" s="67">
        <f t="shared" si="10"/>
        <v>7.8049058233426328E-3</v>
      </c>
      <c r="W72" s="100">
        <f t="shared" si="11"/>
        <v>5.2032705488950885E-3</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4.8576408635782303E-2</v>
      </c>
      <c r="J73" s="67">
        <f t="shared" si="4"/>
        <v>3.5221870420421874E-3</v>
      </c>
      <c r="K73" s="100">
        <f t="shared" si="6"/>
        <v>2.3481246946947913E-3</v>
      </c>
      <c r="O73" s="96">
        <f>Amnt_Deposited!B68</f>
        <v>2054</v>
      </c>
      <c r="P73" s="99">
        <f>Amnt_Deposited!D68</f>
        <v>0</v>
      </c>
      <c r="Q73" s="284">
        <f>MCF!R72</f>
        <v>1</v>
      </c>
      <c r="R73" s="67">
        <f t="shared" si="13"/>
        <v>0</v>
      </c>
      <c r="S73" s="67">
        <f t="shared" si="7"/>
        <v>0</v>
      </c>
      <c r="T73" s="67">
        <f t="shared" si="8"/>
        <v>0</v>
      </c>
      <c r="U73" s="67">
        <f t="shared" si="9"/>
        <v>0.10036448065244276</v>
      </c>
      <c r="V73" s="67">
        <f t="shared" si="10"/>
        <v>7.2772459546326176E-3</v>
      </c>
      <c r="W73" s="100">
        <f t="shared" si="11"/>
        <v>4.8514973030884118E-3</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4.5292343205229353E-2</v>
      </c>
      <c r="J74" s="67">
        <f t="shared" si="4"/>
        <v>3.284065430552948E-3</v>
      </c>
      <c r="K74" s="100">
        <f t="shared" si="6"/>
        <v>2.1893769537019653E-3</v>
      </c>
      <c r="O74" s="96">
        <f>Amnt_Deposited!B69</f>
        <v>2055</v>
      </c>
      <c r="P74" s="99">
        <f>Amnt_Deposited!D69</f>
        <v>0</v>
      </c>
      <c r="Q74" s="284">
        <f>MCF!R73</f>
        <v>1</v>
      </c>
      <c r="R74" s="67">
        <f t="shared" si="13"/>
        <v>0</v>
      </c>
      <c r="S74" s="67">
        <f t="shared" si="7"/>
        <v>0</v>
      </c>
      <c r="T74" s="67">
        <f t="shared" si="8"/>
        <v>0</v>
      </c>
      <c r="U74" s="67">
        <f t="shared" si="9"/>
        <v>9.357922149840775E-2</v>
      </c>
      <c r="V74" s="67">
        <f t="shared" si="10"/>
        <v>6.7852591540350149E-3</v>
      </c>
      <c r="W74" s="100">
        <f t="shared" si="11"/>
        <v>4.5235061026900093E-3</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4.2230300893615021E-2</v>
      </c>
      <c r="J75" s="67">
        <f t="shared" si="4"/>
        <v>3.0620423116143355E-3</v>
      </c>
      <c r="K75" s="100">
        <f t="shared" si="6"/>
        <v>2.0413615410762235E-3</v>
      </c>
      <c r="O75" s="96">
        <f>Amnt_Deposited!B70</f>
        <v>2056</v>
      </c>
      <c r="P75" s="99">
        <f>Amnt_Deposited!D70</f>
        <v>0</v>
      </c>
      <c r="Q75" s="284">
        <f>MCF!R74</f>
        <v>1</v>
      </c>
      <c r="R75" s="67">
        <f t="shared" si="13"/>
        <v>0</v>
      </c>
      <c r="S75" s="67">
        <f t="shared" si="7"/>
        <v>0</v>
      </c>
      <c r="T75" s="67">
        <f t="shared" si="8"/>
        <v>0</v>
      </c>
      <c r="U75" s="67">
        <f t="shared" si="9"/>
        <v>8.7252687796725237E-2</v>
      </c>
      <c r="V75" s="67">
        <f t="shared" si="10"/>
        <v>6.3265337016825112E-3</v>
      </c>
      <c r="W75" s="100">
        <f t="shared" si="11"/>
        <v>4.2176891344550072E-3</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3.9375271565975291E-2</v>
      </c>
      <c r="J76" s="67">
        <f t="shared" si="4"/>
        <v>2.8550293276397307E-3</v>
      </c>
      <c r="K76" s="100">
        <f t="shared" si="6"/>
        <v>1.9033528850931538E-3</v>
      </c>
      <c r="O76" s="96">
        <f>Amnt_Deposited!B71</f>
        <v>2057</v>
      </c>
      <c r="P76" s="99">
        <f>Amnt_Deposited!D71</f>
        <v>0</v>
      </c>
      <c r="Q76" s="284">
        <f>MCF!R75</f>
        <v>1</v>
      </c>
      <c r="R76" s="67">
        <f t="shared" si="13"/>
        <v>0</v>
      </c>
      <c r="S76" s="67">
        <f t="shared" si="7"/>
        <v>0</v>
      </c>
      <c r="T76" s="67">
        <f t="shared" si="8"/>
        <v>0</v>
      </c>
      <c r="U76" s="67">
        <f t="shared" si="9"/>
        <v>8.1353866871849756E-2</v>
      </c>
      <c r="V76" s="67">
        <f t="shared" si="10"/>
        <v>5.8988209248754756E-3</v>
      </c>
      <c r="W76" s="100">
        <f t="shared" si="11"/>
        <v>3.9325472832503171E-3</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3.6713259865233772E-2</v>
      </c>
      <c r="J77" s="67">
        <f t="shared" si="4"/>
        <v>2.6620117007415196E-3</v>
      </c>
      <c r="K77" s="100">
        <f t="shared" si="6"/>
        <v>1.774674467161013E-3</v>
      </c>
      <c r="O77" s="96">
        <f>Amnt_Deposited!B72</f>
        <v>2058</v>
      </c>
      <c r="P77" s="99">
        <f>Amnt_Deposited!D72</f>
        <v>0</v>
      </c>
      <c r="Q77" s="284">
        <f>MCF!R76</f>
        <v>1</v>
      </c>
      <c r="R77" s="67">
        <f t="shared" si="13"/>
        <v>0</v>
      </c>
      <c r="S77" s="67">
        <f t="shared" si="7"/>
        <v>0</v>
      </c>
      <c r="T77" s="67">
        <f t="shared" si="8"/>
        <v>0</v>
      </c>
      <c r="U77" s="67">
        <f t="shared" si="9"/>
        <v>7.5853842696763971E-2</v>
      </c>
      <c r="V77" s="67">
        <f t="shared" si="10"/>
        <v>5.5000241750857836E-3</v>
      </c>
      <c r="W77" s="100">
        <f t="shared" si="11"/>
        <v>3.6666827833905223E-3</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3.4231216606945059E-2</v>
      </c>
      <c r="J78" s="67">
        <f t="shared" si="4"/>
        <v>2.4820432582887157E-3</v>
      </c>
      <c r="K78" s="100">
        <f t="shared" si="6"/>
        <v>1.6546955055258103E-3</v>
      </c>
      <c r="O78" s="96">
        <f>Amnt_Deposited!B73</f>
        <v>2059</v>
      </c>
      <c r="P78" s="99">
        <f>Amnt_Deposited!D73</f>
        <v>0</v>
      </c>
      <c r="Q78" s="284">
        <f>MCF!R77</f>
        <v>1</v>
      </c>
      <c r="R78" s="67">
        <f t="shared" si="13"/>
        <v>0</v>
      </c>
      <c r="S78" s="67">
        <f t="shared" si="7"/>
        <v>0</v>
      </c>
      <c r="T78" s="67">
        <f t="shared" si="8"/>
        <v>0</v>
      </c>
      <c r="U78" s="67">
        <f t="shared" si="9"/>
        <v>7.0725654146580677E-2</v>
      </c>
      <c r="V78" s="67">
        <f t="shared" si="10"/>
        <v>5.1281885501832953E-3</v>
      </c>
      <c r="W78" s="100">
        <f t="shared" si="11"/>
        <v>3.4187923667888635E-3</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3.1916974812177437E-2</v>
      </c>
      <c r="J79" s="67">
        <f t="shared" si="4"/>
        <v>2.3142417947676218E-3</v>
      </c>
      <c r="K79" s="100">
        <f t="shared" si="6"/>
        <v>1.5428278631784145E-3</v>
      </c>
      <c r="O79" s="96">
        <f>Amnt_Deposited!B74</f>
        <v>2060</v>
      </c>
      <c r="P79" s="99">
        <f>Amnt_Deposited!D74</f>
        <v>0</v>
      </c>
      <c r="Q79" s="284">
        <f>MCF!R78</f>
        <v>1</v>
      </c>
      <c r="R79" s="67">
        <f t="shared" si="13"/>
        <v>0</v>
      </c>
      <c r="S79" s="67">
        <f t="shared" si="7"/>
        <v>0</v>
      </c>
      <c r="T79" s="67">
        <f t="shared" si="8"/>
        <v>0</v>
      </c>
      <c r="U79" s="67">
        <f t="shared" si="9"/>
        <v>6.5944162835077327E-2</v>
      </c>
      <c r="V79" s="67">
        <f t="shared" si="10"/>
        <v>4.7814913115033497E-3</v>
      </c>
      <c r="W79" s="100">
        <f t="shared" si="11"/>
        <v>3.1876608743355663E-3</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2.9759190064968057E-2</v>
      </c>
      <c r="J80" s="67">
        <f t="shared" si="4"/>
        <v>2.1577847472093806E-3</v>
      </c>
      <c r="K80" s="100">
        <f t="shared" si="6"/>
        <v>1.4385231648062536E-3</v>
      </c>
      <c r="O80" s="96">
        <f>Amnt_Deposited!B75</f>
        <v>2061</v>
      </c>
      <c r="P80" s="99">
        <f>Amnt_Deposited!D75</f>
        <v>0</v>
      </c>
      <c r="Q80" s="284">
        <f>MCF!R79</f>
        <v>1</v>
      </c>
      <c r="R80" s="67">
        <f t="shared" si="13"/>
        <v>0</v>
      </c>
      <c r="S80" s="67">
        <f t="shared" si="7"/>
        <v>0</v>
      </c>
      <c r="T80" s="67">
        <f t="shared" si="8"/>
        <v>0</v>
      </c>
      <c r="U80" s="67">
        <f t="shared" si="9"/>
        <v>6.148592988629762E-2</v>
      </c>
      <c r="V80" s="67">
        <f t="shared" si="10"/>
        <v>4.4582329487797105E-3</v>
      </c>
      <c r="W80" s="100">
        <f t="shared" si="11"/>
        <v>2.9721552991864735E-3</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2.7747284901982711E-2</v>
      </c>
      <c r="J81" s="67">
        <f t="shared" si="4"/>
        <v>2.0119051629853453E-3</v>
      </c>
      <c r="K81" s="100">
        <f t="shared" si="6"/>
        <v>1.3412701086568967E-3</v>
      </c>
      <c r="O81" s="96">
        <f>Amnt_Deposited!B76</f>
        <v>2062</v>
      </c>
      <c r="P81" s="99">
        <f>Amnt_Deposited!D76</f>
        <v>0</v>
      </c>
      <c r="Q81" s="284">
        <f>MCF!R80</f>
        <v>1</v>
      </c>
      <c r="R81" s="67">
        <f t="shared" si="13"/>
        <v>0</v>
      </c>
      <c r="S81" s="67">
        <f t="shared" si="7"/>
        <v>0</v>
      </c>
      <c r="T81" s="67">
        <f t="shared" si="8"/>
        <v>0</v>
      </c>
      <c r="U81" s="67">
        <f t="shared" si="9"/>
        <v>5.7329101037154349E-2</v>
      </c>
      <c r="V81" s="67">
        <f t="shared" si="10"/>
        <v>4.1568288491432744E-3</v>
      </c>
      <c r="W81" s="100">
        <f t="shared" si="11"/>
        <v>2.7712192327621829E-3</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2.5871396961778304E-2</v>
      </c>
      <c r="J82" s="67">
        <f t="shared" si="4"/>
        <v>1.8758879402044056E-3</v>
      </c>
      <c r="K82" s="100">
        <f t="shared" si="6"/>
        <v>1.2505919601362703E-3</v>
      </c>
      <c r="O82" s="96">
        <f>Amnt_Deposited!B77</f>
        <v>2063</v>
      </c>
      <c r="P82" s="99">
        <f>Amnt_Deposited!D77</f>
        <v>0</v>
      </c>
      <c r="Q82" s="284">
        <f>MCF!R81</f>
        <v>1</v>
      </c>
      <c r="R82" s="67">
        <f t="shared" si="13"/>
        <v>0</v>
      </c>
      <c r="S82" s="67">
        <f t="shared" si="7"/>
        <v>0</v>
      </c>
      <c r="T82" s="67">
        <f t="shared" si="8"/>
        <v>0</v>
      </c>
      <c r="U82" s="67">
        <f t="shared" si="9"/>
        <v>5.3453299507806404E-2</v>
      </c>
      <c r="V82" s="67">
        <f t="shared" si="10"/>
        <v>3.8758015293479447E-3</v>
      </c>
      <c r="W82" s="100">
        <f t="shared" si="11"/>
        <v>2.5838676862319629E-3</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2.4122330639495617E-2</v>
      </c>
      <c r="J83" s="67">
        <f t="shared" ref="J83:J99" si="18">I82*(1-$K$10)+H83</f>
        <v>1.7490663222826867E-3</v>
      </c>
      <c r="K83" s="100">
        <f t="shared" si="6"/>
        <v>1.1660442148551243E-3</v>
      </c>
      <c r="O83" s="96">
        <f>Amnt_Deposited!B78</f>
        <v>2064</v>
      </c>
      <c r="P83" s="99">
        <f>Amnt_Deposited!D78</f>
        <v>0</v>
      </c>
      <c r="Q83" s="284">
        <f>MCF!R82</f>
        <v>1</v>
      </c>
      <c r="R83" s="67">
        <f t="shared" ref="R83:R99" si="19">P83*$W$6*DOCF*Q83</f>
        <v>0</v>
      </c>
      <c r="S83" s="67">
        <f t="shared" si="7"/>
        <v>0</v>
      </c>
      <c r="T83" s="67">
        <f t="shared" si="8"/>
        <v>0</v>
      </c>
      <c r="U83" s="67">
        <f t="shared" si="9"/>
        <v>4.983952611466036E-2</v>
      </c>
      <c r="V83" s="67">
        <f t="shared" si="10"/>
        <v>3.6137733931460463E-3</v>
      </c>
      <c r="W83" s="100">
        <f t="shared" si="11"/>
        <v>2.4091822620973639E-3</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2.2491512009993615E-2</v>
      </c>
      <c r="J84" s="67">
        <f t="shared" si="18"/>
        <v>1.6308186295020026E-3</v>
      </c>
      <c r="K84" s="100">
        <f t="shared" si="6"/>
        <v>1.0872124196680017E-3</v>
      </c>
      <c r="O84" s="96">
        <f>Amnt_Deposited!B79</f>
        <v>2065</v>
      </c>
      <c r="P84" s="99">
        <f>Amnt_Deposited!D79</f>
        <v>0</v>
      </c>
      <c r="Q84" s="284">
        <f>MCF!R83</f>
        <v>1</v>
      </c>
      <c r="R84" s="67">
        <f t="shared" si="19"/>
        <v>0</v>
      </c>
      <c r="S84" s="67">
        <f t="shared" si="7"/>
        <v>0</v>
      </c>
      <c r="T84" s="67">
        <f t="shared" si="8"/>
        <v>0</v>
      </c>
      <c r="U84" s="67">
        <f t="shared" si="9"/>
        <v>4.6470066136350435E-2</v>
      </c>
      <c r="V84" s="67">
        <f t="shared" si="10"/>
        <v>3.3694599783099222E-3</v>
      </c>
      <c r="W84" s="100">
        <f t="shared" si="11"/>
        <v>2.2463066522066147E-3</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2.097094679845846E-2</v>
      </c>
      <c r="J85" s="67">
        <f t="shared" si="18"/>
        <v>1.5205652115351557E-3</v>
      </c>
      <c r="K85" s="100">
        <f t="shared" ref="K85:K99" si="20">J85*CH4_fraction*conv</f>
        <v>1.013710141023437E-3</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4.3328402476153834E-2</v>
      </c>
      <c r="V85" s="67">
        <f t="shared" ref="V85:V98" si="24">U84*(1-$W$10)+T85</f>
        <v>3.1416636601966021E-3</v>
      </c>
      <c r="W85" s="100">
        <f t="shared" ref="W85:W99" si="25">V85*CH4_fraction*conv</f>
        <v>2.0944424401310681E-3</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1.95531811924591E-2</v>
      </c>
      <c r="J86" s="67">
        <f t="shared" si="18"/>
        <v>1.4177656059993602E-3</v>
      </c>
      <c r="K86" s="100">
        <f t="shared" si="20"/>
        <v>9.4517707066624007E-4</v>
      </c>
      <c r="O86" s="96">
        <f>Amnt_Deposited!B81</f>
        <v>2067</v>
      </c>
      <c r="P86" s="99">
        <f>Amnt_Deposited!D81</f>
        <v>0</v>
      </c>
      <c r="Q86" s="284">
        <f>MCF!R85</f>
        <v>1</v>
      </c>
      <c r="R86" s="67">
        <f t="shared" si="19"/>
        <v>0</v>
      </c>
      <c r="S86" s="67">
        <f t="shared" si="21"/>
        <v>0</v>
      </c>
      <c r="T86" s="67">
        <f t="shared" si="22"/>
        <v>0</v>
      </c>
      <c r="U86" s="67">
        <f t="shared" si="23"/>
        <v>4.0399134695163423E-2</v>
      </c>
      <c r="V86" s="67">
        <f t="shared" si="24"/>
        <v>2.9292677809904127E-3</v>
      </c>
      <c r="W86" s="100">
        <f t="shared" si="25"/>
        <v>1.9528451873269416E-3</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1.8231265303350085E-2</v>
      </c>
      <c r="J87" s="67">
        <f t="shared" si="18"/>
        <v>1.321915889109015E-3</v>
      </c>
      <c r="K87" s="100">
        <f t="shared" si="20"/>
        <v>8.8127725940600999E-4</v>
      </c>
      <c r="O87" s="96">
        <f>Amnt_Deposited!B82</f>
        <v>2068</v>
      </c>
      <c r="P87" s="99">
        <f>Amnt_Deposited!D82</f>
        <v>0</v>
      </c>
      <c r="Q87" s="284">
        <f>MCF!R86</f>
        <v>1</v>
      </c>
      <c r="R87" s="67">
        <f t="shared" si="19"/>
        <v>0</v>
      </c>
      <c r="S87" s="67">
        <f t="shared" si="21"/>
        <v>0</v>
      </c>
      <c r="T87" s="67">
        <f t="shared" si="22"/>
        <v>0</v>
      </c>
      <c r="U87" s="67">
        <f t="shared" si="23"/>
        <v>3.7667903519318348E-2</v>
      </c>
      <c r="V87" s="67">
        <f t="shared" si="24"/>
        <v>2.7312311758450718E-3</v>
      </c>
      <c r="W87" s="100">
        <f t="shared" si="25"/>
        <v>1.8208207838967144E-3</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1.6998719097909364E-2</v>
      </c>
      <c r="J88" s="67">
        <f t="shared" si="18"/>
        <v>1.2325462054407223E-3</v>
      </c>
      <c r="K88" s="100">
        <f t="shared" si="20"/>
        <v>8.2169747029381488E-4</v>
      </c>
      <c r="O88" s="96">
        <f>Amnt_Deposited!B83</f>
        <v>2069</v>
      </c>
      <c r="P88" s="99">
        <f>Amnt_Deposited!D83</f>
        <v>0</v>
      </c>
      <c r="Q88" s="284">
        <f>MCF!R87</f>
        <v>1</v>
      </c>
      <c r="R88" s="67">
        <f t="shared" si="19"/>
        <v>0</v>
      </c>
      <c r="S88" s="67">
        <f t="shared" si="21"/>
        <v>0</v>
      </c>
      <c r="T88" s="67">
        <f t="shared" si="22"/>
        <v>0</v>
      </c>
      <c r="U88" s="67">
        <f t="shared" si="23"/>
        <v>3.5121320450225944E-2</v>
      </c>
      <c r="V88" s="67">
        <f t="shared" si="24"/>
        <v>2.5465830690924009E-3</v>
      </c>
      <c r="W88" s="100">
        <f t="shared" si="25"/>
        <v>1.6977220460616005E-3</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1.5849500633207905E-2</v>
      </c>
      <c r="J89" s="67">
        <f t="shared" si="18"/>
        <v>1.149218464701457E-3</v>
      </c>
      <c r="K89" s="100">
        <f t="shared" si="20"/>
        <v>7.6614564313430469E-4</v>
      </c>
      <c r="O89" s="96">
        <f>Amnt_Deposited!B84</f>
        <v>2070</v>
      </c>
      <c r="P89" s="99">
        <f>Amnt_Deposited!D84</f>
        <v>0</v>
      </c>
      <c r="Q89" s="284">
        <f>MCF!R88</f>
        <v>1</v>
      </c>
      <c r="R89" s="67">
        <f t="shared" si="19"/>
        <v>0</v>
      </c>
      <c r="S89" s="67">
        <f t="shared" si="21"/>
        <v>0</v>
      </c>
      <c r="T89" s="67">
        <f t="shared" si="22"/>
        <v>0</v>
      </c>
      <c r="U89" s="67">
        <f t="shared" si="23"/>
        <v>3.2746902134727064E-2</v>
      </c>
      <c r="V89" s="67">
        <f t="shared" si="24"/>
        <v>2.3744183154988771E-3</v>
      </c>
      <c r="W89" s="100">
        <f t="shared" si="25"/>
        <v>1.5829455436659179E-3</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1.4777976438998464E-2</v>
      </c>
      <c r="J90" s="67">
        <f t="shared" si="18"/>
        <v>1.0715241942094405E-3</v>
      </c>
      <c r="K90" s="100">
        <f t="shared" si="20"/>
        <v>7.143494628062937E-4</v>
      </c>
      <c r="O90" s="96">
        <f>Amnt_Deposited!B85</f>
        <v>2071</v>
      </c>
      <c r="P90" s="99">
        <f>Amnt_Deposited!D85</f>
        <v>0</v>
      </c>
      <c r="Q90" s="284">
        <f>MCF!R89</f>
        <v>1</v>
      </c>
      <c r="R90" s="67">
        <f t="shared" si="19"/>
        <v>0</v>
      </c>
      <c r="S90" s="67">
        <f t="shared" si="21"/>
        <v>0</v>
      </c>
      <c r="T90" s="67">
        <f t="shared" si="22"/>
        <v>0</v>
      </c>
      <c r="U90" s="67">
        <f t="shared" si="23"/>
        <v>3.053300917148442E-2</v>
      </c>
      <c r="V90" s="67">
        <f t="shared" si="24"/>
        <v>2.2138929632426448E-3</v>
      </c>
      <c r="W90" s="100">
        <f t="shared" si="25"/>
        <v>1.475928642161763E-3</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1.377889390243788E-2</v>
      </c>
      <c r="J91" s="67">
        <f t="shared" si="18"/>
        <v>9.9908253656058339E-4</v>
      </c>
      <c r="K91" s="100">
        <f t="shared" si="20"/>
        <v>6.6605502437372226E-4</v>
      </c>
      <c r="O91" s="96">
        <f>Amnt_Deposited!B86</f>
        <v>2072</v>
      </c>
      <c r="P91" s="99">
        <f>Amnt_Deposited!D86</f>
        <v>0</v>
      </c>
      <c r="Q91" s="284">
        <f>MCF!R90</f>
        <v>1</v>
      </c>
      <c r="R91" s="67">
        <f t="shared" si="19"/>
        <v>0</v>
      </c>
      <c r="S91" s="67">
        <f t="shared" si="21"/>
        <v>0</v>
      </c>
      <c r="T91" s="67">
        <f t="shared" si="22"/>
        <v>0</v>
      </c>
      <c r="U91" s="67">
        <f t="shared" si="23"/>
        <v>2.8468789054623713E-2</v>
      </c>
      <c r="V91" s="67">
        <f t="shared" si="24"/>
        <v>2.0642201168607089E-3</v>
      </c>
      <c r="W91" s="100">
        <f t="shared" si="25"/>
        <v>1.3761467445738058E-3</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1.2847355519772834E-2</v>
      </c>
      <c r="J92" s="67">
        <f t="shared" si="18"/>
        <v>9.3153838266504655E-4</v>
      </c>
      <c r="K92" s="100">
        <f t="shared" si="20"/>
        <v>6.2102558844336433E-4</v>
      </c>
      <c r="O92" s="96">
        <f>Amnt_Deposited!B87</f>
        <v>2073</v>
      </c>
      <c r="P92" s="99">
        <f>Amnt_Deposited!D87</f>
        <v>0</v>
      </c>
      <c r="Q92" s="284">
        <f>MCF!R91</f>
        <v>1</v>
      </c>
      <c r="R92" s="67">
        <f t="shared" si="19"/>
        <v>0</v>
      </c>
      <c r="S92" s="67">
        <f t="shared" si="21"/>
        <v>0</v>
      </c>
      <c r="T92" s="67">
        <f t="shared" si="22"/>
        <v>0</v>
      </c>
      <c r="U92" s="67">
        <f t="shared" si="23"/>
        <v>2.6544122974737253E-2</v>
      </c>
      <c r="V92" s="67">
        <f t="shared" si="24"/>
        <v>1.9246660798864594E-3</v>
      </c>
      <c r="W92" s="100">
        <f t="shared" si="25"/>
        <v>1.2831107199243062E-3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1.1978794888770763E-2</v>
      </c>
      <c r="J93" s="67">
        <f t="shared" si="18"/>
        <v>8.6856063100207177E-4</v>
      </c>
      <c r="K93" s="100">
        <f t="shared" si="20"/>
        <v>5.7904042066804777E-4</v>
      </c>
      <c r="O93" s="96">
        <f>Amnt_Deposited!B88</f>
        <v>2074</v>
      </c>
      <c r="P93" s="99">
        <f>Amnt_Deposited!D88</f>
        <v>0</v>
      </c>
      <c r="Q93" s="284">
        <f>MCF!R92</f>
        <v>1</v>
      </c>
      <c r="R93" s="67">
        <f t="shared" si="19"/>
        <v>0</v>
      </c>
      <c r="S93" s="67">
        <f t="shared" si="21"/>
        <v>0</v>
      </c>
      <c r="T93" s="67">
        <f t="shared" si="22"/>
        <v>0</v>
      </c>
      <c r="U93" s="67">
        <f t="shared" si="23"/>
        <v>2.4749576216468509E-2</v>
      </c>
      <c r="V93" s="67">
        <f t="shared" si="24"/>
        <v>1.7945467582687427E-3</v>
      </c>
      <c r="W93" s="100">
        <f t="shared" si="25"/>
        <v>1.196364505512495E-3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1.116895432421082E-2</v>
      </c>
      <c r="J94" s="67">
        <f t="shared" si="18"/>
        <v>8.0984056455994256E-4</v>
      </c>
      <c r="K94" s="100">
        <f t="shared" si="20"/>
        <v>5.3989370970662838E-4</v>
      </c>
      <c r="O94" s="96">
        <f>Amnt_Deposited!B89</f>
        <v>2075</v>
      </c>
      <c r="P94" s="99">
        <f>Amnt_Deposited!D89</f>
        <v>0</v>
      </c>
      <c r="Q94" s="284">
        <f>MCF!R93</f>
        <v>1</v>
      </c>
      <c r="R94" s="67">
        <f t="shared" si="19"/>
        <v>0</v>
      </c>
      <c r="S94" s="67">
        <f t="shared" si="21"/>
        <v>0</v>
      </c>
      <c r="T94" s="67">
        <f t="shared" si="22"/>
        <v>0</v>
      </c>
      <c r="U94" s="67">
        <f t="shared" si="23"/>
        <v>2.307635190952648E-2</v>
      </c>
      <c r="V94" s="67">
        <f t="shared" si="24"/>
        <v>1.6732243069420294E-3</v>
      </c>
      <c r="W94" s="100">
        <f t="shared" si="25"/>
        <v>1.1154828712946862E-3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1.0413863986705985E-2</v>
      </c>
      <c r="J95" s="67">
        <f t="shared" si="18"/>
        <v>7.5509033750483445E-4</v>
      </c>
      <c r="K95" s="100">
        <f t="shared" si="20"/>
        <v>5.0339355833655623E-4</v>
      </c>
      <c r="O95" s="96">
        <f>Amnt_Deposited!B90</f>
        <v>2076</v>
      </c>
      <c r="P95" s="99">
        <f>Amnt_Deposited!D90</f>
        <v>0</v>
      </c>
      <c r="Q95" s="284">
        <f>MCF!R94</f>
        <v>1</v>
      </c>
      <c r="R95" s="67">
        <f t="shared" si="19"/>
        <v>0</v>
      </c>
      <c r="S95" s="67">
        <f t="shared" si="21"/>
        <v>0</v>
      </c>
      <c r="T95" s="67">
        <f t="shared" si="22"/>
        <v>0</v>
      </c>
      <c r="U95" s="67">
        <f t="shared" si="23"/>
        <v>2.1516247906417318E-2</v>
      </c>
      <c r="V95" s="67">
        <f t="shared" si="24"/>
        <v>1.5601040031091617E-3</v>
      </c>
      <c r="W95" s="100">
        <f t="shared" si="25"/>
        <v>1.0400693354061076E-3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9.7098224225457812E-3</v>
      </c>
      <c r="J96" s="67">
        <f t="shared" si="18"/>
        <v>7.0404156416020432E-4</v>
      </c>
      <c r="K96" s="100">
        <f t="shared" si="20"/>
        <v>4.6936104277346951E-4</v>
      </c>
      <c r="O96" s="96">
        <f>Amnt_Deposited!B91</f>
        <v>2077</v>
      </c>
      <c r="P96" s="99">
        <f>Amnt_Deposited!D91</f>
        <v>0</v>
      </c>
      <c r="Q96" s="284">
        <f>MCF!R95</f>
        <v>1</v>
      </c>
      <c r="R96" s="67">
        <f t="shared" si="19"/>
        <v>0</v>
      </c>
      <c r="S96" s="67">
        <f t="shared" si="21"/>
        <v>0</v>
      </c>
      <c r="T96" s="67">
        <f t="shared" si="22"/>
        <v>0</v>
      </c>
      <c r="U96" s="67">
        <f t="shared" si="23"/>
        <v>2.0061616575507805E-2</v>
      </c>
      <c r="V96" s="67">
        <f t="shared" si="24"/>
        <v>1.4546313309095127E-3</v>
      </c>
      <c r="W96" s="100">
        <f t="shared" si="25"/>
        <v>9.6975422060634176E-4</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9.0533784191658903E-3</v>
      </c>
      <c r="J97" s="67">
        <f t="shared" si="18"/>
        <v>6.564440033798917E-4</v>
      </c>
      <c r="K97" s="100">
        <f t="shared" si="20"/>
        <v>4.3762933558659446E-4</v>
      </c>
      <c r="O97" s="96">
        <f>Amnt_Deposited!B92</f>
        <v>2078</v>
      </c>
      <c r="P97" s="99">
        <f>Amnt_Deposited!D92</f>
        <v>0</v>
      </c>
      <c r="Q97" s="284">
        <f>MCF!R96</f>
        <v>1</v>
      </c>
      <c r="R97" s="67">
        <f t="shared" si="19"/>
        <v>0</v>
      </c>
      <c r="S97" s="67">
        <f t="shared" si="21"/>
        <v>0</v>
      </c>
      <c r="T97" s="67">
        <f t="shared" si="22"/>
        <v>0</v>
      </c>
      <c r="U97" s="67">
        <f t="shared" si="23"/>
        <v>1.8705327312326211E-2</v>
      </c>
      <c r="V97" s="67">
        <f t="shared" si="24"/>
        <v>1.356289263181594E-3</v>
      </c>
      <c r="W97" s="100">
        <f t="shared" si="25"/>
        <v>9.0419284212106261E-4</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8.4413140873001603E-3</v>
      </c>
      <c r="J98" s="67">
        <f t="shared" si="18"/>
        <v>6.1206433186573048E-4</v>
      </c>
      <c r="K98" s="100">
        <f t="shared" si="20"/>
        <v>4.0804288791048695E-4</v>
      </c>
      <c r="O98" s="96">
        <f>Amnt_Deposited!B93</f>
        <v>2079</v>
      </c>
      <c r="P98" s="99">
        <f>Amnt_Deposited!D93</f>
        <v>0</v>
      </c>
      <c r="Q98" s="284">
        <f>MCF!R97</f>
        <v>1</v>
      </c>
      <c r="R98" s="67">
        <f t="shared" si="19"/>
        <v>0</v>
      </c>
      <c r="S98" s="67">
        <f t="shared" si="21"/>
        <v>0</v>
      </c>
      <c r="T98" s="67">
        <f t="shared" si="22"/>
        <v>0</v>
      </c>
      <c r="U98" s="67">
        <f t="shared" si="23"/>
        <v>1.7440731585330899E-2</v>
      </c>
      <c r="V98" s="67">
        <f t="shared" si="24"/>
        <v>1.2645957269953104E-3</v>
      </c>
      <c r="W98" s="100">
        <f t="shared" si="25"/>
        <v>8.4306381799687359E-4</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7.87062908688369E-3</v>
      </c>
      <c r="J99" s="68">
        <f t="shared" si="18"/>
        <v>5.7068500041647049E-4</v>
      </c>
      <c r="K99" s="102">
        <f t="shared" si="20"/>
        <v>3.8045666694431362E-4</v>
      </c>
      <c r="O99" s="97">
        <f>Amnt_Deposited!B94</f>
        <v>2080</v>
      </c>
      <c r="P99" s="101">
        <f>Amnt_Deposited!D94</f>
        <v>0</v>
      </c>
      <c r="Q99" s="285">
        <f>MCF!R98</f>
        <v>1</v>
      </c>
      <c r="R99" s="68">
        <f t="shared" si="19"/>
        <v>0</v>
      </c>
      <c r="S99" s="68">
        <f>R99*$W$12</f>
        <v>0</v>
      </c>
      <c r="T99" s="68">
        <f>R99*(1-$W$12)</f>
        <v>0</v>
      </c>
      <c r="U99" s="68">
        <f>S99+U98*$W$10</f>
        <v>1.6261630344801003E-2</v>
      </c>
      <c r="V99" s="68">
        <f>U98*(1-$W$10)+T99</f>
        <v>1.1791012405298971E-3</v>
      </c>
      <c r="W99" s="102">
        <f t="shared" si="25"/>
        <v>7.86067493686598E-4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1.0496219543259999</v>
      </c>
      <c r="D19" s="416">
        <f>Dry_Matter_Content!E6</f>
        <v>0.44</v>
      </c>
      <c r="E19" s="283">
        <f>MCF!R18</f>
        <v>1</v>
      </c>
      <c r="F19" s="130">
        <f t="shared" ref="F19:F82" si="0">C19*D19*$K$6*DOCF*E19</f>
        <v>0.13855009797103199</v>
      </c>
      <c r="G19" s="65">
        <f t="shared" ref="G19:G82" si="1">F19*$K$12</f>
        <v>0.13855009797103199</v>
      </c>
      <c r="H19" s="65">
        <f t="shared" ref="H19:H82" si="2">F19*(1-$K$12)</f>
        <v>0</v>
      </c>
      <c r="I19" s="65">
        <f t="shared" ref="I19:I82" si="3">G19+I18*$K$10</f>
        <v>0.13855009797103199</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1.1078498881779999</v>
      </c>
      <c r="D20" s="418">
        <f>Dry_Matter_Content!E7</f>
        <v>0.44</v>
      </c>
      <c r="E20" s="284">
        <f>MCF!R19</f>
        <v>1</v>
      </c>
      <c r="F20" s="67">
        <f t="shared" si="0"/>
        <v>0.14623618523949597</v>
      </c>
      <c r="G20" s="67">
        <f t="shared" si="1"/>
        <v>0.14623618523949597</v>
      </c>
      <c r="H20" s="67">
        <f t="shared" si="2"/>
        <v>0</v>
      </c>
      <c r="I20" s="67">
        <f t="shared" si="3"/>
        <v>0.26312602823363768</v>
      </c>
      <c r="J20" s="67">
        <f t="shared" si="4"/>
        <v>2.1660254976890291E-2</v>
      </c>
      <c r="K20" s="100">
        <f>J20*CH4_fraction*conv</f>
        <v>1.4440169984593527E-2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1.170528023236</v>
      </c>
      <c r="D21" s="418">
        <f>Dry_Matter_Content!E8</f>
        <v>0.44</v>
      </c>
      <c r="E21" s="284">
        <f>MCF!R20</f>
        <v>1</v>
      </c>
      <c r="F21" s="67">
        <f t="shared" si="0"/>
        <v>0.15450969906715198</v>
      </c>
      <c r="G21" s="67">
        <f t="shared" si="1"/>
        <v>0.15450969906715198</v>
      </c>
      <c r="H21" s="67">
        <f t="shared" si="2"/>
        <v>0</v>
      </c>
      <c r="I21" s="67">
        <f t="shared" si="3"/>
        <v>0.37649987141861879</v>
      </c>
      <c r="J21" s="67">
        <f t="shared" si="4"/>
        <v>4.1135855882170863E-2</v>
      </c>
      <c r="K21" s="100">
        <f t="shared" ref="K21:K84" si="6">J21*CH4_fraction*conv</f>
        <v>2.7423903921447241E-2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1.1919569037420001</v>
      </c>
      <c r="D22" s="418">
        <f>Dry_Matter_Content!E9</f>
        <v>0.44</v>
      </c>
      <c r="E22" s="284">
        <f>MCF!R21</f>
        <v>1</v>
      </c>
      <c r="F22" s="67">
        <f t="shared" si="0"/>
        <v>0.15733831129394402</v>
      </c>
      <c r="G22" s="67">
        <f t="shared" si="1"/>
        <v>0.15733831129394402</v>
      </c>
      <c r="H22" s="67">
        <f t="shared" si="2"/>
        <v>0</v>
      </c>
      <c r="I22" s="67">
        <f t="shared" si="3"/>
        <v>0.4749780062628951</v>
      </c>
      <c r="J22" s="67">
        <f t="shared" si="4"/>
        <v>5.886017644966772E-2</v>
      </c>
      <c r="K22" s="100">
        <f t="shared" si="6"/>
        <v>3.9240117633111811E-2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1.2575929034569999</v>
      </c>
      <c r="D23" s="418">
        <f>Dry_Matter_Content!E10</f>
        <v>0.44</v>
      </c>
      <c r="E23" s="284">
        <f>MCF!R22</f>
        <v>1</v>
      </c>
      <c r="F23" s="67">
        <f t="shared" si="0"/>
        <v>0.16600226325632397</v>
      </c>
      <c r="G23" s="67">
        <f t="shared" si="1"/>
        <v>0.16600226325632397</v>
      </c>
      <c r="H23" s="67">
        <f t="shared" si="2"/>
        <v>0</v>
      </c>
      <c r="I23" s="67">
        <f t="shared" si="3"/>
        <v>0.56672449579742534</v>
      </c>
      <c r="J23" s="67">
        <f t="shared" si="4"/>
        <v>7.4255773721793719E-2</v>
      </c>
      <c r="K23" s="100">
        <f t="shared" si="6"/>
        <v>4.9503849147862475E-2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1.348035647244</v>
      </c>
      <c r="D24" s="418">
        <f>Dry_Matter_Content!E11</f>
        <v>0.44</v>
      </c>
      <c r="E24" s="284">
        <f>MCF!R23</f>
        <v>1</v>
      </c>
      <c r="F24" s="67">
        <f t="shared" si="0"/>
        <v>0.17794070543620799</v>
      </c>
      <c r="G24" s="67">
        <f t="shared" si="1"/>
        <v>0.17794070543620799</v>
      </c>
      <c r="H24" s="67">
        <f t="shared" si="2"/>
        <v>0</v>
      </c>
      <c r="I24" s="67">
        <f t="shared" si="3"/>
        <v>0.6560662232438208</v>
      </c>
      <c r="J24" s="67">
        <f t="shared" si="4"/>
        <v>8.8598977989812464E-2</v>
      </c>
      <c r="K24" s="100">
        <f t="shared" si="6"/>
        <v>5.9065985326541642E-2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1.4028946536769999</v>
      </c>
      <c r="D25" s="418">
        <f>Dry_Matter_Content!E12</f>
        <v>0.44</v>
      </c>
      <c r="E25" s="284">
        <f>MCF!R24</f>
        <v>1</v>
      </c>
      <c r="F25" s="67">
        <f t="shared" si="0"/>
        <v>0.18518209428536397</v>
      </c>
      <c r="G25" s="67">
        <f t="shared" si="1"/>
        <v>0.18518209428536397</v>
      </c>
      <c r="H25" s="67">
        <f t="shared" si="2"/>
        <v>0</v>
      </c>
      <c r="I25" s="67">
        <f t="shared" si="3"/>
        <v>0.73868208419344428</v>
      </c>
      <c r="J25" s="67">
        <f t="shared" si="4"/>
        <v>0.10256623333574059</v>
      </c>
      <c r="K25" s="100">
        <f t="shared" si="6"/>
        <v>6.8377488890493721E-2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1.4593532304230001</v>
      </c>
      <c r="D26" s="418">
        <f>Dry_Matter_Content!E13</f>
        <v>0.44</v>
      </c>
      <c r="E26" s="284">
        <f>MCF!R25</f>
        <v>1</v>
      </c>
      <c r="F26" s="67">
        <f t="shared" si="0"/>
        <v>0.19263462641583604</v>
      </c>
      <c r="G26" s="67">
        <f t="shared" si="1"/>
        <v>0.19263462641583604</v>
      </c>
      <c r="H26" s="67">
        <f t="shared" si="2"/>
        <v>0</v>
      </c>
      <c r="I26" s="67">
        <f t="shared" si="3"/>
        <v>0.8158347114999327</v>
      </c>
      <c r="J26" s="67">
        <f t="shared" si="4"/>
        <v>0.11548199910934764</v>
      </c>
      <c r="K26" s="100">
        <f t="shared" si="6"/>
        <v>7.6987999406231758E-2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1.5172952075709998</v>
      </c>
      <c r="D27" s="418">
        <f>Dry_Matter_Content!E14</f>
        <v>0.44</v>
      </c>
      <c r="E27" s="284">
        <f>MCF!R26</f>
        <v>1</v>
      </c>
      <c r="F27" s="67">
        <f t="shared" si="0"/>
        <v>0.20028296739937199</v>
      </c>
      <c r="G27" s="67">
        <f t="shared" si="1"/>
        <v>0.20028296739937199</v>
      </c>
      <c r="H27" s="67">
        <f t="shared" si="2"/>
        <v>0</v>
      </c>
      <c r="I27" s="67">
        <f t="shared" si="3"/>
        <v>0.88857400964992639</v>
      </c>
      <c r="J27" s="67">
        <f t="shared" si="4"/>
        <v>0.12754366924937838</v>
      </c>
      <c r="K27" s="100">
        <f t="shared" si="6"/>
        <v>8.5029112832918918E-2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1.576532926034</v>
      </c>
      <c r="D28" s="418">
        <f>Dry_Matter_Content!E15</f>
        <v>0.44</v>
      </c>
      <c r="E28" s="284">
        <f>MCF!R27</f>
        <v>1</v>
      </c>
      <c r="F28" s="67">
        <f t="shared" si="0"/>
        <v>0.20810234623648799</v>
      </c>
      <c r="G28" s="67">
        <f t="shared" si="1"/>
        <v>0.20810234623648799</v>
      </c>
      <c r="H28" s="67">
        <f t="shared" si="2"/>
        <v>0</v>
      </c>
      <c r="I28" s="67">
        <f t="shared" si="3"/>
        <v>0.95776097512010638</v>
      </c>
      <c r="J28" s="67">
        <f t="shared" si="4"/>
        <v>0.13891538076630797</v>
      </c>
      <c r="K28" s="100">
        <f t="shared" si="6"/>
        <v>9.2610253844205306E-2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1.6002762686129999</v>
      </c>
      <c r="D29" s="418">
        <f>Dry_Matter_Content!E16</f>
        <v>0.44</v>
      </c>
      <c r="E29" s="284">
        <f>MCF!R28</f>
        <v>1</v>
      </c>
      <c r="F29" s="67">
        <f t="shared" si="0"/>
        <v>0.21123646745691599</v>
      </c>
      <c r="G29" s="67">
        <f t="shared" si="1"/>
        <v>0.21123646745691599</v>
      </c>
      <c r="H29" s="67">
        <f t="shared" si="2"/>
        <v>0</v>
      </c>
      <c r="I29" s="67">
        <f t="shared" si="3"/>
        <v>1.0192657048747942</v>
      </c>
      <c r="J29" s="67">
        <f t="shared" si="4"/>
        <v>0.14973173770222822</v>
      </c>
      <c r="K29" s="100">
        <f t="shared" si="6"/>
        <v>9.9821158468152149E-2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1</v>
      </c>
      <c r="F30" s="67">
        <f t="shared" si="0"/>
        <v>0</v>
      </c>
      <c r="G30" s="67">
        <f t="shared" si="1"/>
        <v>0</v>
      </c>
      <c r="H30" s="67">
        <f t="shared" si="2"/>
        <v>0</v>
      </c>
      <c r="I30" s="67">
        <f t="shared" si="3"/>
        <v>0.85991861396617697</v>
      </c>
      <c r="J30" s="67">
        <f t="shared" si="4"/>
        <v>0.15934709090861718</v>
      </c>
      <c r="K30" s="100">
        <f t="shared" si="6"/>
        <v>0.10623139393907811</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1</v>
      </c>
      <c r="F31" s="67">
        <f t="shared" si="0"/>
        <v>0</v>
      </c>
      <c r="G31" s="67">
        <f t="shared" si="1"/>
        <v>0</v>
      </c>
      <c r="H31" s="67">
        <f t="shared" si="2"/>
        <v>0</v>
      </c>
      <c r="I31" s="67">
        <f t="shared" si="3"/>
        <v>0.72548307973959114</v>
      </c>
      <c r="J31" s="67">
        <f t="shared" si="4"/>
        <v>0.1344355342265858</v>
      </c>
      <c r="K31" s="100">
        <f t="shared" si="6"/>
        <v>8.9623689484390534E-2</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1</v>
      </c>
      <c r="F32" s="67">
        <f t="shared" si="0"/>
        <v>0</v>
      </c>
      <c r="G32" s="67">
        <f t="shared" si="1"/>
        <v>0</v>
      </c>
      <c r="H32" s="67">
        <f t="shared" si="2"/>
        <v>0</v>
      </c>
      <c r="I32" s="67">
        <f t="shared" si="3"/>
        <v>0.61206454941228172</v>
      </c>
      <c r="J32" s="67">
        <f t="shared" si="4"/>
        <v>0.11341853032730936</v>
      </c>
      <c r="K32" s="100">
        <f t="shared" si="6"/>
        <v>7.5612353551539571E-2</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1</v>
      </c>
      <c r="F33" s="67">
        <f t="shared" si="0"/>
        <v>0</v>
      </c>
      <c r="G33" s="67">
        <f t="shared" si="1"/>
        <v>0</v>
      </c>
      <c r="H33" s="67">
        <f t="shared" si="2"/>
        <v>0</v>
      </c>
      <c r="I33" s="67">
        <f t="shared" si="3"/>
        <v>0.51637732582506091</v>
      </c>
      <c r="J33" s="67">
        <f t="shared" si="4"/>
        <v>9.5687223587220829E-2</v>
      </c>
      <c r="K33" s="100">
        <f t="shared" si="6"/>
        <v>6.3791482391480553E-2</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1</v>
      </c>
      <c r="F34" s="67">
        <f t="shared" si="0"/>
        <v>0</v>
      </c>
      <c r="G34" s="67">
        <f t="shared" si="1"/>
        <v>0</v>
      </c>
      <c r="H34" s="67">
        <f t="shared" si="2"/>
        <v>0</v>
      </c>
      <c r="I34" s="67">
        <f t="shared" si="3"/>
        <v>0.43564938188673108</v>
      </c>
      <c r="J34" s="67">
        <f t="shared" si="4"/>
        <v>8.0727943938329827E-2</v>
      </c>
      <c r="K34" s="100">
        <f t="shared" si="6"/>
        <v>5.381862929221988E-2</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1</v>
      </c>
      <c r="F35" s="67">
        <f t="shared" si="0"/>
        <v>0</v>
      </c>
      <c r="G35" s="67">
        <f t="shared" si="1"/>
        <v>0</v>
      </c>
      <c r="H35" s="67">
        <f t="shared" si="2"/>
        <v>0</v>
      </c>
      <c r="I35" s="67">
        <f t="shared" si="3"/>
        <v>0.36754205586979688</v>
      </c>
      <c r="J35" s="67">
        <f t="shared" si="4"/>
        <v>6.8107326016934172E-2</v>
      </c>
      <c r="K35" s="100">
        <f t="shared" si="6"/>
        <v>4.5404884011289448E-2</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1</v>
      </c>
      <c r="F36" s="67">
        <f t="shared" si="0"/>
        <v>0</v>
      </c>
      <c r="G36" s="67">
        <f t="shared" si="1"/>
        <v>0</v>
      </c>
      <c r="H36" s="67">
        <f t="shared" si="2"/>
        <v>0</v>
      </c>
      <c r="I36" s="67">
        <f t="shared" si="3"/>
        <v>0.31008230115684998</v>
      </c>
      <c r="J36" s="67">
        <f t="shared" si="4"/>
        <v>5.7459754712946884E-2</v>
      </c>
      <c r="K36" s="100">
        <f t="shared" si="6"/>
        <v>3.8306503141964585E-2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1</v>
      </c>
      <c r="F37" s="67">
        <f t="shared" si="0"/>
        <v>0</v>
      </c>
      <c r="G37" s="67">
        <f t="shared" si="1"/>
        <v>0</v>
      </c>
      <c r="H37" s="67">
        <f t="shared" si="2"/>
        <v>0</v>
      </c>
      <c r="I37" s="67">
        <f t="shared" si="3"/>
        <v>0.26160552773527845</v>
      </c>
      <c r="J37" s="67">
        <f t="shared" si="4"/>
        <v>4.8476773421571522E-2</v>
      </c>
      <c r="K37" s="100">
        <f t="shared" si="6"/>
        <v>3.2317848947714348E-2</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1</v>
      </c>
      <c r="F38" s="67">
        <f t="shared" si="0"/>
        <v>0</v>
      </c>
      <c r="G38" s="67">
        <f t="shared" si="1"/>
        <v>0</v>
      </c>
      <c r="H38" s="67">
        <f t="shared" si="2"/>
        <v>0</v>
      </c>
      <c r="I38" s="67">
        <f t="shared" si="3"/>
        <v>0.22070737957738387</v>
      </c>
      <c r="J38" s="67">
        <f t="shared" si="4"/>
        <v>4.0898148157894589E-2</v>
      </c>
      <c r="K38" s="100">
        <f t="shared" si="6"/>
        <v>2.7265432105263058E-2</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1</v>
      </c>
      <c r="F39" s="67">
        <f t="shared" si="0"/>
        <v>0</v>
      </c>
      <c r="G39" s="67">
        <f t="shared" si="1"/>
        <v>0</v>
      </c>
      <c r="H39" s="67">
        <f t="shared" si="2"/>
        <v>0</v>
      </c>
      <c r="I39" s="67">
        <f t="shared" si="3"/>
        <v>0.18620305091262201</v>
      </c>
      <c r="J39" s="67">
        <f t="shared" si="4"/>
        <v>3.4504328664761864E-2</v>
      </c>
      <c r="K39" s="100">
        <f t="shared" si="6"/>
        <v>2.3002885776507907E-2</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1</v>
      </c>
      <c r="F40" s="67">
        <f t="shared" si="0"/>
        <v>0</v>
      </c>
      <c r="G40" s="67">
        <f t="shared" si="1"/>
        <v>0</v>
      </c>
      <c r="H40" s="67">
        <f t="shared" si="2"/>
        <v>0</v>
      </c>
      <c r="I40" s="67">
        <f t="shared" si="3"/>
        <v>0.15709296279788434</v>
      </c>
      <c r="J40" s="67">
        <f t="shared" si="4"/>
        <v>2.9110088114737667E-2</v>
      </c>
      <c r="K40" s="100">
        <f t="shared" si="6"/>
        <v>1.9406725409825111E-2</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1</v>
      </c>
      <c r="F41" s="67">
        <f t="shared" si="0"/>
        <v>0</v>
      </c>
      <c r="G41" s="67">
        <f t="shared" si="1"/>
        <v>0</v>
      </c>
      <c r="H41" s="67">
        <f t="shared" si="2"/>
        <v>0</v>
      </c>
      <c r="I41" s="67">
        <f t="shared" si="3"/>
        <v>0.13253380564745962</v>
      </c>
      <c r="J41" s="67">
        <f t="shared" si="4"/>
        <v>2.4559157150424719E-2</v>
      </c>
      <c r="K41" s="100">
        <f t="shared" si="6"/>
        <v>1.6372771433616477E-2</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1</v>
      </c>
      <c r="F42" s="67">
        <f t="shared" si="0"/>
        <v>0</v>
      </c>
      <c r="G42" s="67">
        <f t="shared" si="1"/>
        <v>0</v>
      </c>
      <c r="H42" s="67">
        <f t="shared" si="2"/>
        <v>0</v>
      </c>
      <c r="I42" s="67">
        <f t="shared" si="3"/>
        <v>0.11181410883438478</v>
      </c>
      <c r="J42" s="67">
        <f t="shared" si="4"/>
        <v>2.0719696813074836E-2</v>
      </c>
      <c r="K42" s="100">
        <f t="shared" si="6"/>
        <v>1.3813131208716557E-2</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1</v>
      </c>
      <c r="F43" s="67">
        <f t="shared" si="0"/>
        <v>0</v>
      </c>
      <c r="G43" s="67">
        <f t="shared" si="1"/>
        <v>0</v>
      </c>
      <c r="H43" s="67">
        <f t="shared" si="2"/>
        <v>0</v>
      </c>
      <c r="I43" s="67">
        <f t="shared" si="3"/>
        <v>9.4333629622649323E-2</v>
      </c>
      <c r="J43" s="67">
        <f t="shared" si="4"/>
        <v>1.7480479211735459E-2</v>
      </c>
      <c r="K43" s="100">
        <f t="shared" si="6"/>
        <v>1.1653652807823638E-2</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1</v>
      </c>
      <c r="F44" s="67">
        <f t="shared" si="0"/>
        <v>0</v>
      </c>
      <c r="G44" s="67">
        <f t="shared" si="1"/>
        <v>0</v>
      </c>
      <c r="H44" s="67">
        <f t="shared" si="2"/>
        <v>0</v>
      </c>
      <c r="I44" s="67">
        <f t="shared" si="3"/>
        <v>7.9585964334463632E-2</v>
      </c>
      <c r="J44" s="67">
        <f t="shared" si="4"/>
        <v>1.4747665288185692E-2</v>
      </c>
      <c r="K44" s="100">
        <f t="shared" si="6"/>
        <v>9.831776858790461E-3</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1</v>
      </c>
      <c r="F45" s="67">
        <f t="shared" si="0"/>
        <v>0</v>
      </c>
      <c r="G45" s="67">
        <f t="shared" si="1"/>
        <v>0</v>
      </c>
      <c r="H45" s="67">
        <f t="shared" si="2"/>
        <v>0</v>
      </c>
      <c r="I45" s="67">
        <f t="shared" si="3"/>
        <v>6.7143878003881594E-2</v>
      </c>
      <c r="J45" s="67">
        <f t="shared" si="4"/>
        <v>1.2442086330582037E-2</v>
      </c>
      <c r="K45" s="100">
        <f t="shared" si="6"/>
        <v>8.2947242203880236E-3</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1</v>
      </c>
      <c r="F46" s="67">
        <f t="shared" si="0"/>
        <v>0</v>
      </c>
      <c r="G46" s="67">
        <f t="shared" si="1"/>
        <v>0</v>
      </c>
      <c r="H46" s="67">
        <f t="shared" si="2"/>
        <v>0</v>
      </c>
      <c r="I46" s="67">
        <f t="shared" si="3"/>
        <v>5.6646927521714727E-2</v>
      </c>
      <c r="J46" s="67">
        <f t="shared" si="4"/>
        <v>1.0496950482166867E-2</v>
      </c>
      <c r="K46" s="100">
        <f t="shared" si="6"/>
        <v>6.9979669881112443E-3</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1</v>
      </c>
      <c r="F47" s="67">
        <f t="shared" si="0"/>
        <v>0</v>
      </c>
      <c r="G47" s="67">
        <f t="shared" si="1"/>
        <v>0</v>
      </c>
      <c r="H47" s="67">
        <f t="shared" si="2"/>
        <v>0</v>
      </c>
      <c r="I47" s="67">
        <f t="shared" si="3"/>
        <v>4.7791019718356094E-2</v>
      </c>
      <c r="J47" s="67">
        <f t="shared" si="4"/>
        <v>8.855907803358631E-3</v>
      </c>
      <c r="K47" s="100">
        <f t="shared" si="6"/>
        <v>5.9039385355724207E-3</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1</v>
      </c>
      <c r="F48" s="67">
        <f t="shared" si="0"/>
        <v>0</v>
      </c>
      <c r="G48" s="67">
        <f t="shared" si="1"/>
        <v>0</v>
      </c>
      <c r="H48" s="67">
        <f t="shared" si="2"/>
        <v>0</v>
      </c>
      <c r="I48" s="67">
        <f t="shared" si="3"/>
        <v>4.031960188564105E-2</v>
      </c>
      <c r="J48" s="67">
        <f t="shared" si="4"/>
        <v>7.4714178327150429E-3</v>
      </c>
      <c r="K48" s="100">
        <f t="shared" si="6"/>
        <v>4.9809452218100283E-3</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1</v>
      </c>
      <c r="F49" s="67">
        <f t="shared" si="0"/>
        <v>0</v>
      </c>
      <c r="G49" s="67">
        <f t="shared" si="1"/>
        <v>0</v>
      </c>
      <c r="H49" s="67">
        <f t="shared" si="2"/>
        <v>0</v>
      </c>
      <c r="I49" s="67">
        <f t="shared" si="3"/>
        <v>3.4016229530088565E-2</v>
      </c>
      <c r="J49" s="67">
        <f t="shared" si="4"/>
        <v>6.3033723555524874E-3</v>
      </c>
      <c r="K49" s="100">
        <f t="shared" si="6"/>
        <v>4.202248237034991E-3</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2.8698296047802659E-2</v>
      </c>
      <c r="J50" s="67">
        <f t="shared" si="4"/>
        <v>5.3179334822859043E-3</v>
      </c>
      <c r="K50" s="100">
        <f t="shared" si="6"/>
        <v>3.5452889881906029E-3</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2.4211742671798153E-2</v>
      </c>
      <c r="J51" s="67">
        <f t="shared" si="4"/>
        <v>4.4865533760045052E-3</v>
      </c>
      <c r="K51" s="100">
        <f t="shared" si="6"/>
        <v>2.9910355840030035E-3</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2.0426595440681428E-2</v>
      </c>
      <c r="J52" s="67">
        <f t="shared" si="4"/>
        <v>3.7851472311167273E-3</v>
      </c>
      <c r="K52" s="100">
        <f t="shared" si="6"/>
        <v>2.5234314874111514E-3</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1.7233199896151023E-2</v>
      </c>
      <c r="J53" s="67">
        <f t="shared" si="4"/>
        <v>3.1933955445304033E-3</v>
      </c>
      <c r="K53" s="100">
        <f t="shared" si="6"/>
        <v>2.1289303630202686E-3</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1.4539044429755071E-2</v>
      </c>
      <c r="J54" s="67">
        <f t="shared" si="4"/>
        <v>2.6941554663959515E-3</v>
      </c>
      <c r="K54" s="100">
        <f t="shared" si="6"/>
        <v>1.7961036442639675E-3</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1.2266080252315986E-2</v>
      </c>
      <c r="J55" s="67">
        <f t="shared" si="4"/>
        <v>2.2729641774390848E-3</v>
      </c>
      <c r="K55" s="100">
        <f t="shared" si="6"/>
        <v>1.5153094516260565E-3</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1.034846034642669E-2</v>
      </c>
      <c r="J56" s="67">
        <f t="shared" si="4"/>
        <v>1.9176199058892958E-3</v>
      </c>
      <c r="K56" s="100">
        <f t="shared" si="6"/>
        <v>1.2784132705928638E-3</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8.730631900223022E-3</v>
      </c>
      <c r="J57" s="67">
        <f t="shared" si="4"/>
        <v>1.6178284462036671E-3</v>
      </c>
      <c r="K57" s="100">
        <f t="shared" si="6"/>
        <v>1.0785522974691114E-3</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7.365726960872193E-3</v>
      </c>
      <c r="J58" s="67">
        <f t="shared" si="4"/>
        <v>1.3649049393508292E-3</v>
      </c>
      <c r="K58" s="100">
        <f t="shared" si="6"/>
        <v>9.0993662623388611E-4</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6.2142046855432776E-3</v>
      </c>
      <c r="J59" s="67">
        <f t="shared" si="4"/>
        <v>1.1515222753289156E-3</v>
      </c>
      <c r="K59" s="100">
        <f t="shared" si="6"/>
        <v>7.6768151688594364E-4</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5.2427058563212572E-3</v>
      </c>
      <c r="J60" s="67">
        <f t="shared" si="4"/>
        <v>9.7149882922202004E-4</v>
      </c>
      <c r="K60" s="100">
        <f t="shared" si="6"/>
        <v>6.4766588614801333E-4</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4.4230864747420605E-3</v>
      </c>
      <c r="J61" s="67">
        <f t="shared" si="4"/>
        <v>8.1961938157919701E-4</v>
      </c>
      <c r="K61" s="100">
        <f t="shared" si="6"/>
        <v>5.4641292105279797E-4</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3.7316024395032056E-3</v>
      </c>
      <c r="J62" s="67">
        <f t="shared" si="4"/>
        <v>6.9148403523885472E-4</v>
      </c>
      <c r="K62" s="100">
        <f t="shared" si="6"/>
        <v>4.6098935682590311E-4</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3.1482216877340898E-3</v>
      </c>
      <c r="J63" s="67">
        <f t="shared" si="4"/>
        <v>5.8338075176911559E-4</v>
      </c>
      <c r="K63" s="100">
        <f t="shared" si="6"/>
        <v>3.8892050117941037E-4</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2.6560438727869385E-3</v>
      </c>
      <c r="J64" s="67">
        <f t="shared" si="4"/>
        <v>4.9217781494715132E-4</v>
      </c>
      <c r="K64" s="100">
        <f t="shared" si="6"/>
        <v>3.2811854329810086E-4</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2.2408107668067411E-3</v>
      </c>
      <c r="J65" s="67">
        <f t="shared" si="4"/>
        <v>4.1523310598019732E-4</v>
      </c>
      <c r="K65" s="100">
        <f t="shared" si="6"/>
        <v>2.7682207065346488E-4</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1.8904932046052113E-3</v>
      </c>
      <c r="J66" s="67">
        <f t="shared" si="4"/>
        <v>3.5031756220152996E-4</v>
      </c>
      <c r="K66" s="100">
        <f t="shared" si="6"/>
        <v>2.3354504146768664E-4</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1.5949426027399652E-3</v>
      </c>
      <c r="J67" s="67">
        <f t="shared" si="4"/>
        <v>2.9555060186524601E-4</v>
      </c>
      <c r="K67" s="100">
        <f t="shared" si="6"/>
        <v>1.9703373457683067E-4</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1.3455969584223715E-3</v>
      </c>
      <c r="J68" s="67">
        <f t="shared" si="4"/>
        <v>2.4934564431759357E-4</v>
      </c>
      <c r="K68" s="100">
        <f t="shared" si="6"/>
        <v>1.6623042954506237E-4</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1.1352328111400619E-3</v>
      </c>
      <c r="J69" s="67">
        <f t="shared" si="4"/>
        <v>2.1036414728230971E-4</v>
      </c>
      <c r="K69" s="100">
        <f t="shared" si="6"/>
        <v>1.4024276485487312E-4</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9.5775598140467749E-4</v>
      </c>
      <c r="J70" s="67">
        <f t="shared" si="4"/>
        <v>1.7747682973538449E-4</v>
      </c>
      <c r="K70" s="100">
        <f t="shared" si="6"/>
        <v>1.1831788649025632E-4</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8.080250243958667E-4</v>
      </c>
      <c r="J71" s="67">
        <f t="shared" si="4"/>
        <v>1.4973095700881079E-4</v>
      </c>
      <c r="K71" s="100">
        <f t="shared" si="6"/>
        <v>9.9820638005873857E-5</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6.8170228401222732E-4</v>
      </c>
      <c r="J72" s="67">
        <f t="shared" si="4"/>
        <v>1.2632274038363935E-4</v>
      </c>
      <c r="K72" s="100">
        <f t="shared" si="6"/>
        <v>8.4215160255759569E-5</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5.7512823241451163E-4</v>
      </c>
      <c r="J73" s="67">
        <f t="shared" si="4"/>
        <v>1.0657405159771568E-4</v>
      </c>
      <c r="K73" s="100">
        <f t="shared" si="6"/>
        <v>7.1049367731810446E-5</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4.8521545471939131E-4</v>
      </c>
      <c r="J74" s="67">
        <f t="shared" si="4"/>
        <v>8.9912777695120341E-5</v>
      </c>
      <c r="K74" s="100">
        <f t="shared" si="6"/>
        <v>5.9941851796746894E-5</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4.0935920761556621E-4</v>
      </c>
      <c r="J75" s="67">
        <f t="shared" si="4"/>
        <v>7.5856247103825113E-5</v>
      </c>
      <c r="K75" s="100">
        <f t="shared" si="6"/>
        <v>5.0570831402550076E-5</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3.4536196081502761E-4</v>
      </c>
      <c r="J76" s="67">
        <f t="shared" si="4"/>
        <v>6.3997246800538587E-5</v>
      </c>
      <c r="K76" s="100">
        <f t="shared" si="6"/>
        <v>4.2664831200359054E-5</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2.9136973533037773E-4</v>
      </c>
      <c r="J77" s="67">
        <f t="shared" si="4"/>
        <v>5.3992225484649887E-5</v>
      </c>
      <c r="K77" s="100">
        <f t="shared" si="6"/>
        <v>3.5994816989766591E-5</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2.4581839431923999E-4</v>
      </c>
      <c r="J78" s="67">
        <f t="shared" si="4"/>
        <v>4.5551341011137742E-5</v>
      </c>
      <c r="K78" s="100">
        <f t="shared" si="6"/>
        <v>3.0367560674091826E-5</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2.0738833055935913E-4</v>
      </c>
      <c r="J79" s="67">
        <f t="shared" si="4"/>
        <v>3.8430063759880855E-5</v>
      </c>
      <c r="K79" s="100">
        <f t="shared" si="6"/>
        <v>2.5620042506587235E-5</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1.7496623786559192E-4</v>
      </c>
      <c r="J80" s="67">
        <f t="shared" si="4"/>
        <v>3.2422092693767208E-5</v>
      </c>
      <c r="K80" s="100">
        <f t="shared" si="6"/>
        <v>2.161472846251147E-5</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1.4761285897943384E-4</v>
      </c>
      <c r="J81" s="67">
        <f t="shared" si="4"/>
        <v>2.7353378886158068E-5</v>
      </c>
      <c r="K81" s="100">
        <f t="shared" si="6"/>
        <v>1.8235585924105377E-5</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1.2453577559815189E-4</v>
      </c>
      <c r="J82" s="67">
        <f t="shared" si="4"/>
        <v>2.3077083381281937E-5</v>
      </c>
      <c r="K82" s="100">
        <f t="shared" si="6"/>
        <v>1.5384722254187956E-5</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1.0506645227970322E-4</v>
      </c>
      <c r="J83" s="67">
        <f t="shared" ref="J83:J99" si="16">I82*(1-$K$10)+H83</f>
        <v>1.946932331844868E-5</v>
      </c>
      <c r="K83" s="100">
        <f t="shared" si="6"/>
        <v>1.2979548878965786E-5</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8.8640869192988517E-5</v>
      </c>
      <c r="J84" s="67">
        <f t="shared" si="16"/>
        <v>1.6425583086714701E-5</v>
      </c>
      <c r="K84" s="100">
        <f t="shared" si="6"/>
        <v>1.0950388724476467E-5</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7.4783182650646702E-5</v>
      </c>
      <c r="J85" s="67">
        <f t="shared" si="16"/>
        <v>1.3857686542341821E-5</v>
      </c>
      <c r="K85" s="100">
        <f t="shared" ref="K85:K99" si="18">J85*CH4_fraction*conv</f>
        <v>9.2384576948945462E-6</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6.309194007545171E-5</v>
      </c>
      <c r="J86" s="67">
        <f t="shared" si="16"/>
        <v>1.1691242575194988E-5</v>
      </c>
      <c r="K86" s="100">
        <f t="shared" si="18"/>
        <v>7.7941617167966585E-6</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5.3228450052465997E-5</v>
      </c>
      <c r="J87" s="67">
        <f t="shared" si="16"/>
        <v>9.8634900229857118E-6</v>
      </c>
      <c r="K87" s="100">
        <f t="shared" si="18"/>
        <v>6.5756600153238079E-6</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4.4906970551223496E-5</v>
      </c>
      <c r="J88" s="67">
        <f t="shared" si="16"/>
        <v>8.3214795012425012E-6</v>
      </c>
      <c r="K88" s="100">
        <f t="shared" si="18"/>
        <v>5.5476530008283339E-6</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3.7886431073997173E-5</v>
      </c>
      <c r="J89" s="67">
        <f t="shared" si="16"/>
        <v>7.0205394772263212E-6</v>
      </c>
      <c r="K89" s="100">
        <f t="shared" si="18"/>
        <v>4.6803596514842136E-6</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3.1963448923535355E-5</v>
      </c>
      <c r="J90" s="67">
        <f t="shared" si="16"/>
        <v>5.9229821504618156E-6</v>
      </c>
      <c r="K90" s="100">
        <f t="shared" si="18"/>
        <v>3.9486547669745432E-6</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2.6966437273862334E-5</v>
      </c>
      <c r="J91" s="67">
        <f t="shared" si="16"/>
        <v>4.9970116496730219E-6</v>
      </c>
      <c r="K91" s="100">
        <f t="shared" si="18"/>
        <v>3.3313410997820146E-6</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2.2750634356910951E-5</v>
      </c>
      <c r="J92" s="67">
        <f t="shared" si="16"/>
        <v>4.2158029169513827E-6</v>
      </c>
      <c r="K92" s="100">
        <f t="shared" si="18"/>
        <v>2.8105352779675882E-6</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1.9193909762174663E-5</v>
      </c>
      <c r="J93" s="67">
        <f t="shared" si="16"/>
        <v>3.5567245947362874E-6</v>
      </c>
      <c r="K93" s="100">
        <f t="shared" si="18"/>
        <v>2.3711497298241914E-6</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1.6193226359272627E-5</v>
      </c>
      <c r="J94" s="67">
        <f t="shared" si="16"/>
        <v>3.0006834029020372E-6</v>
      </c>
      <c r="K94" s="100">
        <f t="shared" si="18"/>
        <v>2.0004556019346915E-6</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1.3661655346499466E-5</v>
      </c>
      <c r="J95" s="67">
        <f t="shared" si="16"/>
        <v>2.5315710127731597E-6</v>
      </c>
      <c r="K95" s="100">
        <f t="shared" si="18"/>
        <v>1.6877140085154398E-6</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1.1525857952307477E-5</v>
      </c>
      <c r="J96" s="67">
        <f t="shared" si="16"/>
        <v>2.1357973941919894E-6</v>
      </c>
      <c r="K96" s="100">
        <f t="shared" si="18"/>
        <v>1.4238649294613261E-6</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9.7239608354494576E-6</v>
      </c>
      <c r="J97" s="67">
        <f t="shared" si="16"/>
        <v>1.8018971168580187E-6</v>
      </c>
      <c r="K97" s="100">
        <f t="shared" si="18"/>
        <v>1.2012647445720124E-6</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8.2037636348298841E-6</v>
      </c>
      <c r="J98" s="67">
        <f t="shared" si="16"/>
        <v>1.5201972006195729E-6</v>
      </c>
      <c r="K98" s="100">
        <f t="shared" si="18"/>
        <v>1.0134648004130485E-6</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6.921226742378836E-6</v>
      </c>
      <c r="J99" s="68">
        <f t="shared" si="16"/>
        <v>1.2825368924510478E-6</v>
      </c>
      <c r="K99" s="102">
        <f t="shared" si="18"/>
        <v>8.5502459496736513E-7</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6.6162940311599985E-2</v>
      </c>
      <c r="D19" s="416">
        <f>Dry_Matter_Content!H6</f>
        <v>0.73</v>
      </c>
      <c r="E19" s="283">
        <f>MCF!R18</f>
        <v>1</v>
      </c>
      <c r="F19" s="130">
        <f t="shared" ref="F19:F50" si="0">C19*D19*$K$6*DOCF*E19</f>
        <v>7.2448419641201979E-3</v>
      </c>
      <c r="G19" s="65">
        <f t="shared" ref="G19:G82" si="1">F19*$K$12</f>
        <v>7.2448419641201979E-3</v>
      </c>
      <c r="H19" s="65">
        <f t="shared" ref="H19:H82" si="2">F19*(1-$K$12)</f>
        <v>0</v>
      </c>
      <c r="I19" s="65">
        <f t="shared" ref="I19:I82" si="3">G19+I18*$K$10</f>
        <v>7.2448419641201979E-3</v>
      </c>
      <c r="J19" s="65">
        <f t="shared" ref="J19:J82" si="4">I18*(1-$K$10)+H19</f>
        <v>0</v>
      </c>
      <c r="K19" s="66">
        <f>J19*CH4_fraction*conv</f>
        <v>0</v>
      </c>
      <c r="O19" s="95">
        <f>Amnt_Deposited!B14</f>
        <v>2000</v>
      </c>
      <c r="P19" s="98">
        <f>Amnt_Deposited!H14</f>
        <v>6.6162940311599985E-2</v>
      </c>
      <c r="Q19" s="283">
        <f>MCF!R18</f>
        <v>1</v>
      </c>
      <c r="R19" s="130">
        <f t="shared" ref="R19:R50" si="5">P19*$W$6*DOCF*Q19</f>
        <v>7.9395528373919985E-3</v>
      </c>
      <c r="S19" s="65">
        <f>R19*$W$12</f>
        <v>7.9395528373919985E-3</v>
      </c>
      <c r="T19" s="65">
        <f>R19*(1-$W$12)</f>
        <v>0</v>
      </c>
      <c r="U19" s="65">
        <f>S19+U18*$W$10</f>
        <v>7.9395528373919985E-3</v>
      </c>
      <c r="V19" s="65">
        <f>U18*(1-$W$10)+T19</f>
        <v>0</v>
      </c>
      <c r="W19" s="66">
        <f>V19*CH4_fraction*conv</f>
        <v>0</v>
      </c>
    </row>
    <row r="20" spans="2:23">
      <c r="B20" s="96">
        <f>Amnt_Deposited!B15</f>
        <v>2001</v>
      </c>
      <c r="C20" s="99">
        <f>Amnt_Deposited!H15</f>
        <v>6.9833339254799995E-2</v>
      </c>
      <c r="D20" s="418">
        <f>Dry_Matter_Content!H7</f>
        <v>0.73</v>
      </c>
      <c r="E20" s="284">
        <f>MCF!R19</f>
        <v>1</v>
      </c>
      <c r="F20" s="67">
        <f t="shared" si="0"/>
        <v>7.6467506484005987E-3</v>
      </c>
      <c r="G20" s="67">
        <f t="shared" si="1"/>
        <v>7.6467506484005987E-3</v>
      </c>
      <c r="H20" s="67">
        <f t="shared" si="2"/>
        <v>0</v>
      </c>
      <c r="I20" s="67">
        <f t="shared" si="3"/>
        <v>1.4401796521941543E-2</v>
      </c>
      <c r="J20" s="67">
        <f t="shared" si="4"/>
        <v>4.8979609057925354E-4</v>
      </c>
      <c r="K20" s="100">
        <f>J20*CH4_fraction*conv</f>
        <v>3.2653072705283569E-4</v>
      </c>
      <c r="M20" s="393"/>
      <c r="O20" s="96">
        <f>Amnt_Deposited!B15</f>
        <v>2001</v>
      </c>
      <c r="P20" s="99">
        <f>Amnt_Deposited!H15</f>
        <v>6.9833339254799995E-2</v>
      </c>
      <c r="Q20" s="284">
        <f>MCF!R19</f>
        <v>1</v>
      </c>
      <c r="R20" s="67">
        <f t="shared" si="5"/>
        <v>8.3800007105759994E-3</v>
      </c>
      <c r="S20" s="67">
        <f>R20*$W$12</f>
        <v>8.3800007105759994E-3</v>
      </c>
      <c r="T20" s="67">
        <f>R20*(1-$W$12)</f>
        <v>0</v>
      </c>
      <c r="U20" s="67">
        <f>S20+U19*$W$10</f>
        <v>1.5782790708977035E-2</v>
      </c>
      <c r="V20" s="67">
        <f>U19*(1-$W$10)+T20</f>
        <v>5.3676283899096284E-4</v>
      </c>
      <c r="W20" s="100">
        <f>V20*CH4_fraction*conv</f>
        <v>3.5784189266064187E-4</v>
      </c>
    </row>
    <row r="21" spans="2:23">
      <c r="B21" s="96">
        <f>Amnt_Deposited!B16</f>
        <v>2002</v>
      </c>
      <c r="C21" s="99">
        <f>Amnt_Deposited!H16</f>
        <v>7.3784256717599986E-2</v>
      </c>
      <c r="D21" s="418">
        <f>Dry_Matter_Content!H8</f>
        <v>0.73</v>
      </c>
      <c r="E21" s="284">
        <f>MCF!R20</f>
        <v>1</v>
      </c>
      <c r="F21" s="67">
        <f t="shared" si="0"/>
        <v>8.0793761105771977E-3</v>
      </c>
      <c r="G21" s="67">
        <f t="shared" si="1"/>
        <v>8.0793761105771977E-3</v>
      </c>
      <c r="H21" s="67">
        <f t="shared" si="2"/>
        <v>0</v>
      </c>
      <c r="I21" s="67">
        <f t="shared" si="3"/>
        <v>2.1507522183178474E-2</v>
      </c>
      <c r="J21" s="67">
        <f t="shared" si="4"/>
        <v>9.7365044934026774E-4</v>
      </c>
      <c r="K21" s="100">
        <f t="shared" ref="K21:K84" si="6">J21*CH4_fraction*conv</f>
        <v>6.4910029956017842E-4</v>
      </c>
      <c r="O21" s="96">
        <f>Amnt_Deposited!B16</f>
        <v>2002</v>
      </c>
      <c r="P21" s="99">
        <f>Amnt_Deposited!H16</f>
        <v>7.3784256717599986E-2</v>
      </c>
      <c r="Q21" s="284">
        <f>MCF!R20</f>
        <v>1</v>
      </c>
      <c r="R21" s="67">
        <f t="shared" si="5"/>
        <v>8.8541108061119984E-3</v>
      </c>
      <c r="S21" s="67">
        <f t="shared" ref="S21:S84" si="7">R21*$W$12</f>
        <v>8.8541108061119984E-3</v>
      </c>
      <c r="T21" s="67">
        <f t="shared" ref="T21:T84" si="8">R21*(1-$W$12)</f>
        <v>0</v>
      </c>
      <c r="U21" s="67">
        <f t="shared" ref="U21:U84" si="9">S21+U20*$W$10</f>
        <v>2.3569887324031206E-2</v>
      </c>
      <c r="V21" s="67">
        <f t="shared" ref="V21:V84" si="10">U20*(1-$W$10)+T21</f>
        <v>1.0670141910578278E-3</v>
      </c>
      <c r="W21" s="100">
        <f t="shared" ref="W21:W84" si="11">V21*CH4_fraction*conv</f>
        <v>7.1134279403855182E-4</v>
      </c>
    </row>
    <row r="22" spans="2:23">
      <c r="B22" s="96">
        <f>Amnt_Deposited!B17</f>
        <v>2003</v>
      </c>
      <c r="C22" s="99">
        <f>Amnt_Deposited!H17</f>
        <v>7.5135026617200007E-2</v>
      </c>
      <c r="D22" s="418">
        <f>Dry_Matter_Content!H9</f>
        <v>0.73</v>
      </c>
      <c r="E22" s="284">
        <f>MCF!R21</f>
        <v>1</v>
      </c>
      <c r="F22" s="67">
        <f t="shared" si="0"/>
        <v>8.2272854145833997E-3</v>
      </c>
      <c r="G22" s="67">
        <f t="shared" si="1"/>
        <v>8.2272854145833997E-3</v>
      </c>
      <c r="H22" s="67">
        <f t="shared" si="2"/>
        <v>0</v>
      </c>
      <c r="I22" s="67">
        <f t="shared" si="3"/>
        <v>2.8280766179669098E-2</v>
      </c>
      <c r="J22" s="67">
        <f t="shared" si="4"/>
        <v>1.4540414180927764E-3</v>
      </c>
      <c r="K22" s="100">
        <f t="shared" si="6"/>
        <v>9.6936094539518429E-4</v>
      </c>
      <c r="N22" s="258"/>
      <c r="O22" s="96">
        <f>Amnt_Deposited!B17</f>
        <v>2003</v>
      </c>
      <c r="P22" s="99">
        <f>Amnt_Deposited!H17</f>
        <v>7.5135026617200007E-2</v>
      </c>
      <c r="Q22" s="284">
        <f>MCF!R21</f>
        <v>1</v>
      </c>
      <c r="R22" s="67">
        <f t="shared" si="5"/>
        <v>9.0162031940639997E-3</v>
      </c>
      <c r="S22" s="67">
        <f t="shared" si="7"/>
        <v>9.0162031940639997E-3</v>
      </c>
      <c r="T22" s="67">
        <f t="shared" si="8"/>
        <v>0</v>
      </c>
      <c r="U22" s="67">
        <f t="shared" si="9"/>
        <v>3.0992620470870244E-2</v>
      </c>
      <c r="V22" s="67">
        <f t="shared" si="10"/>
        <v>1.5934700472249605E-3</v>
      </c>
      <c r="W22" s="100">
        <f t="shared" si="11"/>
        <v>1.0623133648166403E-3</v>
      </c>
    </row>
    <row r="23" spans="2:23">
      <c r="B23" s="96">
        <f>Amnt_Deposited!B18</f>
        <v>2004</v>
      </c>
      <c r="C23" s="99">
        <f>Amnt_Deposited!H18</f>
        <v>7.9272393136199992E-2</v>
      </c>
      <c r="D23" s="418">
        <f>Dry_Matter_Content!H10</f>
        <v>0.73</v>
      </c>
      <c r="E23" s="284">
        <f>MCF!R22</f>
        <v>1</v>
      </c>
      <c r="F23" s="67">
        <f t="shared" si="0"/>
        <v>8.6803270484138995E-3</v>
      </c>
      <c r="G23" s="67">
        <f t="shared" si="1"/>
        <v>8.6803270484138995E-3</v>
      </c>
      <c r="H23" s="67">
        <f t="shared" si="2"/>
        <v>0</v>
      </c>
      <c r="I23" s="67">
        <f t="shared" si="3"/>
        <v>3.5049138656542522E-2</v>
      </c>
      <c r="J23" s="67">
        <f t="shared" si="4"/>
        <v>1.9119545715404762E-3</v>
      </c>
      <c r="K23" s="100">
        <f t="shared" si="6"/>
        <v>1.2746363810269841E-3</v>
      </c>
      <c r="N23" s="258"/>
      <c r="O23" s="96">
        <f>Amnt_Deposited!B18</f>
        <v>2004</v>
      </c>
      <c r="P23" s="99">
        <f>Amnt_Deposited!H18</f>
        <v>7.9272393136199992E-2</v>
      </c>
      <c r="Q23" s="284">
        <f>MCF!R22</f>
        <v>1</v>
      </c>
      <c r="R23" s="67">
        <f t="shared" si="5"/>
        <v>9.512687176343999E-3</v>
      </c>
      <c r="S23" s="67">
        <f t="shared" si="7"/>
        <v>9.512687176343999E-3</v>
      </c>
      <c r="T23" s="67">
        <f t="shared" si="8"/>
        <v>0</v>
      </c>
      <c r="U23" s="67">
        <f t="shared" si="9"/>
        <v>3.8410014966073998E-2</v>
      </c>
      <c r="V23" s="67">
        <f t="shared" si="10"/>
        <v>2.0952926811402478E-3</v>
      </c>
      <c r="W23" s="100">
        <f t="shared" si="11"/>
        <v>1.3968617874268317E-3</v>
      </c>
    </row>
    <row r="24" spans="2:23">
      <c r="B24" s="96">
        <f>Amnt_Deposited!B19</f>
        <v>2005</v>
      </c>
      <c r="C24" s="99">
        <f>Amnt_Deposited!H19</f>
        <v>8.4973453250399997E-2</v>
      </c>
      <c r="D24" s="418">
        <f>Dry_Matter_Content!H11</f>
        <v>0.73</v>
      </c>
      <c r="E24" s="284">
        <f>MCF!R23</f>
        <v>1</v>
      </c>
      <c r="F24" s="67">
        <f t="shared" si="0"/>
        <v>9.3045931309187983E-3</v>
      </c>
      <c r="G24" s="67">
        <f t="shared" si="1"/>
        <v>9.3045931309187983E-3</v>
      </c>
      <c r="H24" s="67">
        <f t="shared" si="2"/>
        <v>0</v>
      </c>
      <c r="I24" s="67">
        <f t="shared" si="3"/>
        <v>4.1984193407305713E-2</v>
      </c>
      <c r="J24" s="67">
        <f t="shared" si="4"/>
        <v>2.3695383801556041E-3</v>
      </c>
      <c r="K24" s="100">
        <f t="shared" si="6"/>
        <v>1.5796922534370692E-3</v>
      </c>
      <c r="N24" s="258"/>
      <c r="O24" s="96">
        <f>Amnt_Deposited!B19</f>
        <v>2005</v>
      </c>
      <c r="P24" s="99">
        <f>Amnt_Deposited!H19</f>
        <v>8.4973453250399997E-2</v>
      </c>
      <c r="Q24" s="284">
        <f>MCF!R23</f>
        <v>1</v>
      </c>
      <c r="R24" s="67">
        <f t="shared" si="5"/>
        <v>1.0196814390047999E-2</v>
      </c>
      <c r="S24" s="67">
        <f t="shared" si="7"/>
        <v>1.0196814390047999E-2</v>
      </c>
      <c r="T24" s="67">
        <f t="shared" si="8"/>
        <v>0</v>
      </c>
      <c r="U24" s="67">
        <f t="shared" si="9"/>
        <v>4.6010074966910376E-2</v>
      </c>
      <c r="V24" s="67">
        <f t="shared" si="10"/>
        <v>2.596754389211621E-3</v>
      </c>
      <c r="W24" s="100">
        <f t="shared" si="11"/>
        <v>1.7311695928077472E-3</v>
      </c>
    </row>
    <row r="25" spans="2:23">
      <c r="B25" s="96">
        <f>Amnt_Deposited!B20</f>
        <v>2006</v>
      </c>
      <c r="C25" s="99">
        <f>Amnt_Deposited!H20</f>
        <v>8.8431491788199992E-2</v>
      </c>
      <c r="D25" s="418">
        <f>Dry_Matter_Content!H12</f>
        <v>0.73</v>
      </c>
      <c r="E25" s="284">
        <f>MCF!R24</f>
        <v>1</v>
      </c>
      <c r="F25" s="67">
        <f t="shared" si="0"/>
        <v>9.6832483508078986E-3</v>
      </c>
      <c r="G25" s="67">
        <f t="shared" si="1"/>
        <v>9.6832483508078986E-3</v>
      </c>
      <c r="H25" s="67">
        <f t="shared" si="2"/>
        <v>0</v>
      </c>
      <c r="I25" s="67">
        <f t="shared" si="3"/>
        <v>4.8829050817515804E-2</v>
      </c>
      <c r="J25" s="67">
        <f t="shared" si="4"/>
        <v>2.8383909405978094E-3</v>
      </c>
      <c r="K25" s="100">
        <f t="shared" si="6"/>
        <v>1.8922606270652062E-3</v>
      </c>
      <c r="N25" s="258"/>
      <c r="O25" s="96">
        <f>Amnt_Deposited!B20</f>
        <v>2006</v>
      </c>
      <c r="P25" s="99">
        <f>Amnt_Deposited!H20</f>
        <v>8.8431491788199992E-2</v>
      </c>
      <c r="Q25" s="284">
        <f>MCF!R24</f>
        <v>1</v>
      </c>
      <c r="R25" s="67">
        <f t="shared" si="5"/>
        <v>1.0611779014583999E-2</v>
      </c>
      <c r="S25" s="67">
        <f t="shared" si="7"/>
        <v>1.0611779014583999E-2</v>
      </c>
      <c r="T25" s="67">
        <f t="shared" si="8"/>
        <v>0</v>
      </c>
      <c r="U25" s="67">
        <f t="shared" si="9"/>
        <v>5.3511288567140616E-2</v>
      </c>
      <c r="V25" s="67">
        <f t="shared" si="10"/>
        <v>3.110565414353764E-3</v>
      </c>
      <c r="W25" s="100">
        <f t="shared" si="11"/>
        <v>2.0737102762358427E-3</v>
      </c>
    </row>
    <row r="26" spans="2:23">
      <c r="B26" s="96">
        <f>Amnt_Deposited!B21</f>
        <v>2007</v>
      </c>
      <c r="C26" s="99">
        <f>Amnt_Deposited!H21</f>
        <v>9.1990359271800007E-2</v>
      </c>
      <c r="D26" s="418">
        <f>Dry_Matter_Content!H13</f>
        <v>0.73</v>
      </c>
      <c r="E26" s="284">
        <f>MCF!R25</f>
        <v>1</v>
      </c>
      <c r="F26" s="67">
        <f t="shared" si="0"/>
        <v>1.0072944340262102E-2</v>
      </c>
      <c r="G26" s="67">
        <f t="shared" si="1"/>
        <v>1.0072944340262102E-2</v>
      </c>
      <c r="H26" s="67">
        <f t="shared" si="2"/>
        <v>0</v>
      </c>
      <c r="I26" s="67">
        <f t="shared" si="3"/>
        <v>5.5600849554387329E-2</v>
      </c>
      <c r="J26" s="67">
        <f t="shared" si="4"/>
        <v>3.3011456033905772E-3</v>
      </c>
      <c r="K26" s="100">
        <f t="shared" si="6"/>
        <v>2.200763735593718E-3</v>
      </c>
      <c r="N26" s="258"/>
      <c r="O26" s="96">
        <f>Amnt_Deposited!B21</f>
        <v>2007</v>
      </c>
      <c r="P26" s="99">
        <f>Amnt_Deposited!H21</f>
        <v>9.1990359271800007E-2</v>
      </c>
      <c r="Q26" s="284">
        <f>MCF!R25</f>
        <v>1</v>
      </c>
      <c r="R26" s="67">
        <f t="shared" si="5"/>
        <v>1.1038843112616001E-2</v>
      </c>
      <c r="S26" s="67">
        <f t="shared" si="7"/>
        <v>1.1038843112616001E-2</v>
      </c>
      <c r="T26" s="67">
        <f t="shared" si="8"/>
        <v>0</v>
      </c>
      <c r="U26" s="67">
        <f t="shared" si="9"/>
        <v>6.0932437867821737E-2</v>
      </c>
      <c r="V26" s="67">
        <f t="shared" si="10"/>
        <v>3.6176938119348795E-3</v>
      </c>
      <c r="W26" s="100">
        <f t="shared" si="11"/>
        <v>2.4117958746232527E-3</v>
      </c>
    </row>
    <row r="27" spans="2:23">
      <c r="B27" s="96">
        <f>Amnt_Deposited!B22</f>
        <v>2008</v>
      </c>
      <c r="C27" s="99">
        <f>Amnt_Deposited!H22</f>
        <v>9.5642732928599983E-2</v>
      </c>
      <c r="D27" s="418">
        <f>Dry_Matter_Content!H14</f>
        <v>0.73</v>
      </c>
      <c r="E27" s="284">
        <f>MCF!R26</f>
        <v>1</v>
      </c>
      <c r="F27" s="67">
        <f t="shared" si="0"/>
        <v>1.0472879255681697E-2</v>
      </c>
      <c r="G27" s="67">
        <f t="shared" si="1"/>
        <v>1.0472879255681697E-2</v>
      </c>
      <c r="H27" s="67">
        <f t="shared" si="2"/>
        <v>0</v>
      </c>
      <c r="I27" s="67">
        <f t="shared" si="3"/>
        <v>6.2314767761712839E-2</v>
      </c>
      <c r="J27" s="67">
        <f t="shared" si="4"/>
        <v>3.7589610483561853E-3</v>
      </c>
      <c r="K27" s="100">
        <f t="shared" si="6"/>
        <v>2.5059740322374568E-3</v>
      </c>
      <c r="N27" s="258"/>
      <c r="O27" s="96">
        <f>Amnt_Deposited!B22</f>
        <v>2008</v>
      </c>
      <c r="P27" s="99">
        <f>Amnt_Deposited!H22</f>
        <v>9.5642732928599983E-2</v>
      </c>
      <c r="Q27" s="284">
        <f>MCF!R26</f>
        <v>1</v>
      </c>
      <c r="R27" s="67">
        <f t="shared" si="5"/>
        <v>1.1477127951431998E-2</v>
      </c>
      <c r="S27" s="67">
        <f t="shared" si="7"/>
        <v>1.1477127951431998E-2</v>
      </c>
      <c r="T27" s="67">
        <f t="shared" si="8"/>
        <v>0</v>
      </c>
      <c r="U27" s="67">
        <f t="shared" si="9"/>
        <v>6.8290156451192158E-2</v>
      </c>
      <c r="V27" s="67">
        <f t="shared" si="10"/>
        <v>4.1194093680615735E-3</v>
      </c>
      <c r="W27" s="100">
        <f t="shared" si="11"/>
        <v>2.7462729120410487E-3</v>
      </c>
    </row>
    <row r="28" spans="2:23">
      <c r="B28" s="96">
        <f>Amnt_Deposited!B23</f>
        <v>2009</v>
      </c>
      <c r="C28" s="99">
        <f>Amnt_Deposited!H23</f>
        <v>9.9376783664400004E-2</v>
      </c>
      <c r="D28" s="418">
        <f>Dry_Matter_Content!H15</f>
        <v>0.73</v>
      </c>
      <c r="E28" s="284">
        <f>MCF!R27</f>
        <v>1</v>
      </c>
      <c r="F28" s="67">
        <f t="shared" si="0"/>
        <v>1.0881757811251799E-2</v>
      </c>
      <c r="G28" s="67">
        <f t="shared" si="1"/>
        <v>1.0881757811251799E-2</v>
      </c>
      <c r="H28" s="67">
        <f t="shared" si="2"/>
        <v>0</v>
      </c>
      <c r="I28" s="67">
        <f t="shared" si="3"/>
        <v>6.8983662161147263E-2</v>
      </c>
      <c r="J28" s="67">
        <f t="shared" si="4"/>
        <v>4.2128634118173665E-3</v>
      </c>
      <c r="K28" s="100">
        <f t="shared" si="6"/>
        <v>2.8085756078782441E-3</v>
      </c>
      <c r="N28" s="258"/>
      <c r="O28" s="96">
        <f>Amnt_Deposited!B23</f>
        <v>2009</v>
      </c>
      <c r="P28" s="99">
        <f>Amnt_Deposited!H23</f>
        <v>9.9376783664400004E-2</v>
      </c>
      <c r="Q28" s="284">
        <f>MCF!R27</f>
        <v>1</v>
      </c>
      <c r="R28" s="67">
        <f t="shared" si="5"/>
        <v>1.1925214039728E-2</v>
      </c>
      <c r="S28" s="67">
        <f t="shared" si="7"/>
        <v>1.1925214039728E-2</v>
      </c>
      <c r="T28" s="67">
        <f t="shared" si="8"/>
        <v>0</v>
      </c>
      <c r="U28" s="67">
        <f t="shared" si="9"/>
        <v>7.5598533875229898E-2</v>
      </c>
      <c r="V28" s="67">
        <f t="shared" si="10"/>
        <v>4.6168366156902653E-3</v>
      </c>
      <c r="W28" s="100">
        <f t="shared" si="11"/>
        <v>3.0778910771268432E-3</v>
      </c>
    </row>
    <row r="29" spans="2:23">
      <c r="B29" s="96">
        <f>Amnt_Deposited!B24</f>
        <v>2010</v>
      </c>
      <c r="C29" s="99">
        <f>Amnt_Deposited!H24</f>
        <v>0.10087344572579998</v>
      </c>
      <c r="D29" s="418">
        <f>Dry_Matter_Content!H16</f>
        <v>0.73</v>
      </c>
      <c r="E29" s="284">
        <f>MCF!R28</f>
        <v>1</v>
      </c>
      <c r="F29" s="67">
        <f t="shared" si="0"/>
        <v>1.1045642306975098E-2</v>
      </c>
      <c r="G29" s="67">
        <f t="shared" si="1"/>
        <v>1.1045642306975098E-2</v>
      </c>
      <c r="H29" s="67">
        <f t="shared" si="2"/>
        <v>0</v>
      </c>
      <c r="I29" s="67">
        <f t="shared" si="3"/>
        <v>7.5365582580508614E-2</v>
      </c>
      <c r="J29" s="67">
        <f t="shared" si="4"/>
        <v>4.6637218876137438E-3</v>
      </c>
      <c r="K29" s="100">
        <f t="shared" si="6"/>
        <v>3.1091479250758289E-3</v>
      </c>
      <c r="O29" s="96">
        <f>Amnt_Deposited!B24</f>
        <v>2010</v>
      </c>
      <c r="P29" s="99">
        <f>Amnt_Deposited!H24</f>
        <v>0.10087344572579998</v>
      </c>
      <c r="Q29" s="284">
        <f>MCF!R28</f>
        <v>1</v>
      </c>
      <c r="R29" s="67">
        <f t="shared" si="5"/>
        <v>1.2104813487095998E-2</v>
      </c>
      <c r="S29" s="67">
        <f t="shared" si="7"/>
        <v>1.2104813487095998E-2</v>
      </c>
      <c r="T29" s="67">
        <f t="shared" si="8"/>
        <v>0</v>
      </c>
      <c r="U29" s="67">
        <f t="shared" si="9"/>
        <v>8.2592419266310835E-2</v>
      </c>
      <c r="V29" s="67">
        <f t="shared" si="10"/>
        <v>5.1109280960150629E-3</v>
      </c>
      <c r="W29" s="100">
        <f t="shared" si="11"/>
        <v>3.4072853973433751E-3</v>
      </c>
    </row>
    <row r="30" spans="2:23">
      <c r="B30" s="96">
        <f>Amnt_Deposited!B25</f>
        <v>2011</v>
      </c>
      <c r="C30" s="99">
        <f>Amnt_Deposited!H25</f>
        <v>0</v>
      </c>
      <c r="D30" s="418">
        <f>Dry_Matter_Content!H17</f>
        <v>0.73</v>
      </c>
      <c r="E30" s="284">
        <f>MCF!R29</f>
        <v>1</v>
      </c>
      <c r="F30" s="67">
        <f t="shared" si="0"/>
        <v>0</v>
      </c>
      <c r="G30" s="67">
        <f t="shared" si="1"/>
        <v>0</v>
      </c>
      <c r="H30" s="67">
        <f t="shared" si="2"/>
        <v>0</v>
      </c>
      <c r="I30" s="67">
        <f t="shared" si="3"/>
        <v>7.0270403431677619E-2</v>
      </c>
      <c r="J30" s="67">
        <f t="shared" si="4"/>
        <v>5.0951791488309927E-3</v>
      </c>
      <c r="K30" s="100">
        <f t="shared" si="6"/>
        <v>3.3967860992206618E-3</v>
      </c>
      <c r="O30" s="96">
        <f>Amnt_Deposited!B25</f>
        <v>2011</v>
      </c>
      <c r="P30" s="99">
        <f>Amnt_Deposited!H25</f>
        <v>0</v>
      </c>
      <c r="Q30" s="284">
        <f>MCF!R29</f>
        <v>1</v>
      </c>
      <c r="R30" s="67">
        <f t="shared" si="5"/>
        <v>0</v>
      </c>
      <c r="S30" s="67">
        <f t="shared" si="7"/>
        <v>0</v>
      </c>
      <c r="T30" s="67">
        <f t="shared" si="8"/>
        <v>0</v>
      </c>
      <c r="U30" s="67">
        <f t="shared" si="9"/>
        <v>7.7008661294989192E-2</v>
      </c>
      <c r="V30" s="67">
        <f t="shared" si="10"/>
        <v>5.5837579713216377E-3</v>
      </c>
      <c r="W30" s="100">
        <f t="shared" si="11"/>
        <v>3.722505314214425E-3</v>
      </c>
    </row>
    <row r="31" spans="2:23">
      <c r="B31" s="96">
        <f>Amnt_Deposited!B26</f>
        <v>2012</v>
      </c>
      <c r="C31" s="99">
        <f>Amnt_Deposited!H26</f>
        <v>0</v>
      </c>
      <c r="D31" s="418">
        <f>Dry_Matter_Content!H18</f>
        <v>0.73</v>
      </c>
      <c r="E31" s="284">
        <f>MCF!R30</f>
        <v>1</v>
      </c>
      <c r="F31" s="67">
        <f t="shared" si="0"/>
        <v>0</v>
      </c>
      <c r="G31" s="67">
        <f t="shared" si="1"/>
        <v>0</v>
      </c>
      <c r="H31" s="67">
        <f t="shared" si="2"/>
        <v>0</v>
      </c>
      <c r="I31" s="67">
        <f t="shared" si="3"/>
        <v>6.5519689881993956E-2</v>
      </c>
      <c r="J31" s="67">
        <f t="shared" si="4"/>
        <v>4.7507135496836677E-3</v>
      </c>
      <c r="K31" s="100">
        <f t="shared" si="6"/>
        <v>3.1671423664557784E-3</v>
      </c>
      <c r="O31" s="96">
        <f>Amnt_Deposited!B26</f>
        <v>2012</v>
      </c>
      <c r="P31" s="99">
        <f>Amnt_Deposited!H26</f>
        <v>0</v>
      </c>
      <c r="Q31" s="284">
        <f>MCF!R30</f>
        <v>1</v>
      </c>
      <c r="R31" s="67">
        <f t="shared" si="5"/>
        <v>0</v>
      </c>
      <c r="S31" s="67">
        <f t="shared" si="7"/>
        <v>0</v>
      </c>
      <c r="T31" s="67">
        <f t="shared" si="8"/>
        <v>0</v>
      </c>
      <c r="U31" s="67">
        <f t="shared" si="9"/>
        <v>7.1802399870678324E-2</v>
      </c>
      <c r="V31" s="67">
        <f t="shared" si="10"/>
        <v>5.2062614243108696E-3</v>
      </c>
      <c r="W31" s="100">
        <f t="shared" si="11"/>
        <v>3.4708409495405796E-3</v>
      </c>
    </row>
    <row r="32" spans="2:23">
      <c r="B32" s="96">
        <f>Amnt_Deposited!B27</f>
        <v>2013</v>
      </c>
      <c r="C32" s="99">
        <f>Amnt_Deposited!H27</f>
        <v>0</v>
      </c>
      <c r="D32" s="418">
        <f>Dry_Matter_Content!H19</f>
        <v>0.73</v>
      </c>
      <c r="E32" s="284">
        <f>MCF!R31</f>
        <v>1</v>
      </c>
      <c r="F32" s="67">
        <f t="shared" si="0"/>
        <v>0</v>
      </c>
      <c r="G32" s="67">
        <f t="shared" si="1"/>
        <v>0</v>
      </c>
      <c r="H32" s="67">
        <f t="shared" si="2"/>
        <v>0</v>
      </c>
      <c r="I32" s="67">
        <f t="shared" si="3"/>
        <v>6.1090153928125453E-2</v>
      </c>
      <c r="J32" s="67">
        <f t="shared" si="4"/>
        <v>4.4295359538685025E-3</v>
      </c>
      <c r="K32" s="100">
        <f t="shared" si="6"/>
        <v>2.953023969245668E-3</v>
      </c>
      <c r="O32" s="96">
        <f>Amnt_Deposited!B27</f>
        <v>2013</v>
      </c>
      <c r="P32" s="99">
        <f>Amnt_Deposited!H27</f>
        <v>0</v>
      </c>
      <c r="Q32" s="284">
        <f>MCF!R31</f>
        <v>1</v>
      </c>
      <c r="R32" s="67">
        <f t="shared" si="5"/>
        <v>0</v>
      </c>
      <c r="S32" s="67">
        <f t="shared" si="7"/>
        <v>0</v>
      </c>
      <c r="T32" s="67">
        <f t="shared" si="8"/>
        <v>0</v>
      </c>
      <c r="U32" s="67">
        <f t="shared" si="9"/>
        <v>6.6948113893836134E-2</v>
      </c>
      <c r="V32" s="67">
        <f t="shared" si="10"/>
        <v>4.8542859768421955E-3</v>
      </c>
      <c r="W32" s="100">
        <f t="shared" si="11"/>
        <v>3.2361906512281303E-3</v>
      </c>
    </row>
    <row r="33" spans="2:23">
      <c r="B33" s="96">
        <f>Amnt_Deposited!B28</f>
        <v>2014</v>
      </c>
      <c r="C33" s="99">
        <f>Amnt_Deposited!H28</f>
        <v>0</v>
      </c>
      <c r="D33" s="418">
        <f>Dry_Matter_Content!H20</f>
        <v>0.73</v>
      </c>
      <c r="E33" s="284">
        <f>MCF!R32</f>
        <v>1</v>
      </c>
      <c r="F33" s="67">
        <f t="shared" si="0"/>
        <v>0</v>
      </c>
      <c r="G33" s="67">
        <f t="shared" si="1"/>
        <v>0</v>
      </c>
      <c r="H33" s="67">
        <f t="shared" si="2"/>
        <v>0</v>
      </c>
      <c r="I33" s="67">
        <f t="shared" si="3"/>
        <v>5.6960081979687265E-2</v>
      </c>
      <c r="J33" s="67">
        <f t="shared" si="4"/>
        <v>4.1300719484381907E-3</v>
      </c>
      <c r="K33" s="100">
        <f t="shared" si="6"/>
        <v>2.7533812989587935E-3</v>
      </c>
      <c r="O33" s="96">
        <f>Amnt_Deposited!B28</f>
        <v>2014</v>
      </c>
      <c r="P33" s="99">
        <f>Amnt_Deposited!H28</f>
        <v>0</v>
      </c>
      <c r="Q33" s="284">
        <f>MCF!R32</f>
        <v>1</v>
      </c>
      <c r="R33" s="67">
        <f t="shared" si="5"/>
        <v>0</v>
      </c>
      <c r="S33" s="67">
        <f t="shared" si="7"/>
        <v>0</v>
      </c>
      <c r="T33" s="67">
        <f t="shared" si="8"/>
        <v>0</v>
      </c>
      <c r="U33" s="67">
        <f t="shared" si="9"/>
        <v>6.2422007648972364E-2</v>
      </c>
      <c r="V33" s="67">
        <f t="shared" si="10"/>
        <v>4.5261062448637718E-3</v>
      </c>
      <c r="W33" s="100">
        <f t="shared" si="11"/>
        <v>3.0174041632425146E-3</v>
      </c>
    </row>
    <row r="34" spans="2:23">
      <c r="B34" s="96">
        <f>Amnt_Deposited!B29</f>
        <v>2015</v>
      </c>
      <c r="C34" s="99">
        <f>Amnt_Deposited!H29</f>
        <v>0</v>
      </c>
      <c r="D34" s="418">
        <f>Dry_Matter_Content!H21</f>
        <v>0.73</v>
      </c>
      <c r="E34" s="284">
        <f>MCF!R33</f>
        <v>1</v>
      </c>
      <c r="F34" s="67">
        <f t="shared" si="0"/>
        <v>0</v>
      </c>
      <c r="G34" s="67">
        <f t="shared" si="1"/>
        <v>0</v>
      </c>
      <c r="H34" s="67">
        <f t="shared" si="2"/>
        <v>0</v>
      </c>
      <c r="I34" s="67">
        <f t="shared" si="3"/>
        <v>5.3109228419196575E-2</v>
      </c>
      <c r="J34" s="67">
        <f t="shared" si="4"/>
        <v>3.8508535604906877E-3</v>
      </c>
      <c r="K34" s="100">
        <f t="shared" si="6"/>
        <v>2.5672357069937918E-3</v>
      </c>
      <c r="O34" s="96">
        <f>Amnt_Deposited!B29</f>
        <v>2015</v>
      </c>
      <c r="P34" s="99">
        <f>Amnt_Deposited!H29</f>
        <v>0</v>
      </c>
      <c r="Q34" s="284">
        <f>MCF!R33</f>
        <v>1</v>
      </c>
      <c r="R34" s="67">
        <f t="shared" si="5"/>
        <v>0</v>
      </c>
      <c r="S34" s="67">
        <f t="shared" si="7"/>
        <v>0</v>
      </c>
      <c r="T34" s="67">
        <f t="shared" si="8"/>
        <v>0</v>
      </c>
      <c r="U34" s="67">
        <f t="shared" si="9"/>
        <v>5.8201894158023661E-2</v>
      </c>
      <c r="V34" s="67">
        <f t="shared" si="10"/>
        <v>4.2201134909487003E-3</v>
      </c>
      <c r="W34" s="100">
        <f t="shared" si="11"/>
        <v>2.8134089939658002E-3</v>
      </c>
    </row>
    <row r="35" spans="2:23">
      <c r="B35" s="96">
        <f>Amnt_Deposited!B30</f>
        <v>2016</v>
      </c>
      <c r="C35" s="99">
        <f>Amnt_Deposited!H30</f>
        <v>0</v>
      </c>
      <c r="D35" s="418">
        <f>Dry_Matter_Content!H22</f>
        <v>0.73</v>
      </c>
      <c r="E35" s="284">
        <f>MCF!R34</f>
        <v>1</v>
      </c>
      <c r="F35" s="67">
        <f t="shared" si="0"/>
        <v>0</v>
      </c>
      <c r="G35" s="67">
        <f t="shared" si="1"/>
        <v>0</v>
      </c>
      <c r="H35" s="67">
        <f t="shared" si="2"/>
        <v>0</v>
      </c>
      <c r="I35" s="67">
        <f t="shared" si="3"/>
        <v>4.951871635803224E-2</v>
      </c>
      <c r="J35" s="67">
        <f t="shared" si="4"/>
        <v>3.5905120611643337E-3</v>
      </c>
      <c r="K35" s="100">
        <f t="shared" si="6"/>
        <v>2.3936747074428891E-3</v>
      </c>
      <c r="O35" s="96">
        <f>Amnt_Deposited!B30</f>
        <v>2016</v>
      </c>
      <c r="P35" s="99">
        <f>Amnt_Deposited!H30</f>
        <v>0</v>
      </c>
      <c r="Q35" s="284">
        <f>MCF!R34</f>
        <v>1</v>
      </c>
      <c r="R35" s="67">
        <f t="shared" si="5"/>
        <v>0</v>
      </c>
      <c r="S35" s="67">
        <f t="shared" si="7"/>
        <v>0</v>
      </c>
      <c r="T35" s="67">
        <f t="shared" si="8"/>
        <v>0</v>
      </c>
      <c r="U35" s="67">
        <f t="shared" si="9"/>
        <v>5.4267086419761378E-2</v>
      </c>
      <c r="V35" s="67">
        <f t="shared" si="10"/>
        <v>3.9348077382622849E-3</v>
      </c>
      <c r="W35" s="100">
        <f t="shared" si="11"/>
        <v>2.6232051588415232E-3</v>
      </c>
    </row>
    <row r="36" spans="2:23">
      <c r="B36" s="96">
        <f>Amnt_Deposited!B31</f>
        <v>2017</v>
      </c>
      <c r="C36" s="99">
        <f>Amnt_Deposited!H31</f>
        <v>0</v>
      </c>
      <c r="D36" s="418">
        <f>Dry_Matter_Content!H23</f>
        <v>0.73</v>
      </c>
      <c r="E36" s="284">
        <f>MCF!R35</f>
        <v>1</v>
      </c>
      <c r="F36" s="67">
        <f t="shared" si="0"/>
        <v>0</v>
      </c>
      <c r="G36" s="67">
        <f t="shared" si="1"/>
        <v>0</v>
      </c>
      <c r="H36" s="67">
        <f t="shared" si="2"/>
        <v>0</v>
      </c>
      <c r="I36" s="67">
        <f t="shared" si="3"/>
        <v>4.6170945101904851E-2</v>
      </c>
      <c r="J36" s="67">
        <f t="shared" si="4"/>
        <v>3.347771256127393E-3</v>
      </c>
      <c r="K36" s="100">
        <f t="shared" si="6"/>
        <v>2.2318475040849287E-3</v>
      </c>
      <c r="O36" s="96">
        <f>Amnt_Deposited!B31</f>
        <v>2017</v>
      </c>
      <c r="P36" s="99">
        <f>Amnt_Deposited!H31</f>
        <v>0</v>
      </c>
      <c r="Q36" s="284">
        <f>MCF!R35</f>
        <v>1</v>
      </c>
      <c r="R36" s="67">
        <f t="shared" si="5"/>
        <v>0</v>
      </c>
      <c r="S36" s="67">
        <f t="shared" si="7"/>
        <v>0</v>
      </c>
      <c r="T36" s="67">
        <f t="shared" si="8"/>
        <v>0</v>
      </c>
      <c r="U36" s="67">
        <f t="shared" si="9"/>
        <v>5.0598296002087519E-2</v>
      </c>
      <c r="V36" s="67">
        <f t="shared" si="10"/>
        <v>3.6687904176738563E-3</v>
      </c>
      <c r="W36" s="100">
        <f t="shared" si="11"/>
        <v>2.4458602784492374E-3</v>
      </c>
    </row>
    <row r="37" spans="2:23">
      <c r="B37" s="96">
        <f>Amnt_Deposited!B32</f>
        <v>2018</v>
      </c>
      <c r="C37" s="99">
        <f>Amnt_Deposited!H32</f>
        <v>0</v>
      </c>
      <c r="D37" s="418">
        <f>Dry_Matter_Content!H24</f>
        <v>0.73</v>
      </c>
      <c r="E37" s="284">
        <f>MCF!R36</f>
        <v>1</v>
      </c>
      <c r="F37" s="67">
        <f t="shared" si="0"/>
        <v>0</v>
      </c>
      <c r="G37" s="67">
        <f t="shared" si="1"/>
        <v>0</v>
      </c>
      <c r="H37" s="67">
        <f t="shared" si="2"/>
        <v>0</v>
      </c>
      <c r="I37" s="67">
        <f t="shared" si="3"/>
        <v>4.3049503872232893E-2</v>
      </c>
      <c r="J37" s="67">
        <f t="shared" si="4"/>
        <v>3.1214412296719546E-3</v>
      </c>
      <c r="K37" s="100">
        <f t="shared" si="6"/>
        <v>2.0809608197813029E-3</v>
      </c>
      <c r="O37" s="96">
        <f>Amnt_Deposited!B32</f>
        <v>2018</v>
      </c>
      <c r="P37" s="99">
        <f>Amnt_Deposited!H32</f>
        <v>0</v>
      </c>
      <c r="Q37" s="284">
        <f>MCF!R36</f>
        <v>1</v>
      </c>
      <c r="R37" s="67">
        <f t="shared" si="5"/>
        <v>0</v>
      </c>
      <c r="S37" s="67">
        <f t="shared" si="7"/>
        <v>0</v>
      </c>
      <c r="T37" s="67">
        <f t="shared" si="8"/>
        <v>0</v>
      </c>
      <c r="U37" s="67">
        <f t="shared" si="9"/>
        <v>4.717753849011825E-2</v>
      </c>
      <c r="V37" s="67">
        <f t="shared" si="10"/>
        <v>3.4207575119692664E-3</v>
      </c>
      <c r="W37" s="100">
        <f t="shared" si="11"/>
        <v>2.2805050079795107E-3</v>
      </c>
    </row>
    <row r="38" spans="2:23">
      <c r="B38" s="96">
        <f>Amnt_Deposited!B33</f>
        <v>2019</v>
      </c>
      <c r="C38" s="99">
        <f>Amnt_Deposited!H33</f>
        <v>0</v>
      </c>
      <c r="D38" s="418">
        <f>Dry_Matter_Content!H25</f>
        <v>0.73</v>
      </c>
      <c r="E38" s="284">
        <f>MCF!R37</f>
        <v>1</v>
      </c>
      <c r="F38" s="67">
        <f t="shared" si="0"/>
        <v>0</v>
      </c>
      <c r="G38" s="67">
        <f t="shared" si="1"/>
        <v>0</v>
      </c>
      <c r="H38" s="67">
        <f t="shared" si="2"/>
        <v>0</v>
      </c>
      <c r="I38" s="67">
        <f t="shared" si="3"/>
        <v>4.0139091360487142E-2</v>
      </c>
      <c r="J38" s="67">
        <f t="shared" si="4"/>
        <v>2.9104125117457541E-3</v>
      </c>
      <c r="K38" s="100">
        <f t="shared" si="6"/>
        <v>1.9402750078305027E-3</v>
      </c>
      <c r="O38" s="96">
        <f>Amnt_Deposited!B33</f>
        <v>2019</v>
      </c>
      <c r="P38" s="99">
        <f>Amnt_Deposited!H33</f>
        <v>0</v>
      </c>
      <c r="Q38" s="284">
        <f>MCF!R37</f>
        <v>1</v>
      </c>
      <c r="R38" s="67">
        <f t="shared" si="5"/>
        <v>0</v>
      </c>
      <c r="S38" s="67">
        <f t="shared" si="7"/>
        <v>0</v>
      </c>
      <c r="T38" s="67">
        <f t="shared" si="8"/>
        <v>0</v>
      </c>
      <c r="U38" s="67">
        <f t="shared" si="9"/>
        <v>4.3988045326561261E-2</v>
      </c>
      <c r="V38" s="67">
        <f t="shared" si="10"/>
        <v>3.1894931635569916E-3</v>
      </c>
      <c r="W38" s="100">
        <f t="shared" si="11"/>
        <v>2.1263287757046609E-3</v>
      </c>
    </row>
    <row r="39" spans="2:23">
      <c r="B39" s="96">
        <f>Amnt_Deposited!B34</f>
        <v>2020</v>
      </c>
      <c r="C39" s="99">
        <f>Amnt_Deposited!H34</f>
        <v>0</v>
      </c>
      <c r="D39" s="418">
        <f>Dry_Matter_Content!H26</f>
        <v>0.73</v>
      </c>
      <c r="E39" s="284">
        <f>MCF!R38</f>
        <v>1</v>
      </c>
      <c r="F39" s="67">
        <f t="shared" si="0"/>
        <v>0</v>
      </c>
      <c r="G39" s="67">
        <f t="shared" si="1"/>
        <v>0</v>
      </c>
      <c r="H39" s="67">
        <f t="shared" si="2"/>
        <v>0</v>
      </c>
      <c r="I39" s="67">
        <f t="shared" si="3"/>
        <v>3.742544072115845E-2</v>
      </c>
      <c r="J39" s="67">
        <f t="shared" si="4"/>
        <v>2.7136506393286896E-3</v>
      </c>
      <c r="K39" s="100">
        <f t="shared" si="6"/>
        <v>1.8091004262191263E-3</v>
      </c>
      <c r="O39" s="96">
        <f>Amnt_Deposited!B34</f>
        <v>2020</v>
      </c>
      <c r="P39" s="99">
        <f>Amnt_Deposited!H34</f>
        <v>0</v>
      </c>
      <c r="Q39" s="284">
        <f>MCF!R38</f>
        <v>1</v>
      </c>
      <c r="R39" s="67">
        <f t="shared" si="5"/>
        <v>0</v>
      </c>
      <c r="S39" s="67">
        <f t="shared" si="7"/>
        <v>0</v>
      </c>
      <c r="T39" s="67">
        <f t="shared" si="8"/>
        <v>0</v>
      </c>
      <c r="U39" s="67">
        <f t="shared" si="9"/>
        <v>4.1014181612228452E-2</v>
      </c>
      <c r="V39" s="67">
        <f t="shared" si="10"/>
        <v>2.973863714332811E-3</v>
      </c>
      <c r="W39" s="100">
        <f t="shared" si="11"/>
        <v>1.982575809555207E-3</v>
      </c>
    </row>
    <row r="40" spans="2:23">
      <c r="B40" s="96">
        <f>Amnt_Deposited!B35</f>
        <v>2021</v>
      </c>
      <c r="C40" s="99">
        <f>Amnt_Deposited!H35</f>
        <v>0</v>
      </c>
      <c r="D40" s="418">
        <f>Dry_Matter_Content!H27</f>
        <v>0.73</v>
      </c>
      <c r="E40" s="284">
        <f>MCF!R39</f>
        <v>1</v>
      </c>
      <c r="F40" s="67">
        <f t="shared" si="0"/>
        <v>0</v>
      </c>
      <c r="G40" s="67">
        <f t="shared" si="1"/>
        <v>0</v>
      </c>
      <c r="H40" s="67">
        <f t="shared" si="2"/>
        <v>0</v>
      </c>
      <c r="I40" s="67">
        <f t="shared" si="3"/>
        <v>3.4895249635664552E-2</v>
      </c>
      <c r="J40" s="67">
        <f t="shared" si="4"/>
        <v>2.5301910854938952E-3</v>
      </c>
      <c r="K40" s="100">
        <f t="shared" si="6"/>
        <v>1.68679405699593E-3</v>
      </c>
      <c r="O40" s="96">
        <f>Amnt_Deposited!B35</f>
        <v>2021</v>
      </c>
      <c r="P40" s="99">
        <f>Amnt_Deposited!H35</f>
        <v>0</v>
      </c>
      <c r="Q40" s="284">
        <f>MCF!R39</f>
        <v>1</v>
      </c>
      <c r="R40" s="67">
        <f t="shared" si="5"/>
        <v>0</v>
      </c>
      <c r="S40" s="67">
        <f t="shared" si="7"/>
        <v>0</v>
      </c>
      <c r="T40" s="67">
        <f t="shared" si="8"/>
        <v>0</v>
      </c>
      <c r="U40" s="67">
        <f t="shared" si="9"/>
        <v>3.8241369463741993E-2</v>
      </c>
      <c r="V40" s="67">
        <f t="shared" si="10"/>
        <v>2.7728121484864613E-3</v>
      </c>
      <c r="W40" s="100">
        <f t="shared" si="11"/>
        <v>1.8485414323243074E-3</v>
      </c>
    </row>
    <row r="41" spans="2:23">
      <c r="B41" s="96">
        <f>Amnt_Deposited!B36</f>
        <v>2022</v>
      </c>
      <c r="C41" s="99">
        <f>Amnt_Deposited!H36</f>
        <v>0</v>
      </c>
      <c r="D41" s="418">
        <f>Dry_Matter_Content!H28</f>
        <v>0.73</v>
      </c>
      <c r="E41" s="284">
        <f>MCF!R40</f>
        <v>1</v>
      </c>
      <c r="F41" s="67">
        <f t="shared" si="0"/>
        <v>0</v>
      </c>
      <c r="G41" s="67">
        <f t="shared" si="1"/>
        <v>0</v>
      </c>
      <c r="H41" s="67">
        <f t="shared" si="2"/>
        <v>0</v>
      </c>
      <c r="I41" s="67">
        <f t="shared" si="3"/>
        <v>3.2536115104368921E-2</v>
      </c>
      <c r="J41" s="67">
        <f t="shared" si="4"/>
        <v>2.3591345312956305E-3</v>
      </c>
      <c r="K41" s="100">
        <f t="shared" si="6"/>
        <v>1.5727563541970868E-3</v>
      </c>
      <c r="O41" s="96">
        <f>Amnt_Deposited!B36</f>
        <v>2022</v>
      </c>
      <c r="P41" s="99">
        <f>Amnt_Deposited!H36</f>
        <v>0</v>
      </c>
      <c r="Q41" s="284">
        <f>MCF!R40</f>
        <v>1</v>
      </c>
      <c r="R41" s="67">
        <f t="shared" si="5"/>
        <v>0</v>
      </c>
      <c r="S41" s="67">
        <f t="shared" si="7"/>
        <v>0</v>
      </c>
      <c r="T41" s="67">
        <f t="shared" si="8"/>
        <v>0</v>
      </c>
      <c r="U41" s="67">
        <f t="shared" si="9"/>
        <v>3.565601655273308E-2</v>
      </c>
      <c r="V41" s="67">
        <f t="shared" si="10"/>
        <v>2.5853529110089115E-3</v>
      </c>
      <c r="W41" s="100">
        <f t="shared" si="11"/>
        <v>1.7235686073392743E-3</v>
      </c>
    </row>
    <row r="42" spans="2:23">
      <c r="B42" s="96">
        <f>Amnt_Deposited!B37</f>
        <v>2023</v>
      </c>
      <c r="C42" s="99">
        <f>Amnt_Deposited!H37</f>
        <v>0</v>
      </c>
      <c r="D42" s="418">
        <f>Dry_Matter_Content!H29</f>
        <v>0.73</v>
      </c>
      <c r="E42" s="284">
        <f>MCF!R41</f>
        <v>1</v>
      </c>
      <c r="F42" s="67">
        <f t="shared" si="0"/>
        <v>0</v>
      </c>
      <c r="G42" s="67">
        <f t="shared" si="1"/>
        <v>0</v>
      </c>
      <c r="H42" s="67">
        <f t="shared" si="2"/>
        <v>0</v>
      </c>
      <c r="I42" s="67">
        <f t="shared" si="3"/>
        <v>3.0336472647062157E-2</v>
      </c>
      <c r="J42" s="67">
        <f t="shared" si="4"/>
        <v>2.1996424573067618E-3</v>
      </c>
      <c r="K42" s="100">
        <f t="shared" si="6"/>
        <v>1.4664283048711744E-3</v>
      </c>
      <c r="O42" s="96">
        <f>Amnt_Deposited!B37</f>
        <v>2023</v>
      </c>
      <c r="P42" s="99">
        <f>Amnt_Deposited!H37</f>
        <v>0</v>
      </c>
      <c r="Q42" s="284">
        <f>MCF!R41</f>
        <v>1</v>
      </c>
      <c r="R42" s="67">
        <f t="shared" si="5"/>
        <v>0</v>
      </c>
      <c r="S42" s="67">
        <f t="shared" si="7"/>
        <v>0</v>
      </c>
      <c r="T42" s="67">
        <f t="shared" si="8"/>
        <v>0</v>
      </c>
      <c r="U42" s="67">
        <f t="shared" si="9"/>
        <v>3.3245449476232515E-2</v>
      </c>
      <c r="V42" s="67">
        <f t="shared" si="10"/>
        <v>2.4105670765005621E-3</v>
      </c>
      <c r="W42" s="100">
        <f t="shared" si="11"/>
        <v>1.6070447176670414E-3</v>
      </c>
    </row>
    <row r="43" spans="2:23">
      <c r="B43" s="96">
        <f>Amnt_Deposited!B38</f>
        <v>2024</v>
      </c>
      <c r="C43" s="99">
        <f>Amnt_Deposited!H38</f>
        <v>0</v>
      </c>
      <c r="D43" s="418">
        <f>Dry_Matter_Content!H30</f>
        <v>0.73</v>
      </c>
      <c r="E43" s="284">
        <f>MCF!R42</f>
        <v>1</v>
      </c>
      <c r="F43" s="67">
        <f t="shared" si="0"/>
        <v>0</v>
      </c>
      <c r="G43" s="67">
        <f t="shared" si="1"/>
        <v>0</v>
      </c>
      <c r="H43" s="67">
        <f t="shared" si="2"/>
        <v>0</v>
      </c>
      <c r="I43" s="67">
        <f t="shared" si="3"/>
        <v>2.8285539613866598E-2</v>
      </c>
      <c r="J43" s="67">
        <f t="shared" si="4"/>
        <v>2.0509330331955583E-3</v>
      </c>
      <c r="K43" s="100">
        <f t="shared" si="6"/>
        <v>1.3672886887970389E-3</v>
      </c>
      <c r="O43" s="96">
        <f>Amnt_Deposited!B38</f>
        <v>2024</v>
      </c>
      <c r="P43" s="99">
        <f>Amnt_Deposited!H38</f>
        <v>0</v>
      </c>
      <c r="Q43" s="284">
        <f>MCF!R42</f>
        <v>1</v>
      </c>
      <c r="R43" s="67">
        <f t="shared" si="5"/>
        <v>0</v>
      </c>
      <c r="S43" s="67">
        <f t="shared" si="7"/>
        <v>0</v>
      </c>
      <c r="T43" s="67">
        <f t="shared" si="8"/>
        <v>0</v>
      </c>
      <c r="U43" s="67">
        <f t="shared" si="9"/>
        <v>3.099785163163464E-2</v>
      </c>
      <c r="V43" s="67">
        <f t="shared" si="10"/>
        <v>2.247597844597873E-3</v>
      </c>
      <c r="W43" s="100">
        <f t="shared" si="11"/>
        <v>1.4983985630652487E-3</v>
      </c>
    </row>
    <row r="44" spans="2:23">
      <c r="B44" s="96">
        <f>Amnt_Deposited!B39</f>
        <v>2025</v>
      </c>
      <c r="C44" s="99">
        <f>Amnt_Deposited!H39</f>
        <v>0</v>
      </c>
      <c r="D44" s="418">
        <f>Dry_Matter_Content!H31</f>
        <v>0.73</v>
      </c>
      <c r="E44" s="284">
        <f>MCF!R43</f>
        <v>1</v>
      </c>
      <c r="F44" s="67">
        <f t="shared" si="0"/>
        <v>0</v>
      </c>
      <c r="G44" s="67">
        <f t="shared" si="1"/>
        <v>0</v>
      </c>
      <c r="H44" s="67">
        <f t="shared" si="2"/>
        <v>0</v>
      </c>
      <c r="I44" s="67">
        <f t="shared" si="3"/>
        <v>2.63732623286741E-2</v>
      </c>
      <c r="J44" s="67">
        <f t="shared" si="4"/>
        <v>1.9122772851924996E-3</v>
      </c>
      <c r="K44" s="100">
        <f t="shared" si="6"/>
        <v>1.2748515234616664E-3</v>
      </c>
      <c r="O44" s="96">
        <f>Amnt_Deposited!B39</f>
        <v>2025</v>
      </c>
      <c r="P44" s="99">
        <f>Amnt_Deposited!H39</f>
        <v>0</v>
      </c>
      <c r="Q44" s="284">
        <f>MCF!R43</f>
        <v>1</v>
      </c>
      <c r="R44" s="67">
        <f t="shared" si="5"/>
        <v>0</v>
      </c>
      <c r="S44" s="67">
        <f t="shared" si="7"/>
        <v>0</v>
      </c>
      <c r="T44" s="67">
        <f t="shared" si="8"/>
        <v>0</v>
      </c>
      <c r="U44" s="67">
        <f t="shared" si="9"/>
        <v>2.8902205291697652E-2</v>
      </c>
      <c r="V44" s="67">
        <f t="shared" si="10"/>
        <v>2.0956463399369866E-3</v>
      </c>
      <c r="W44" s="100">
        <f t="shared" si="11"/>
        <v>1.3970975599579909E-3</v>
      </c>
    </row>
    <row r="45" spans="2:23">
      <c r="B45" s="96">
        <f>Amnt_Deposited!B40</f>
        <v>2026</v>
      </c>
      <c r="C45" s="99">
        <f>Amnt_Deposited!H40</f>
        <v>0</v>
      </c>
      <c r="D45" s="418">
        <f>Dry_Matter_Content!H32</f>
        <v>0.73</v>
      </c>
      <c r="E45" s="284">
        <f>MCF!R44</f>
        <v>1</v>
      </c>
      <c r="F45" s="67">
        <f t="shared" si="0"/>
        <v>0</v>
      </c>
      <c r="G45" s="67">
        <f t="shared" si="1"/>
        <v>0</v>
      </c>
      <c r="H45" s="67">
        <f t="shared" si="2"/>
        <v>0</v>
      </c>
      <c r="I45" s="67">
        <f t="shared" si="3"/>
        <v>2.4590266806014088E-2</v>
      </c>
      <c r="J45" s="67">
        <f t="shared" si="4"/>
        <v>1.7829955226600113E-3</v>
      </c>
      <c r="K45" s="100">
        <f t="shared" si="6"/>
        <v>1.1886636817733409E-3</v>
      </c>
      <c r="O45" s="96">
        <f>Amnt_Deposited!B40</f>
        <v>2026</v>
      </c>
      <c r="P45" s="99">
        <f>Amnt_Deposited!H40</f>
        <v>0</v>
      </c>
      <c r="Q45" s="284">
        <f>MCF!R44</f>
        <v>1</v>
      </c>
      <c r="R45" s="67">
        <f t="shared" si="5"/>
        <v>0</v>
      </c>
      <c r="S45" s="67">
        <f t="shared" si="7"/>
        <v>0</v>
      </c>
      <c r="T45" s="67">
        <f t="shared" si="8"/>
        <v>0</v>
      </c>
      <c r="U45" s="67">
        <f t="shared" si="9"/>
        <v>2.6948237595631887E-2</v>
      </c>
      <c r="V45" s="67">
        <f t="shared" si="10"/>
        <v>1.9539676960657663E-3</v>
      </c>
      <c r="W45" s="100">
        <f t="shared" si="11"/>
        <v>1.3026451307105108E-3</v>
      </c>
    </row>
    <row r="46" spans="2:23">
      <c r="B46" s="96">
        <f>Amnt_Deposited!B41</f>
        <v>2027</v>
      </c>
      <c r="C46" s="99">
        <f>Amnt_Deposited!H41</f>
        <v>0</v>
      </c>
      <c r="D46" s="418">
        <f>Dry_Matter_Content!H33</f>
        <v>0.73</v>
      </c>
      <c r="E46" s="284">
        <f>MCF!R45</f>
        <v>1</v>
      </c>
      <c r="F46" s="67">
        <f t="shared" si="0"/>
        <v>0</v>
      </c>
      <c r="G46" s="67">
        <f t="shared" si="1"/>
        <v>0</v>
      </c>
      <c r="H46" s="67">
        <f t="shared" si="2"/>
        <v>0</v>
      </c>
      <c r="I46" s="67">
        <f t="shared" si="3"/>
        <v>2.2927812799765919E-2</v>
      </c>
      <c r="J46" s="67">
        <f t="shared" si="4"/>
        <v>1.6624540062481707E-3</v>
      </c>
      <c r="K46" s="100">
        <f t="shared" si="6"/>
        <v>1.1083026708321136E-3</v>
      </c>
      <c r="O46" s="96">
        <f>Amnt_Deposited!B41</f>
        <v>2027</v>
      </c>
      <c r="P46" s="99">
        <f>Amnt_Deposited!H41</f>
        <v>0</v>
      </c>
      <c r="Q46" s="284">
        <f>MCF!R45</f>
        <v>1</v>
      </c>
      <c r="R46" s="67">
        <f t="shared" si="5"/>
        <v>0</v>
      </c>
      <c r="S46" s="67">
        <f t="shared" si="7"/>
        <v>0</v>
      </c>
      <c r="T46" s="67">
        <f t="shared" si="8"/>
        <v>0</v>
      </c>
      <c r="U46" s="67">
        <f t="shared" si="9"/>
        <v>2.5126370191524302E-2</v>
      </c>
      <c r="V46" s="67">
        <f t="shared" si="10"/>
        <v>1.8218674041075849E-3</v>
      </c>
      <c r="W46" s="100">
        <f t="shared" si="11"/>
        <v>1.2145782694050564E-3</v>
      </c>
    </row>
    <row r="47" spans="2:23">
      <c r="B47" s="96">
        <f>Amnt_Deposited!B42</f>
        <v>2028</v>
      </c>
      <c r="C47" s="99">
        <f>Amnt_Deposited!H42</f>
        <v>0</v>
      </c>
      <c r="D47" s="418">
        <f>Dry_Matter_Content!H34</f>
        <v>0.73</v>
      </c>
      <c r="E47" s="284">
        <f>MCF!R46</f>
        <v>1</v>
      </c>
      <c r="F47" s="67">
        <f t="shared" si="0"/>
        <v>0</v>
      </c>
      <c r="G47" s="67">
        <f t="shared" si="1"/>
        <v>0</v>
      </c>
      <c r="H47" s="67">
        <f t="shared" si="2"/>
        <v>0</v>
      </c>
      <c r="I47" s="67">
        <f t="shared" si="3"/>
        <v>2.1377750958462241E-2</v>
      </c>
      <c r="J47" s="67">
        <f t="shared" si="4"/>
        <v>1.550061841303679E-3</v>
      </c>
      <c r="K47" s="100">
        <f t="shared" si="6"/>
        <v>1.0333745608691193E-3</v>
      </c>
      <c r="O47" s="96">
        <f>Amnt_Deposited!B42</f>
        <v>2028</v>
      </c>
      <c r="P47" s="99">
        <f>Amnt_Deposited!H42</f>
        <v>0</v>
      </c>
      <c r="Q47" s="284">
        <f>MCF!R46</f>
        <v>1</v>
      </c>
      <c r="R47" s="67">
        <f t="shared" si="5"/>
        <v>0</v>
      </c>
      <c r="S47" s="67">
        <f t="shared" si="7"/>
        <v>0</v>
      </c>
      <c r="T47" s="67">
        <f t="shared" si="8"/>
        <v>0</v>
      </c>
      <c r="U47" s="67">
        <f t="shared" si="9"/>
        <v>2.3427672283246298E-2</v>
      </c>
      <c r="V47" s="67">
        <f t="shared" si="10"/>
        <v>1.698697908278005E-3</v>
      </c>
      <c r="W47" s="100">
        <f t="shared" si="11"/>
        <v>1.1324652721853366E-3</v>
      </c>
    </row>
    <row r="48" spans="2:23">
      <c r="B48" s="96">
        <f>Amnt_Deposited!B43</f>
        <v>2029</v>
      </c>
      <c r="C48" s="99">
        <f>Amnt_Deposited!H43</f>
        <v>0</v>
      </c>
      <c r="D48" s="418">
        <f>Dry_Matter_Content!H35</f>
        <v>0.73</v>
      </c>
      <c r="E48" s="284">
        <f>MCF!R47</f>
        <v>1</v>
      </c>
      <c r="F48" s="67">
        <f t="shared" si="0"/>
        <v>0</v>
      </c>
      <c r="G48" s="67">
        <f t="shared" si="1"/>
        <v>0</v>
      </c>
      <c r="H48" s="67">
        <f t="shared" si="2"/>
        <v>0</v>
      </c>
      <c r="I48" s="67">
        <f t="shared" si="3"/>
        <v>1.9932482877158656E-2</v>
      </c>
      <c r="J48" s="67">
        <f t="shared" si="4"/>
        <v>1.4452680813035852E-3</v>
      </c>
      <c r="K48" s="100">
        <f t="shared" si="6"/>
        <v>9.6351205420239011E-4</v>
      </c>
      <c r="O48" s="96">
        <f>Amnt_Deposited!B43</f>
        <v>2029</v>
      </c>
      <c r="P48" s="99">
        <f>Amnt_Deposited!H43</f>
        <v>0</v>
      </c>
      <c r="Q48" s="284">
        <f>MCF!R47</f>
        <v>1</v>
      </c>
      <c r="R48" s="67">
        <f t="shared" si="5"/>
        <v>0</v>
      </c>
      <c r="S48" s="67">
        <f t="shared" si="7"/>
        <v>0</v>
      </c>
      <c r="T48" s="67">
        <f t="shared" si="8"/>
        <v>0</v>
      </c>
      <c r="U48" s="67">
        <f t="shared" si="9"/>
        <v>2.1843816851680724E-2</v>
      </c>
      <c r="V48" s="67">
        <f t="shared" si="10"/>
        <v>1.5838554315655733E-3</v>
      </c>
      <c r="W48" s="100">
        <f t="shared" si="11"/>
        <v>1.0559036210437155E-3</v>
      </c>
    </row>
    <row r="49" spans="2:23">
      <c r="B49" s="96">
        <f>Amnt_Deposited!B44</f>
        <v>2030</v>
      </c>
      <c r="C49" s="99">
        <f>Amnt_Deposited!H44</f>
        <v>0</v>
      </c>
      <c r="D49" s="418">
        <f>Dry_Matter_Content!H36</f>
        <v>0.73</v>
      </c>
      <c r="E49" s="284">
        <f>MCF!R48</f>
        <v>1</v>
      </c>
      <c r="F49" s="67">
        <f t="shared" si="0"/>
        <v>0</v>
      </c>
      <c r="G49" s="67">
        <f t="shared" si="1"/>
        <v>0</v>
      </c>
      <c r="H49" s="67">
        <f t="shared" si="2"/>
        <v>0</v>
      </c>
      <c r="I49" s="67">
        <f t="shared" si="3"/>
        <v>1.8584923850043865E-2</v>
      </c>
      <c r="J49" s="67">
        <f t="shared" si="4"/>
        <v>1.3475590271147904E-3</v>
      </c>
      <c r="K49" s="100">
        <f t="shared" si="6"/>
        <v>8.983726847431935E-4</v>
      </c>
      <c r="O49" s="96">
        <f>Amnt_Deposited!B44</f>
        <v>2030</v>
      </c>
      <c r="P49" s="99">
        <f>Amnt_Deposited!H44</f>
        <v>0</v>
      </c>
      <c r="Q49" s="284">
        <f>MCF!R48</f>
        <v>1</v>
      </c>
      <c r="R49" s="67">
        <f t="shared" si="5"/>
        <v>0</v>
      </c>
      <c r="S49" s="67">
        <f t="shared" si="7"/>
        <v>0</v>
      </c>
      <c r="T49" s="67">
        <f t="shared" si="8"/>
        <v>0</v>
      </c>
      <c r="U49" s="67">
        <f t="shared" si="9"/>
        <v>2.0367039835664517E-2</v>
      </c>
      <c r="V49" s="67">
        <f t="shared" si="10"/>
        <v>1.4767770160162091E-3</v>
      </c>
      <c r="W49" s="100">
        <f t="shared" si="11"/>
        <v>9.8451801067747256E-4</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1.7328468141203562E-2</v>
      </c>
      <c r="J50" s="67">
        <f t="shared" si="4"/>
        <v>1.2564557088403027E-3</v>
      </c>
      <c r="K50" s="100">
        <f t="shared" si="6"/>
        <v>8.3763713922686844E-4</v>
      </c>
      <c r="O50" s="96">
        <f>Amnt_Deposited!B45</f>
        <v>2031</v>
      </c>
      <c r="P50" s="99">
        <f>Amnt_Deposited!H45</f>
        <v>0</v>
      </c>
      <c r="Q50" s="284">
        <f>MCF!R49</f>
        <v>1</v>
      </c>
      <c r="R50" s="67">
        <f t="shared" si="5"/>
        <v>0</v>
      </c>
      <c r="S50" s="67">
        <f t="shared" si="7"/>
        <v>0</v>
      </c>
      <c r="T50" s="67">
        <f t="shared" si="8"/>
        <v>0</v>
      </c>
      <c r="U50" s="67">
        <f t="shared" si="9"/>
        <v>1.8990102072551855E-2</v>
      </c>
      <c r="V50" s="67">
        <f t="shared" si="10"/>
        <v>1.3769377631126609E-3</v>
      </c>
      <c r="W50" s="100">
        <f t="shared" si="11"/>
        <v>9.1795850874177394E-4</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1.6156956603295317E-2</v>
      </c>
      <c r="J51" s="67">
        <f t="shared" si="4"/>
        <v>1.1715115379082458E-3</v>
      </c>
      <c r="K51" s="100">
        <f t="shared" si="6"/>
        <v>7.8100769193883046E-4</v>
      </c>
      <c r="O51" s="96">
        <f>Amnt_Deposited!B46</f>
        <v>2032</v>
      </c>
      <c r="P51" s="99">
        <f>Amnt_Deposited!H46</f>
        <v>0</v>
      </c>
      <c r="Q51" s="284">
        <f>MCF!R50</f>
        <v>1</v>
      </c>
      <c r="R51" s="67">
        <f t="shared" ref="R51:R82" si="13">P51*$W$6*DOCF*Q51</f>
        <v>0</v>
      </c>
      <c r="S51" s="67">
        <f t="shared" si="7"/>
        <v>0</v>
      </c>
      <c r="T51" s="67">
        <f t="shared" si="8"/>
        <v>0</v>
      </c>
      <c r="U51" s="67">
        <f t="shared" si="9"/>
        <v>1.770625381183049E-2</v>
      </c>
      <c r="V51" s="67">
        <f t="shared" si="10"/>
        <v>1.2838482607213657E-3</v>
      </c>
      <c r="W51" s="100">
        <f t="shared" si="11"/>
        <v>8.5589884048091047E-4</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1.5064646485401154E-2</v>
      </c>
      <c r="J52" s="67">
        <f t="shared" si="4"/>
        <v>1.0923101178941614E-3</v>
      </c>
      <c r="K52" s="100">
        <f t="shared" si="6"/>
        <v>7.2820674526277425E-4</v>
      </c>
      <c r="O52" s="96">
        <f>Amnt_Deposited!B47</f>
        <v>2033</v>
      </c>
      <c r="P52" s="99">
        <f>Amnt_Deposited!H47</f>
        <v>0</v>
      </c>
      <c r="Q52" s="284">
        <f>MCF!R51</f>
        <v>1</v>
      </c>
      <c r="R52" s="67">
        <f t="shared" si="13"/>
        <v>0</v>
      </c>
      <c r="S52" s="67">
        <f t="shared" si="7"/>
        <v>0</v>
      </c>
      <c r="T52" s="67">
        <f t="shared" si="8"/>
        <v>0</v>
      </c>
      <c r="U52" s="67">
        <f t="shared" si="9"/>
        <v>1.6509201627836888E-2</v>
      </c>
      <c r="V52" s="67">
        <f t="shared" si="10"/>
        <v>1.1970521839936019E-3</v>
      </c>
      <c r="W52" s="100">
        <f t="shared" si="11"/>
        <v>7.9803478932906791E-4</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1.40461832820559E-2</v>
      </c>
      <c r="J53" s="67">
        <f t="shared" si="4"/>
        <v>1.0184632033452539E-3</v>
      </c>
      <c r="K53" s="100">
        <f t="shared" si="6"/>
        <v>6.7897546889683592E-4</v>
      </c>
      <c r="O53" s="96">
        <f>Amnt_Deposited!B48</f>
        <v>2034</v>
      </c>
      <c r="P53" s="99">
        <f>Amnt_Deposited!H48</f>
        <v>0</v>
      </c>
      <c r="Q53" s="284">
        <f>MCF!R52</f>
        <v>1</v>
      </c>
      <c r="R53" s="67">
        <f t="shared" si="13"/>
        <v>0</v>
      </c>
      <c r="S53" s="67">
        <f t="shared" si="7"/>
        <v>0</v>
      </c>
      <c r="T53" s="67">
        <f t="shared" si="8"/>
        <v>0</v>
      </c>
      <c r="U53" s="67">
        <f t="shared" si="9"/>
        <v>1.5393077569376336E-2</v>
      </c>
      <c r="V53" s="67">
        <f t="shared" si="10"/>
        <v>1.1161240584605526E-3</v>
      </c>
      <c r="W53" s="100">
        <f t="shared" si="11"/>
        <v>7.4408270564036837E-4</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1.3096574485455171E-2</v>
      </c>
      <c r="J54" s="67">
        <f t="shared" si="4"/>
        <v>9.4960879660072972E-4</v>
      </c>
      <c r="K54" s="100">
        <f t="shared" si="6"/>
        <v>6.3307253106715308E-4</v>
      </c>
      <c r="O54" s="96">
        <f>Amnt_Deposited!B49</f>
        <v>2035</v>
      </c>
      <c r="P54" s="99">
        <f>Amnt_Deposited!H49</f>
        <v>0</v>
      </c>
      <c r="Q54" s="284">
        <f>MCF!R53</f>
        <v>1</v>
      </c>
      <c r="R54" s="67">
        <f t="shared" si="13"/>
        <v>0</v>
      </c>
      <c r="S54" s="67">
        <f t="shared" si="7"/>
        <v>0</v>
      </c>
      <c r="T54" s="67">
        <f t="shared" si="8"/>
        <v>0</v>
      </c>
      <c r="U54" s="67">
        <f t="shared" si="9"/>
        <v>1.4352410395019371E-2</v>
      </c>
      <c r="V54" s="67">
        <f t="shared" si="10"/>
        <v>1.0406671743569645E-3</v>
      </c>
      <c r="W54" s="100">
        <f t="shared" si="11"/>
        <v>6.9377811623797631E-4</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1.2211165112176325E-2</v>
      </c>
      <c r="J55" s="67">
        <f t="shared" si="4"/>
        <v>8.854093732788451E-4</v>
      </c>
      <c r="K55" s="100">
        <f t="shared" si="6"/>
        <v>5.9027291551923006E-4</v>
      </c>
      <c r="O55" s="96">
        <f>Amnt_Deposited!B50</f>
        <v>2036</v>
      </c>
      <c r="P55" s="99">
        <f>Amnt_Deposited!H50</f>
        <v>0</v>
      </c>
      <c r="Q55" s="284">
        <f>MCF!R54</f>
        <v>1</v>
      </c>
      <c r="R55" s="67">
        <f t="shared" si="13"/>
        <v>0</v>
      </c>
      <c r="S55" s="67">
        <f t="shared" si="7"/>
        <v>0</v>
      </c>
      <c r="T55" s="67">
        <f t="shared" si="8"/>
        <v>0</v>
      </c>
      <c r="U55" s="67">
        <f t="shared" si="9"/>
        <v>1.338209875306995E-2</v>
      </c>
      <c r="V55" s="67">
        <f t="shared" si="10"/>
        <v>9.7031164194941969E-4</v>
      </c>
      <c r="W55" s="100">
        <f t="shared" si="11"/>
        <v>6.4687442796627979E-4</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1.1385614884444331E-2</v>
      </c>
      <c r="J56" s="67">
        <f t="shared" si="4"/>
        <v>8.2555022773199394E-4</v>
      </c>
      <c r="K56" s="100">
        <f t="shared" si="6"/>
        <v>5.5036681848799596E-4</v>
      </c>
      <c r="O56" s="96">
        <f>Amnt_Deposited!B51</f>
        <v>2037</v>
      </c>
      <c r="P56" s="99">
        <f>Amnt_Deposited!H51</f>
        <v>0</v>
      </c>
      <c r="Q56" s="284">
        <f>MCF!R55</f>
        <v>1</v>
      </c>
      <c r="R56" s="67">
        <f t="shared" si="13"/>
        <v>0</v>
      </c>
      <c r="S56" s="67">
        <f t="shared" si="7"/>
        <v>0</v>
      </c>
      <c r="T56" s="67">
        <f t="shared" si="8"/>
        <v>0</v>
      </c>
      <c r="U56" s="67">
        <f t="shared" si="9"/>
        <v>1.2477386174733518E-2</v>
      </c>
      <c r="V56" s="67">
        <f t="shared" si="10"/>
        <v>9.0471257833643214E-4</v>
      </c>
      <c r="W56" s="100">
        <f t="shared" si="11"/>
        <v>6.0314171889095476E-4</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1.0615876954085071E-2</v>
      </c>
      <c r="J57" s="67">
        <f t="shared" si="4"/>
        <v>7.6973793035925941E-4</v>
      </c>
      <c r="K57" s="100">
        <f t="shared" si="6"/>
        <v>5.1315862023950623E-4</v>
      </c>
      <c r="O57" s="96">
        <f>Amnt_Deposited!B52</f>
        <v>2038</v>
      </c>
      <c r="P57" s="99">
        <f>Amnt_Deposited!H52</f>
        <v>0</v>
      </c>
      <c r="Q57" s="284">
        <f>MCF!R56</f>
        <v>1</v>
      </c>
      <c r="R57" s="67">
        <f t="shared" si="13"/>
        <v>0</v>
      </c>
      <c r="S57" s="67">
        <f t="shared" si="7"/>
        <v>0</v>
      </c>
      <c r="T57" s="67">
        <f t="shared" si="8"/>
        <v>0</v>
      </c>
      <c r="U57" s="67">
        <f t="shared" si="9"/>
        <v>1.1633837757901453E-2</v>
      </c>
      <c r="V57" s="67">
        <f t="shared" si="10"/>
        <v>8.4354841683206535E-4</v>
      </c>
      <c r="W57" s="100">
        <f t="shared" si="11"/>
        <v>5.623656112213769E-4</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9.8981780648709026E-3</v>
      </c>
      <c r="J58" s="67">
        <f t="shared" si="4"/>
        <v>7.1769888921416856E-4</v>
      </c>
      <c r="K58" s="100">
        <f t="shared" si="6"/>
        <v>4.7846592614277902E-4</v>
      </c>
      <c r="O58" s="96">
        <f>Amnt_Deposited!B53</f>
        <v>2039</v>
      </c>
      <c r="P58" s="99">
        <f>Amnt_Deposited!H53</f>
        <v>0</v>
      </c>
      <c r="Q58" s="284">
        <f>MCF!R57</f>
        <v>1</v>
      </c>
      <c r="R58" s="67">
        <f t="shared" si="13"/>
        <v>0</v>
      </c>
      <c r="S58" s="67">
        <f t="shared" si="7"/>
        <v>0</v>
      </c>
      <c r="T58" s="67">
        <f t="shared" si="8"/>
        <v>0</v>
      </c>
      <c r="U58" s="67">
        <f t="shared" si="9"/>
        <v>1.0847318427255788E-2</v>
      </c>
      <c r="V58" s="67">
        <f t="shared" si="10"/>
        <v>7.8651933064566456E-4</v>
      </c>
      <c r="W58" s="100">
        <f t="shared" si="11"/>
        <v>5.2434622043044297E-4</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9.2290000560142482E-3</v>
      </c>
      <c r="J59" s="67">
        <f t="shared" si="4"/>
        <v>6.6917800885665465E-4</v>
      </c>
      <c r="K59" s="100">
        <f t="shared" si="6"/>
        <v>4.461186725711031E-4</v>
      </c>
      <c r="O59" s="96">
        <f>Amnt_Deposited!B54</f>
        <v>2040</v>
      </c>
      <c r="P59" s="99">
        <f>Amnt_Deposited!H54</f>
        <v>0</v>
      </c>
      <c r="Q59" s="284">
        <f>MCF!R58</f>
        <v>1</v>
      </c>
      <c r="R59" s="67">
        <f t="shared" si="13"/>
        <v>0</v>
      </c>
      <c r="S59" s="67">
        <f t="shared" si="7"/>
        <v>0</v>
      </c>
      <c r="T59" s="67">
        <f t="shared" si="8"/>
        <v>0</v>
      </c>
      <c r="U59" s="67">
        <f t="shared" si="9"/>
        <v>1.0113972664125207E-2</v>
      </c>
      <c r="V59" s="67">
        <f t="shared" si="10"/>
        <v>7.3334576313058069E-4</v>
      </c>
      <c r="W59" s="100">
        <f t="shared" si="11"/>
        <v>4.8889717542038706E-4</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8.6050626161393359E-3</v>
      </c>
      <c r="J60" s="67">
        <f t="shared" si="4"/>
        <v>6.2393743987491273E-4</v>
      </c>
      <c r="K60" s="100">
        <f t="shared" si="6"/>
        <v>4.1595829324994182E-4</v>
      </c>
      <c r="O60" s="96">
        <f>Amnt_Deposited!B55</f>
        <v>2041</v>
      </c>
      <c r="P60" s="99">
        <f>Amnt_Deposited!H55</f>
        <v>0</v>
      </c>
      <c r="Q60" s="284">
        <f>MCF!R59</f>
        <v>1</v>
      </c>
      <c r="R60" s="67">
        <f t="shared" si="13"/>
        <v>0</v>
      </c>
      <c r="S60" s="67">
        <f t="shared" si="7"/>
        <v>0</v>
      </c>
      <c r="T60" s="67">
        <f t="shared" si="8"/>
        <v>0</v>
      </c>
      <c r="U60" s="67">
        <f t="shared" si="9"/>
        <v>9.4302056067280416E-3</v>
      </c>
      <c r="V60" s="67">
        <f t="shared" si="10"/>
        <v>6.8376705739716488E-4</v>
      </c>
      <c r="W60" s="100">
        <f t="shared" si="11"/>
        <v>4.5584470493144325E-4</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8.0233072031920278E-3</v>
      </c>
      <c r="J61" s="67">
        <f t="shared" si="4"/>
        <v>5.8175541294730785E-4</v>
      </c>
      <c r="K61" s="100">
        <f t="shared" si="6"/>
        <v>3.878369419648719E-4</v>
      </c>
      <c r="O61" s="96">
        <f>Amnt_Deposited!B56</f>
        <v>2042</v>
      </c>
      <c r="P61" s="99">
        <f>Amnt_Deposited!H56</f>
        <v>0</v>
      </c>
      <c r="Q61" s="284">
        <f>MCF!R60</f>
        <v>1</v>
      </c>
      <c r="R61" s="67">
        <f t="shared" si="13"/>
        <v>0</v>
      </c>
      <c r="S61" s="67">
        <f t="shared" si="7"/>
        <v>0</v>
      </c>
      <c r="T61" s="67">
        <f t="shared" si="8"/>
        <v>0</v>
      </c>
      <c r="U61" s="67">
        <f t="shared" si="9"/>
        <v>8.7926654281556497E-3</v>
      </c>
      <c r="V61" s="67">
        <f t="shared" si="10"/>
        <v>6.3754017857239236E-4</v>
      </c>
      <c r="W61" s="100">
        <f t="shared" si="11"/>
        <v>4.2502678571492824E-4</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7.4808820514631249E-3</v>
      </c>
      <c r="J62" s="67">
        <f t="shared" si="4"/>
        <v>5.4242515172890269E-4</v>
      </c>
      <c r="K62" s="100">
        <f t="shared" si="6"/>
        <v>3.6161676781926844E-4</v>
      </c>
      <c r="O62" s="96">
        <f>Amnt_Deposited!B57</f>
        <v>2043</v>
      </c>
      <c r="P62" s="99">
        <f>Amnt_Deposited!H57</f>
        <v>0</v>
      </c>
      <c r="Q62" s="284">
        <f>MCF!R61</f>
        <v>1</v>
      </c>
      <c r="R62" s="67">
        <f t="shared" si="13"/>
        <v>0</v>
      </c>
      <c r="S62" s="67">
        <f t="shared" si="7"/>
        <v>0</v>
      </c>
      <c r="T62" s="67">
        <f t="shared" si="8"/>
        <v>0</v>
      </c>
      <c r="U62" s="67">
        <f t="shared" si="9"/>
        <v>8.1982269057130162E-3</v>
      </c>
      <c r="V62" s="67">
        <f t="shared" si="10"/>
        <v>5.9443852244263329E-4</v>
      </c>
      <c r="W62" s="100">
        <f t="shared" si="11"/>
        <v>3.9629234829508886E-4</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6.9751281922295497E-3</v>
      </c>
      <c r="J63" s="67">
        <f t="shared" si="4"/>
        <v>5.0575385923357519E-4</v>
      </c>
      <c r="K63" s="100">
        <f t="shared" si="6"/>
        <v>3.3716923948905013E-4</v>
      </c>
      <c r="O63" s="96">
        <f>Amnt_Deposited!B58</f>
        <v>2044</v>
      </c>
      <c r="P63" s="99">
        <f>Amnt_Deposited!H58</f>
        <v>0</v>
      </c>
      <c r="Q63" s="284">
        <f>MCF!R62</f>
        <v>1</v>
      </c>
      <c r="R63" s="67">
        <f t="shared" si="13"/>
        <v>0</v>
      </c>
      <c r="S63" s="67">
        <f t="shared" si="7"/>
        <v>0</v>
      </c>
      <c r="T63" s="67">
        <f t="shared" si="8"/>
        <v>0</v>
      </c>
      <c r="U63" s="67">
        <f t="shared" si="9"/>
        <v>7.6439761010734814E-3</v>
      </c>
      <c r="V63" s="67">
        <f t="shared" si="10"/>
        <v>5.5425080463953464E-4</v>
      </c>
      <c r="W63" s="100">
        <f t="shared" si="11"/>
        <v>3.6950053642635639E-4</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6.5035664194865814E-3</v>
      </c>
      <c r="J64" s="67">
        <f t="shared" si="4"/>
        <v>4.7156177274296836E-4</v>
      </c>
      <c r="K64" s="100">
        <f t="shared" si="6"/>
        <v>3.1437451516197891E-4</v>
      </c>
      <c r="O64" s="96">
        <f>Amnt_Deposited!B59</f>
        <v>2045</v>
      </c>
      <c r="P64" s="99">
        <f>Amnt_Deposited!H59</f>
        <v>0</v>
      </c>
      <c r="Q64" s="284">
        <f>MCF!R63</f>
        <v>1</v>
      </c>
      <c r="R64" s="67">
        <f t="shared" si="13"/>
        <v>0</v>
      </c>
      <c r="S64" s="67">
        <f t="shared" si="7"/>
        <v>0</v>
      </c>
      <c r="T64" s="67">
        <f t="shared" si="8"/>
        <v>0</v>
      </c>
      <c r="U64" s="67">
        <f t="shared" si="9"/>
        <v>7.12719607614968E-3</v>
      </c>
      <c r="V64" s="67">
        <f t="shared" si="10"/>
        <v>5.1678002492380108E-4</v>
      </c>
      <c r="W64" s="100">
        <f t="shared" si="11"/>
        <v>3.4452001661586739E-4</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6.0638851368771448E-3</v>
      </c>
      <c r="J65" s="67">
        <f t="shared" si="4"/>
        <v>4.3968128260943697E-4</v>
      </c>
      <c r="K65" s="100">
        <f t="shared" si="6"/>
        <v>2.9312085507295798E-4</v>
      </c>
      <c r="O65" s="96">
        <f>Amnt_Deposited!B60</f>
        <v>2046</v>
      </c>
      <c r="P65" s="99">
        <f>Amnt_Deposited!H60</f>
        <v>0</v>
      </c>
      <c r="Q65" s="284">
        <f>MCF!R64</f>
        <v>1</v>
      </c>
      <c r="R65" s="67">
        <f t="shared" si="13"/>
        <v>0</v>
      </c>
      <c r="S65" s="67">
        <f t="shared" si="7"/>
        <v>0</v>
      </c>
      <c r="T65" s="67">
        <f t="shared" si="8"/>
        <v>0</v>
      </c>
      <c r="U65" s="67">
        <f t="shared" si="9"/>
        <v>6.6453535746598862E-3</v>
      </c>
      <c r="V65" s="67">
        <f t="shared" si="10"/>
        <v>4.8184250148979409E-4</v>
      </c>
      <c r="W65" s="100">
        <f t="shared" si="11"/>
        <v>3.2122833432652936E-4</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5.6539290262437852E-3</v>
      </c>
      <c r="J66" s="67">
        <f t="shared" si="4"/>
        <v>4.0995611063335974E-4</v>
      </c>
      <c r="K66" s="100">
        <f t="shared" si="6"/>
        <v>2.7330407375557314E-4</v>
      </c>
      <c r="O66" s="96">
        <f>Amnt_Deposited!B61</f>
        <v>2047</v>
      </c>
      <c r="P66" s="99">
        <f>Amnt_Deposited!H61</f>
        <v>0</v>
      </c>
      <c r="Q66" s="284">
        <f>MCF!R65</f>
        <v>1</v>
      </c>
      <c r="R66" s="67">
        <f t="shared" si="13"/>
        <v>0</v>
      </c>
      <c r="S66" s="67">
        <f t="shared" si="7"/>
        <v>0</v>
      </c>
      <c r="T66" s="67">
        <f t="shared" si="8"/>
        <v>0</v>
      </c>
      <c r="U66" s="67">
        <f t="shared" si="9"/>
        <v>6.1960866041027799E-3</v>
      </c>
      <c r="V66" s="67">
        <f t="shared" si="10"/>
        <v>4.4926697055710667E-4</v>
      </c>
      <c r="W66" s="100">
        <f t="shared" si="11"/>
        <v>2.9951131370473778E-4</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5.2716884822565611E-3</v>
      </c>
      <c r="J67" s="67">
        <f t="shared" si="4"/>
        <v>3.8224054398722386E-4</v>
      </c>
      <c r="K67" s="100">
        <f t="shared" si="6"/>
        <v>2.5482702932481591E-4</v>
      </c>
      <c r="O67" s="96">
        <f>Amnt_Deposited!B62</f>
        <v>2048</v>
      </c>
      <c r="P67" s="99">
        <f>Amnt_Deposited!H62</f>
        <v>0</v>
      </c>
      <c r="Q67" s="284">
        <f>MCF!R66</f>
        <v>1</v>
      </c>
      <c r="R67" s="67">
        <f t="shared" si="13"/>
        <v>0</v>
      </c>
      <c r="S67" s="67">
        <f t="shared" si="7"/>
        <v>0</v>
      </c>
      <c r="T67" s="67">
        <f t="shared" si="8"/>
        <v>0</v>
      </c>
      <c r="U67" s="67">
        <f t="shared" si="9"/>
        <v>5.7771928572674658E-3</v>
      </c>
      <c r="V67" s="67">
        <f t="shared" si="10"/>
        <v>4.188937468353139E-4</v>
      </c>
      <c r="W67" s="100">
        <f t="shared" si="11"/>
        <v>2.7926249789020927E-4</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4.9152897613253862E-3</v>
      </c>
      <c r="J68" s="67">
        <f t="shared" si="4"/>
        <v>3.5639872093117528E-4</v>
      </c>
      <c r="K68" s="100">
        <f t="shared" si="6"/>
        <v>2.3759914728745018E-4</v>
      </c>
      <c r="O68" s="96">
        <f>Amnt_Deposited!B63</f>
        <v>2049</v>
      </c>
      <c r="P68" s="99">
        <f>Amnt_Deposited!H63</f>
        <v>0</v>
      </c>
      <c r="Q68" s="284">
        <f>MCF!R67</f>
        <v>1</v>
      </c>
      <c r="R68" s="67">
        <f t="shared" si="13"/>
        <v>0</v>
      </c>
      <c r="S68" s="67">
        <f t="shared" si="7"/>
        <v>0</v>
      </c>
      <c r="T68" s="67">
        <f t="shared" si="8"/>
        <v>0</v>
      </c>
      <c r="U68" s="67">
        <f t="shared" si="9"/>
        <v>5.3866189165209721E-3</v>
      </c>
      <c r="V68" s="67">
        <f t="shared" si="10"/>
        <v>3.9057394074649358E-4</v>
      </c>
      <c r="W68" s="100">
        <f t="shared" si="11"/>
        <v>2.6038262716432902E-4</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4.5829857965067732E-3</v>
      </c>
      <c r="J69" s="67">
        <f t="shared" si="4"/>
        <v>3.3230396481861258E-4</v>
      </c>
      <c r="K69" s="100">
        <f t="shared" si="6"/>
        <v>2.215359765457417E-4</v>
      </c>
      <c r="O69" s="96">
        <f>Amnt_Deposited!B64</f>
        <v>2050</v>
      </c>
      <c r="P69" s="99">
        <f>Amnt_Deposited!H64</f>
        <v>0</v>
      </c>
      <c r="Q69" s="284">
        <f>MCF!R68</f>
        <v>1</v>
      </c>
      <c r="R69" s="67">
        <f t="shared" si="13"/>
        <v>0</v>
      </c>
      <c r="S69" s="67">
        <f t="shared" si="7"/>
        <v>0</v>
      </c>
      <c r="T69" s="67">
        <f t="shared" si="8"/>
        <v>0</v>
      </c>
      <c r="U69" s="67">
        <f t="shared" si="9"/>
        <v>5.0224501879526295E-3</v>
      </c>
      <c r="V69" s="67">
        <f t="shared" si="10"/>
        <v>3.6416872856834265E-4</v>
      </c>
      <c r="W69" s="100">
        <f t="shared" si="11"/>
        <v>2.4277915237889508E-4</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4.2731476333796549E-3</v>
      </c>
      <c r="J70" s="67">
        <f t="shared" si="4"/>
        <v>3.0983816312711798E-4</v>
      </c>
      <c r="K70" s="100">
        <f t="shared" si="6"/>
        <v>2.0655877541807865E-4</v>
      </c>
      <c r="O70" s="96">
        <f>Amnt_Deposited!B65</f>
        <v>2051</v>
      </c>
      <c r="P70" s="99">
        <f>Amnt_Deposited!H65</f>
        <v>0</v>
      </c>
      <c r="Q70" s="284">
        <f>MCF!R69</f>
        <v>1</v>
      </c>
      <c r="R70" s="67">
        <f t="shared" si="13"/>
        <v>0</v>
      </c>
      <c r="S70" s="67">
        <f t="shared" si="7"/>
        <v>0</v>
      </c>
      <c r="T70" s="67">
        <f t="shared" si="8"/>
        <v>0</v>
      </c>
      <c r="U70" s="67">
        <f t="shared" si="9"/>
        <v>4.6829015160325003E-3</v>
      </c>
      <c r="V70" s="67">
        <f t="shared" si="10"/>
        <v>3.3954867192012941E-4</v>
      </c>
      <c r="W70" s="100">
        <f t="shared" si="11"/>
        <v>2.2636578128008627E-4</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3.984256444908919E-3</v>
      </c>
      <c r="J71" s="67">
        <f t="shared" si="4"/>
        <v>2.8889118847073587E-4</v>
      </c>
      <c r="K71" s="100">
        <f t="shared" si="6"/>
        <v>1.9259412564715724E-4</v>
      </c>
      <c r="O71" s="96">
        <f>Amnt_Deposited!B66</f>
        <v>2052</v>
      </c>
      <c r="P71" s="99">
        <f>Amnt_Deposited!H66</f>
        <v>0</v>
      </c>
      <c r="Q71" s="284">
        <f>MCF!R70</f>
        <v>1</v>
      </c>
      <c r="R71" s="67">
        <f t="shared" si="13"/>
        <v>0</v>
      </c>
      <c r="S71" s="67">
        <f t="shared" si="7"/>
        <v>0</v>
      </c>
      <c r="T71" s="67">
        <f t="shared" si="8"/>
        <v>0</v>
      </c>
      <c r="U71" s="67">
        <f t="shared" si="9"/>
        <v>4.3663084327768996E-3</v>
      </c>
      <c r="V71" s="67">
        <f t="shared" si="10"/>
        <v>3.1659308325560109E-4</v>
      </c>
      <c r="W71" s="100">
        <f t="shared" si="11"/>
        <v>2.1106205550373405E-4</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3.7148960861535202E-3</v>
      </c>
      <c r="J72" s="67">
        <f t="shared" si="4"/>
        <v>2.6936035875539866E-4</v>
      </c>
      <c r="K72" s="100">
        <f t="shared" si="6"/>
        <v>1.7957357250359909E-4</v>
      </c>
      <c r="O72" s="96">
        <f>Amnt_Deposited!B67</f>
        <v>2053</v>
      </c>
      <c r="P72" s="99">
        <f>Amnt_Deposited!H67</f>
        <v>0</v>
      </c>
      <c r="Q72" s="284">
        <f>MCF!R71</f>
        <v>1</v>
      </c>
      <c r="R72" s="67">
        <f t="shared" si="13"/>
        <v>0</v>
      </c>
      <c r="S72" s="67">
        <f t="shared" si="7"/>
        <v>0</v>
      </c>
      <c r="T72" s="67">
        <f t="shared" si="8"/>
        <v>0</v>
      </c>
      <c r="U72" s="67">
        <f t="shared" si="9"/>
        <v>4.0711189985244076E-3</v>
      </c>
      <c r="V72" s="67">
        <f t="shared" si="10"/>
        <v>2.9518943425249183E-4</v>
      </c>
      <c r="W72" s="100">
        <f t="shared" si="11"/>
        <v>1.9679295616832789E-4</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3.4637461523223372E-3</v>
      </c>
      <c r="J73" s="67">
        <f t="shared" si="4"/>
        <v>2.5114993383118278E-4</v>
      </c>
      <c r="K73" s="100">
        <f t="shared" si="6"/>
        <v>1.6743328922078852E-4</v>
      </c>
      <c r="O73" s="96">
        <f>Amnt_Deposited!B68</f>
        <v>2054</v>
      </c>
      <c r="P73" s="99">
        <f>Amnt_Deposited!H68</f>
        <v>0</v>
      </c>
      <c r="Q73" s="284">
        <f>MCF!R72</f>
        <v>1</v>
      </c>
      <c r="R73" s="67">
        <f t="shared" si="13"/>
        <v>0</v>
      </c>
      <c r="S73" s="67">
        <f t="shared" si="7"/>
        <v>0</v>
      </c>
      <c r="T73" s="67">
        <f t="shared" si="8"/>
        <v>0</v>
      </c>
      <c r="U73" s="67">
        <f t="shared" si="9"/>
        <v>3.795886194325851E-3</v>
      </c>
      <c r="V73" s="67">
        <f t="shared" si="10"/>
        <v>2.7523280419855658E-4</v>
      </c>
      <c r="W73" s="100">
        <f t="shared" si="11"/>
        <v>1.8348853613237104E-4</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3.2295755061483547E-3</v>
      </c>
      <c r="J74" s="67">
        <f t="shared" si="4"/>
        <v>2.3417064617398266E-4</v>
      </c>
      <c r="K74" s="100">
        <f t="shared" si="6"/>
        <v>1.5611376411598843E-4</v>
      </c>
      <c r="O74" s="96">
        <f>Amnt_Deposited!B69</f>
        <v>2055</v>
      </c>
      <c r="P74" s="99">
        <f>Amnt_Deposited!H69</f>
        <v>0</v>
      </c>
      <c r="Q74" s="284">
        <f>MCF!R73</f>
        <v>1</v>
      </c>
      <c r="R74" s="67">
        <f t="shared" si="13"/>
        <v>0</v>
      </c>
      <c r="S74" s="67">
        <f t="shared" si="7"/>
        <v>0</v>
      </c>
      <c r="T74" s="67">
        <f t="shared" si="8"/>
        <v>0</v>
      </c>
      <c r="U74" s="67">
        <f t="shared" si="9"/>
        <v>3.5392608286557328E-3</v>
      </c>
      <c r="V74" s="67">
        <f t="shared" si="10"/>
        <v>2.5662536567011812E-4</v>
      </c>
      <c r="W74" s="100">
        <f t="shared" si="11"/>
        <v>1.7108357711341206E-4</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3.0112362428523507E-3</v>
      </c>
      <c r="J75" s="67">
        <f t="shared" si="4"/>
        <v>2.1833926329600393E-4</v>
      </c>
      <c r="K75" s="100">
        <f t="shared" si="6"/>
        <v>1.455595088640026E-4</v>
      </c>
      <c r="O75" s="96">
        <f>Amnt_Deposited!B70</f>
        <v>2056</v>
      </c>
      <c r="P75" s="99">
        <f>Amnt_Deposited!H70</f>
        <v>0</v>
      </c>
      <c r="Q75" s="284">
        <f>MCF!R74</f>
        <v>1</v>
      </c>
      <c r="R75" s="67">
        <f t="shared" si="13"/>
        <v>0</v>
      </c>
      <c r="S75" s="67">
        <f t="shared" si="7"/>
        <v>0</v>
      </c>
      <c r="T75" s="67">
        <f t="shared" si="8"/>
        <v>0</v>
      </c>
      <c r="U75" s="67">
        <f t="shared" si="9"/>
        <v>3.2999849236738108E-3</v>
      </c>
      <c r="V75" s="67">
        <f t="shared" si="10"/>
        <v>2.3927590498192222E-4</v>
      </c>
      <c r="W75" s="100">
        <f t="shared" si="11"/>
        <v>1.5951726998794815E-4</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2.8076580631123389E-3</v>
      </c>
      <c r="J76" s="67">
        <f t="shared" si="4"/>
        <v>2.0357817974001171E-4</v>
      </c>
      <c r="K76" s="100">
        <f t="shared" si="6"/>
        <v>1.3571878649334113E-4</v>
      </c>
      <c r="O76" s="96">
        <f>Amnt_Deposited!B71</f>
        <v>2057</v>
      </c>
      <c r="P76" s="99">
        <f>Amnt_Deposited!H71</f>
        <v>0</v>
      </c>
      <c r="Q76" s="284">
        <f>MCF!R75</f>
        <v>1</v>
      </c>
      <c r="R76" s="67">
        <f t="shared" si="13"/>
        <v>0</v>
      </c>
      <c r="S76" s="67">
        <f t="shared" si="7"/>
        <v>0</v>
      </c>
      <c r="T76" s="67">
        <f t="shared" si="8"/>
        <v>0</v>
      </c>
      <c r="U76" s="67">
        <f t="shared" si="9"/>
        <v>3.0768855486162637E-3</v>
      </c>
      <c r="V76" s="67">
        <f t="shared" si="10"/>
        <v>2.2309937505754718E-4</v>
      </c>
      <c r="W76" s="100">
        <f t="shared" si="11"/>
        <v>1.4873291670503144E-4</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2.6178430264550499E-3</v>
      </c>
      <c r="J77" s="67">
        <f t="shared" si="4"/>
        <v>1.8981503665728924E-4</v>
      </c>
      <c r="K77" s="100">
        <f t="shared" si="6"/>
        <v>1.2654335777152615E-4</v>
      </c>
      <c r="O77" s="96">
        <f>Amnt_Deposited!B72</f>
        <v>2058</v>
      </c>
      <c r="P77" s="99">
        <f>Amnt_Deposited!H72</f>
        <v>0</v>
      </c>
      <c r="Q77" s="284">
        <f>MCF!R76</f>
        <v>1</v>
      </c>
      <c r="R77" s="67">
        <f t="shared" si="13"/>
        <v>0</v>
      </c>
      <c r="S77" s="67">
        <f t="shared" si="7"/>
        <v>0</v>
      </c>
      <c r="T77" s="67">
        <f t="shared" si="8"/>
        <v>0</v>
      </c>
      <c r="U77" s="67">
        <f t="shared" si="9"/>
        <v>2.8688690700877273E-3</v>
      </c>
      <c r="V77" s="67">
        <f t="shared" si="10"/>
        <v>2.0801647852853626E-4</v>
      </c>
      <c r="W77" s="100">
        <f t="shared" si="11"/>
        <v>1.3867765235235749E-4</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2.4408606593505724E-3</v>
      </c>
      <c r="J78" s="67">
        <f t="shared" si="4"/>
        <v>1.7698236710447752E-4</v>
      </c>
      <c r="K78" s="100">
        <f t="shared" si="6"/>
        <v>1.1798824473631834E-4</v>
      </c>
      <c r="O78" s="96">
        <f>Amnt_Deposited!B73</f>
        <v>2059</v>
      </c>
      <c r="P78" s="99">
        <f>Amnt_Deposited!H73</f>
        <v>0</v>
      </c>
      <c r="Q78" s="284">
        <f>MCF!R77</f>
        <v>1</v>
      </c>
      <c r="R78" s="67">
        <f t="shared" si="13"/>
        <v>0</v>
      </c>
      <c r="S78" s="67">
        <f t="shared" si="7"/>
        <v>0</v>
      </c>
      <c r="T78" s="67">
        <f t="shared" si="8"/>
        <v>0</v>
      </c>
      <c r="U78" s="67">
        <f t="shared" si="9"/>
        <v>2.6749157910691216E-3</v>
      </c>
      <c r="V78" s="67">
        <f t="shared" si="10"/>
        <v>1.939532790186056E-4</v>
      </c>
      <c r="W78" s="100">
        <f t="shared" si="11"/>
        <v>1.2930218601240373E-4</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2.2758433940300317E-3</v>
      </c>
      <c r="J79" s="67">
        <f t="shared" si="4"/>
        <v>1.6501726532054065E-4</v>
      </c>
      <c r="K79" s="100">
        <f t="shared" si="6"/>
        <v>1.1001151021369376E-4</v>
      </c>
      <c r="O79" s="96">
        <f>Amnt_Deposited!B74</f>
        <v>2060</v>
      </c>
      <c r="P79" s="99">
        <f>Amnt_Deposited!H74</f>
        <v>0</v>
      </c>
      <c r="Q79" s="284">
        <f>MCF!R78</f>
        <v>1</v>
      </c>
      <c r="R79" s="67">
        <f t="shared" si="13"/>
        <v>0</v>
      </c>
      <c r="S79" s="67">
        <f t="shared" si="7"/>
        <v>0</v>
      </c>
      <c r="T79" s="67">
        <f t="shared" si="8"/>
        <v>0</v>
      </c>
      <c r="U79" s="67">
        <f t="shared" si="9"/>
        <v>2.4940749523616797E-3</v>
      </c>
      <c r="V79" s="67">
        <f t="shared" si="10"/>
        <v>1.8084083870744189E-4</v>
      </c>
      <c r="W79" s="100">
        <f t="shared" si="11"/>
        <v>1.2056055913829458E-4</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2.1219823156673795E-3</v>
      </c>
      <c r="J80" s="67">
        <f t="shared" si="4"/>
        <v>1.5386107836265226E-4</v>
      </c>
      <c r="K80" s="100">
        <f t="shared" si="6"/>
        <v>1.0257405224176817E-4</v>
      </c>
      <c r="O80" s="96">
        <f>Amnt_Deposited!B75</f>
        <v>2061</v>
      </c>
      <c r="P80" s="99">
        <f>Amnt_Deposited!H75</f>
        <v>0</v>
      </c>
      <c r="Q80" s="284">
        <f>MCF!R79</f>
        <v>1</v>
      </c>
      <c r="R80" s="67">
        <f t="shared" si="13"/>
        <v>0</v>
      </c>
      <c r="S80" s="67">
        <f t="shared" si="7"/>
        <v>0</v>
      </c>
      <c r="T80" s="67">
        <f t="shared" si="8"/>
        <v>0</v>
      </c>
      <c r="U80" s="67">
        <f t="shared" si="9"/>
        <v>2.3254600719642524E-3</v>
      </c>
      <c r="V80" s="67">
        <f t="shared" si="10"/>
        <v>1.686148803974272E-4</v>
      </c>
      <c r="W80" s="100">
        <f t="shared" si="11"/>
        <v>1.1240992026495146E-4</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1.9785231970779779E-3</v>
      </c>
      <c r="J81" s="67">
        <f t="shared" si="4"/>
        <v>1.4345911858940178E-4</v>
      </c>
      <c r="K81" s="100">
        <f t="shared" si="6"/>
        <v>9.5639412392934509E-5</v>
      </c>
      <c r="O81" s="96">
        <f>Amnt_Deposited!B76</f>
        <v>2062</v>
      </c>
      <c r="P81" s="99">
        <f>Amnt_Deposited!H76</f>
        <v>0</v>
      </c>
      <c r="Q81" s="284">
        <f>MCF!R80</f>
        <v>1</v>
      </c>
      <c r="R81" s="67">
        <f t="shared" si="13"/>
        <v>0</v>
      </c>
      <c r="S81" s="67">
        <f t="shared" si="7"/>
        <v>0</v>
      </c>
      <c r="T81" s="67">
        <f t="shared" si="8"/>
        <v>0</v>
      </c>
      <c r="U81" s="67">
        <f t="shared" si="9"/>
        <v>2.1682445995375105E-3</v>
      </c>
      <c r="V81" s="67">
        <f t="shared" si="10"/>
        <v>1.5721547242674173E-4</v>
      </c>
      <c r="W81" s="100">
        <f t="shared" si="11"/>
        <v>1.0481031495116115E-4</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1.8447628014960651E-3</v>
      </c>
      <c r="J82" s="67">
        <f t="shared" si="4"/>
        <v>1.3376039558191276E-4</v>
      </c>
      <c r="K82" s="100">
        <f t="shared" si="6"/>
        <v>8.9173597054608507E-5</v>
      </c>
      <c r="O82" s="96">
        <f>Amnt_Deposited!B77</f>
        <v>2063</v>
      </c>
      <c r="P82" s="99">
        <f>Amnt_Deposited!H77</f>
        <v>0</v>
      </c>
      <c r="Q82" s="284">
        <f>MCF!R81</f>
        <v>1</v>
      </c>
      <c r="R82" s="67">
        <f t="shared" si="13"/>
        <v>0</v>
      </c>
      <c r="S82" s="67">
        <f t="shared" si="7"/>
        <v>0</v>
      </c>
      <c r="T82" s="67">
        <f t="shared" si="8"/>
        <v>0</v>
      </c>
      <c r="U82" s="67">
        <f t="shared" si="9"/>
        <v>2.0216578646532223E-3</v>
      </c>
      <c r="V82" s="67">
        <f t="shared" si="10"/>
        <v>1.4658673488428801E-4</v>
      </c>
      <c r="W82" s="100">
        <f t="shared" si="11"/>
        <v>9.7724489922858672E-5</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1.7200454353073146E-3</v>
      </c>
      <c r="J83" s="67">
        <f t="shared" ref="J83:J99" si="18">I82*(1-$K$10)+H83</f>
        <v>1.2471736618875038E-4</v>
      </c>
      <c r="K83" s="100">
        <f t="shared" si="6"/>
        <v>8.3144910792500246E-5</v>
      </c>
      <c r="O83" s="96">
        <f>Amnt_Deposited!B78</f>
        <v>2064</v>
      </c>
      <c r="P83" s="99">
        <f>Amnt_Deposited!H78</f>
        <v>0</v>
      </c>
      <c r="Q83" s="284">
        <f>MCF!R82</f>
        <v>1</v>
      </c>
      <c r="R83" s="67">
        <f t="shared" ref="R83:R99" si="19">P83*$W$6*DOCF*Q83</f>
        <v>0</v>
      </c>
      <c r="S83" s="67">
        <f t="shared" si="7"/>
        <v>0</v>
      </c>
      <c r="T83" s="67">
        <f t="shared" si="8"/>
        <v>0</v>
      </c>
      <c r="U83" s="67">
        <f t="shared" si="9"/>
        <v>1.8849812989669206E-3</v>
      </c>
      <c r="V83" s="67">
        <f t="shared" si="10"/>
        <v>1.366765656863018E-4</v>
      </c>
      <c r="W83" s="100">
        <f t="shared" si="11"/>
        <v>9.1117710457534534E-5</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1.6037597338379767E-3</v>
      </c>
      <c r="J84" s="67">
        <f t="shared" si="18"/>
        <v>1.1628570146933791E-4</v>
      </c>
      <c r="K84" s="100">
        <f t="shared" si="6"/>
        <v>7.7523800979558609E-5</v>
      </c>
      <c r="O84" s="96">
        <f>Amnt_Deposited!B79</f>
        <v>2065</v>
      </c>
      <c r="P84" s="99">
        <f>Amnt_Deposited!H79</f>
        <v>0</v>
      </c>
      <c r="Q84" s="284">
        <f>MCF!R83</f>
        <v>1</v>
      </c>
      <c r="R84" s="67">
        <f t="shared" si="19"/>
        <v>0</v>
      </c>
      <c r="S84" s="67">
        <f t="shared" si="7"/>
        <v>0</v>
      </c>
      <c r="T84" s="67">
        <f t="shared" si="8"/>
        <v>0</v>
      </c>
      <c r="U84" s="67">
        <f t="shared" si="9"/>
        <v>1.7575449137950435E-3</v>
      </c>
      <c r="V84" s="67">
        <f t="shared" si="10"/>
        <v>1.274363851718772E-4</v>
      </c>
      <c r="W84" s="100">
        <f t="shared" si="11"/>
        <v>8.4957590114584795E-5</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1.495335664444538E-3</v>
      </c>
      <c r="J85" s="67">
        <f t="shared" si="18"/>
        <v>1.0842406939343871E-4</v>
      </c>
      <c r="K85" s="100">
        <f t="shared" ref="K85:K99" si="20">J85*CH4_fraction*conv</f>
        <v>7.2282712928959137E-5</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1.6387240158296313E-3</v>
      </c>
      <c r="V85" s="67">
        <f t="shared" ref="V85:V98" si="24">U84*(1-$W$10)+T85</f>
        <v>1.1882089796541233E-4</v>
      </c>
      <c r="W85" s="100">
        <f t="shared" ref="W85:W99" si="25">V85*CH4_fraction*conv</f>
        <v>7.9213931976941545E-5</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1.394241732213042E-3</v>
      </c>
      <c r="J86" s="67">
        <f t="shared" si="18"/>
        <v>1.0109393223149594E-4</v>
      </c>
      <c r="K86" s="100">
        <f t="shared" si="20"/>
        <v>6.7395954820997293E-5</v>
      </c>
      <c r="O86" s="96">
        <f>Amnt_Deposited!B81</f>
        <v>2067</v>
      </c>
      <c r="P86" s="99">
        <f>Amnt_Deposited!H81</f>
        <v>0</v>
      </c>
      <c r="Q86" s="284">
        <f>MCF!R85</f>
        <v>1</v>
      </c>
      <c r="R86" s="67">
        <f t="shared" si="19"/>
        <v>0</v>
      </c>
      <c r="S86" s="67">
        <f t="shared" si="21"/>
        <v>0</v>
      </c>
      <c r="T86" s="67">
        <f t="shared" si="22"/>
        <v>0</v>
      </c>
      <c r="U86" s="67">
        <f t="shared" si="23"/>
        <v>1.5279361448910056E-3</v>
      </c>
      <c r="V86" s="67">
        <f t="shared" si="24"/>
        <v>1.1078787093862572E-4</v>
      </c>
      <c r="W86" s="100">
        <f t="shared" si="25"/>
        <v>7.3858580625750479E-5</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1.2999823745704045E-3</v>
      </c>
      <c r="J87" s="67">
        <f t="shared" si="18"/>
        <v>9.4259357642637558E-5</v>
      </c>
      <c r="K87" s="100">
        <f t="shared" si="20"/>
        <v>6.2839571761758367E-5</v>
      </c>
      <c r="O87" s="96">
        <f>Amnt_Deposited!B82</f>
        <v>2068</v>
      </c>
      <c r="P87" s="99">
        <f>Amnt_Deposited!H82</f>
        <v>0</v>
      </c>
      <c r="Q87" s="284">
        <f>MCF!R86</f>
        <v>1</v>
      </c>
      <c r="R87" s="67">
        <f t="shared" si="19"/>
        <v>0</v>
      </c>
      <c r="S87" s="67">
        <f t="shared" si="21"/>
        <v>0</v>
      </c>
      <c r="T87" s="67">
        <f t="shared" si="22"/>
        <v>0</v>
      </c>
      <c r="U87" s="67">
        <f t="shared" si="23"/>
        <v>1.4246382187072932E-3</v>
      </c>
      <c r="V87" s="67">
        <f t="shared" si="24"/>
        <v>1.0329792618371243E-4</v>
      </c>
      <c r="W87" s="100">
        <f t="shared" si="25"/>
        <v>6.8865284122474949E-5</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1.2120955320361047E-3</v>
      </c>
      <c r="J88" s="67">
        <f t="shared" si="18"/>
        <v>8.7886842534299779E-5</v>
      </c>
      <c r="K88" s="100">
        <f t="shared" si="20"/>
        <v>5.859122835619985E-5</v>
      </c>
      <c r="O88" s="96">
        <f>Amnt_Deposited!B83</f>
        <v>2069</v>
      </c>
      <c r="P88" s="99">
        <f>Amnt_Deposited!H83</f>
        <v>0</v>
      </c>
      <c r="Q88" s="284">
        <f>MCF!R87</f>
        <v>1</v>
      </c>
      <c r="R88" s="67">
        <f t="shared" si="19"/>
        <v>0</v>
      </c>
      <c r="S88" s="67">
        <f t="shared" si="21"/>
        <v>0</v>
      </c>
      <c r="T88" s="67">
        <f t="shared" si="22"/>
        <v>0</v>
      </c>
      <c r="U88" s="67">
        <f t="shared" si="23"/>
        <v>1.3283238707244988E-3</v>
      </c>
      <c r="V88" s="67">
        <f t="shared" si="24"/>
        <v>9.6314347982794313E-5</v>
      </c>
      <c r="W88" s="100">
        <f t="shared" si="25"/>
        <v>6.4209565321862871E-5</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1.1301503832060764E-3</v>
      </c>
      <c r="J89" s="67">
        <f t="shared" si="18"/>
        <v>8.1945148830028341E-5</v>
      </c>
      <c r="K89" s="100">
        <f t="shared" si="20"/>
        <v>5.463009922001889E-5</v>
      </c>
      <c r="O89" s="96">
        <f>Amnt_Deposited!B84</f>
        <v>2070</v>
      </c>
      <c r="P89" s="99">
        <f>Amnt_Deposited!H84</f>
        <v>0</v>
      </c>
      <c r="Q89" s="284">
        <f>MCF!R88</f>
        <v>1</v>
      </c>
      <c r="R89" s="67">
        <f t="shared" si="19"/>
        <v>0</v>
      </c>
      <c r="S89" s="67">
        <f t="shared" si="21"/>
        <v>0</v>
      </c>
      <c r="T89" s="67">
        <f t="shared" si="22"/>
        <v>0</v>
      </c>
      <c r="U89" s="67">
        <f t="shared" si="23"/>
        <v>1.2385209678970703E-3</v>
      </c>
      <c r="V89" s="67">
        <f t="shared" si="24"/>
        <v>8.9802902827428342E-5</v>
      </c>
      <c r="W89" s="100">
        <f t="shared" si="25"/>
        <v>5.9868601884952228E-5</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1.0537452328656849E-3</v>
      </c>
      <c r="J90" s="67">
        <f t="shared" si="18"/>
        <v>7.6405150340391569E-5</v>
      </c>
      <c r="K90" s="100">
        <f t="shared" si="20"/>
        <v>5.0936766893594379E-5</v>
      </c>
      <c r="O90" s="96">
        <f>Amnt_Deposited!B85</f>
        <v>2071</v>
      </c>
      <c r="P90" s="99">
        <f>Amnt_Deposited!H85</f>
        <v>0</v>
      </c>
      <c r="Q90" s="284">
        <f>MCF!R89</f>
        <v>1</v>
      </c>
      <c r="R90" s="67">
        <f t="shared" si="19"/>
        <v>0</v>
      </c>
      <c r="S90" s="67">
        <f t="shared" si="21"/>
        <v>0</v>
      </c>
      <c r="T90" s="67">
        <f t="shared" si="22"/>
        <v>0</v>
      </c>
      <c r="U90" s="67">
        <f t="shared" si="23"/>
        <v>1.1547892962911618E-3</v>
      </c>
      <c r="V90" s="67">
        <f t="shared" si="24"/>
        <v>8.3731671605908597E-5</v>
      </c>
      <c r="W90" s="100">
        <f t="shared" si="25"/>
        <v>5.582111440393906E-5</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9.8250554287931881E-4</v>
      </c>
      <c r="J91" s="67">
        <f t="shared" si="18"/>
        <v>7.1239689986365962E-5</v>
      </c>
      <c r="K91" s="100">
        <f t="shared" si="20"/>
        <v>4.7493126657577304E-5</v>
      </c>
      <c r="O91" s="96">
        <f>Amnt_Deposited!B86</f>
        <v>2072</v>
      </c>
      <c r="P91" s="99">
        <f>Amnt_Deposited!H86</f>
        <v>0</v>
      </c>
      <c r="Q91" s="284">
        <f>MCF!R90</f>
        <v>1</v>
      </c>
      <c r="R91" s="67">
        <f t="shared" si="19"/>
        <v>0</v>
      </c>
      <c r="S91" s="67">
        <f t="shared" si="21"/>
        <v>0</v>
      </c>
      <c r="T91" s="67">
        <f t="shared" si="22"/>
        <v>0</v>
      </c>
      <c r="U91" s="67">
        <f t="shared" si="23"/>
        <v>1.0767184031554183E-3</v>
      </c>
      <c r="V91" s="67">
        <f t="shared" si="24"/>
        <v>7.8070893135743548E-5</v>
      </c>
      <c r="W91" s="100">
        <f t="shared" si="25"/>
        <v>5.2047262090495694E-5</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9.1608209620401549E-4</v>
      </c>
      <c r="J92" s="67">
        <f t="shared" si="18"/>
        <v>6.6423446675303283E-5</v>
      </c>
      <c r="K92" s="100">
        <f t="shared" si="20"/>
        <v>4.4282297783535522E-5</v>
      </c>
      <c r="O92" s="96">
        <f>Amnt_Deposited!B87</f>
        <v>2073</v>
      </c>
      <c r="P92" s="99">
        <f>Amnt_Deposited!H87</f>
        <v>0</v>
      </c>
      <c r="Q92" s="284">
        <f>MCF!R91</f>
        <v>1</v>
      </c>
      <c r="R92" s="67">
        <f t="shared" si="19"/>
        <v>0</v>
      </c>
      <c r="S92" s="67">
        <f t="shared" si="21"/>
        <v>0</v>
      </c>
      <c r="T92" s="67">
        <f t="shared" si="22"/>
        <v>0</v>
      </c>
      <c r="U92" s="67">
        <f t="shared" si="23"/>
        <v>1.0039255848811133E-3</v>
      </c>
      <c r="V92" s="67">
        <f t="shared" si="24"/>
        <v>7.2792818274305008E-5</v>
      </c>
      <c r="W92" s="100">
        <f t="shared" si="25"/>
        <v>4.8528545516203336E-5</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8.5414928502711043E-4</v>
      </c>
      <c r="J93" s="67">
        <f t="shared" si="18"/>
        <v>6.1932811176905095E-5</v>
      </c>
      <c r="K93" s="100">
        <f t="shared" si="20"/>
        <v>4.1288540784603392E-5</v>
      </c>
      <c r="O93" s="96">
        <f>Amnt_Deposited!B88</f>
        <v>2074</v>
      </c>
      <c r="P93" s="99">
        <f>Amnt_Deposited!H88</f>
        <v>0</v>
      </c>
      <c r="Q93" s="284">
        <f>MCF!R92</f>
        <v>1</v>
      </c>
      <c r="R93" s="67">
        <f t="shared" si="19"/>
        <v>0</v>
      </c>
      <c r="S93" s="67">
        <f t="shared" si="21"/>
        <v>0</v>
      </c>
      <c r="T93" s="67">
        <f t="shared" si="22"/>
        <v>0</v>
      </c>
      <c r="U93" s="67">
        <f t="shared" si="23"/>
        <v>9.360540109886145E-4</v>
      </c>
      <c r="V93" s="67">
        <f t="shared" si="24"/>
        <v>6.7871573892498764E-5</v>
      </c>
      <c r="W93" s="100">
        <f t="shared" si="25"/>
        <v>4.5247715928332509E-5</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7.9640351463636206E-4</v>
      </c>
      <c r="J94" s="67">
        <f t="shared" si="18"/>
        <v>5.774577039074835E-5</v>
      </c>
      <c r="K94" s="100">
        <f t="shared" si="20"/>
        <v>3.8497180260498898E-5</v>
      </c>
      <c r="O94" s="96">
        <f>Amnt_Deposited!B89</f>
        <v>2075</v>
      </c>
      <c r="P94" s="99">
        <f>Amnt_Deposited!H89</f>
        <v>0</v>
      </c>
      <c r="Q94" s="284">
        <f>MCF!R93</f>
        <v>1</v>
      </c>
      <c r="R94" s="67">
        <f t="shared" si="19"/>
        <v>0</v>
      </c>
      <c r="S94" s="67">
        <f t="shared" si="21"/>
        <v>0</v>
      </c>
      <c r="T94" s="67">
        <f t="shared" si="22"/>
        <v>0</v>
      </c>
      <c r="U94" s="67">
        <f t="shared" si="23"/>
        <v>8.7277097494395872E-4</v>
      </c>
      <c r="V94" s="67">
        <f t="shared" si="24"/>
        <v>6.3283036044655742E-5</v>
      </c>
      <c r="W94" s="100">
        <f t="shared" si="25"/>
        <v>4.2188690696437161E-5</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7.4256171519832036E-4</v>
      </c>
      <c r="J95" s="67">
        <f t="shared" si="18"/>
        <v>5.3841799438041653E-5</v>
      </c>
      <c r="K95" s="100">
        <f t="shared" si="20"/>
        <v>3.5894532958694435E-5</v>
      </c>
      <c r="O95" s="96">
        <f>Amnt_Deposited!B90</f>
        <v>2076</v>
      </c>
      <c r="P95" s="99">
        <f>Amnt_Deposited!H90</f>
        <v>0</v>
      </c>
      <c r="Q95" s="284">
        <f>MCF!R94</f>
        <v>1</v>
      </c>
      <c r="R95" s="67">
        <f t="shared" si="19"/>
        <v>0</v>
      </c>
      <c r="S95" s="67">
        <f t="shared" si="21"/>
        <v>0</v>
      </c>
      <c r="T95" s="67">
        <f t="shared" si="22"/>
        <v>0</v>
      </c>
      <c r="U95" s="67">
        <f t="shared" si="23"/>
        <v>8.1376626323103631E-4</v>
      </c>
      <c r="V95" s="67">
        <f t="shared" si="24"/>
        <v>5.9004711712922381E-5</v>
      </c>
      <c r="W95" s="100">
        <f t="shared" si="25"/>
        <v>3.9336474475281585E-5</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6.9235995414967477E-4</v>
      </c>
      <c r="J96" s="67">
        <f t="shared" si="18"/>
        <v>5.0201761048645594E-5</v>
      </c>
      <c r="K96" s="100">
        <f t="shared" si="20"/>
        <v>3.3467840699097058E-5</v>
      </c>
      <c r="O96" s="96">
        <f>Amnt_Deposited!B91</f>
        <v>2077</v>
      </c>
      <c r="P96" s="99">
        <f>Amnt_Deposited!H91</f>
        <v>0</v>
      </c>
      <c r="Q96" s="284">
        <f>MCF!R95</f>
        <v>1</v>
      </c>
      <c r="R96" s="67">
        <f t="shared" si="19"/>
        <v>0</v>
      </c>
      <c r="S96" s="67">
        <f t="shared" si="21"/>
        <v>0</v>
      </c>
      <c r="T96" s="67">
        <f t="shared" si="22"/>
        <v>0</v>
      </c>
      <c r="U96" s="67">
        <f t="shared" si="23"/>
        <v>7.5875063468457539E-4</v>
      </c>
      <c r="V96" s="67">
        <f t="shared" si="24"/>
        <v>5.5015628546460947E-5</v>
      </c>
      <c r="W96" s="100">
        <f t="shared" si="25"/>
        <v>3.6677085697640629E-5</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6.4555214239952249E-4</v>
      </c>
      <c r="J97" s="67">
        <f t="shared" si="18"/>
        <v>4.6807811750152306E-5</v>
      </c>
      <c r="K97" s="100">
        <f t="shared" si="20"/>
        <v>3.1205207833434866E-5</v>
      </c>
      <c r="O97" s="96">
        <f>Amnt_Deposited!B92</f>
        <v>2078</v>
      </c>
      <c r="P97" s="99">
        <f>Amnt_Deposited!H92</f>
        <v>0</v>
      </c>
      <c r="Q97" s="284">
        <f>MCF!R96</f>
        <v>1</v>
      </c>
      <c r="R97" s="67">
        <f t="shared" si="19"/>
        <v>0</v>
      </c>
      <c r="S97" s="67">
        <f t="shared" si="21"/>
        <v>0</v>
      </c>
      <c r="T97" s="67">
        <f t="shared" si="22"/>
        <v>0</v>
      </c>
      <c r="U97" s="67">
        <f t="shared" si="23"/>
        <v>7.0745440262961394E-4</v>
      </c>
      <c r="V97" s="67">
        <f t="shared" si="24"/>
        <v>5.1296232054961453E-5</v>
      </c>
      <c r="W97" s="100">
        <f t="shared" si="25"/>
        <v>3.4197488036640964E-5</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6.0190882800035942E-4</v>
      </c>
      <c r="J98" s="67">
        <f t="shared" si="18"/>
        <v>4.3643314399163044E-5</v>
      </c>
      <c r="K98" s="100">
        <f t="shared" si="20"/>
        <v>2.9095542932775363E-5</v>
      </c>
      <c r="O98" s="96">
        <f>Amnt_Deposited!B93</f>
        <v>2079</v>
      </c>
      <c r="P98" s="99">
        <f>Amnt_Deposited!H93</f>
        <v>0</v>
      </c>
      <c r="Q98" s="284">
        <f>MCF!R97</f>
        <v>1</v>
      </c>
      <c r="R98" s="67">
        <f t="shared" si="19"/>
        <v>0</v>
      </c>
      <c r="S98" s="67">
        <f t="shared" si="21"/>
        <v>0</v>
      </c>
      <c r="T98" s="67">
        <f t="shared" si="22"/>
        <v>0</v>
      </c>
      <c r="U98" s="67">
        <f t="shared" si="23"/>
        <v>6.596261128771065E-4</v>
      </c>
      <c r="V98" s="67">
        <f t="shared" si="24"/>
        <v>4.7828289752507459E-5</v>
      </c>
      <c r="W98" s="100">
        <f t="shared" si="25"/>
        <v>3.1885526501671637E-5</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5.6121607137436748E-4</v>
      </c>
      <c r="J99" s="68">
        <f t="shared" si="18"/>
        <v>4.0692756625991904E-5</v>
      </c>
      <c r="K99" s="102">
        <f t="shared" si="20"/>
        <v>2.7128504417327936E-5</v>
      </c>
      <c r="O99" s="97">
        <f>Amnt_Deposited!B94</f>
        <v>2080</v>
      </c>
      <c r="P99" s="101">
        <f>Amnt_Deposited!H94</f>
        <v>0</v>
      </c>
      <c r="Q99" s="285">
        <f>MCF!R98</f>
        <v>1</v>
      </c>
      <c r="R99" s="68">
        <f t="shared" si="19"/>
        <v>0</v>
      </c>
      <c r="S99" s="68">
        <f>R99*$W$12</f>
        <v>0</v>
      </c>
      <c r="T99" s="68">
        <f>R99*(1-$W$12)</f>
        <v>0</v>
      </c>
      <c r="U99" s="68">
        <f>S99+U98*$W$10</f>
        <v>6.150313110951975E-4</v>
      </c>
      <c r="V99" s="68">
        <f>U98*(1-$W$10)+T99</f>
        <v>4.4594801781908953E-5</v>
      </c>
      <c r="W99" s="102">
        <f t="shared" si="25"/>
        <v>2.9729867854605968E-5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26" t="s">
        <v>338</v>
      </c>
      <c r="E2" s="727"/>
      <c r="F2" s="728"/>
    </row>
    <row r="3" spans="1:18" ht="16.5" thickBot="1">
      <c r="B3" s="12"/>
      <c r="C3" s="5" t="s">
        <v>276</v>
      </c>
      <c r="D3" s="726" t="s">
        <v>337</v>
      </c>
      <c r="E3" s="727"/>
      <c r="F3" s="728"/>
    </row>
    <row r="4" spans="1:18" ht="16.5" thickBot="1">
      <c r="B4" s="12"/>
      <c r="C4" s="5" t="s">
        <v>30</v>
      </c>
      <c r="D4" s="726" t="s">
        <v>266</v>
      </c>
      <c r="E4" s="727"/>
      <c r="F4" s="728"/>
    </row>
    <row r="5" spans="1:18" ht="16.5" thickBot="1">
      <c r="B5" s="12"/>
      <c r="C5" s="5" t="s">
        <v>117</v>
      </c>
      <c r="D5" s="729"/>
      <c r="E5" s="730"/>
      <c r="F5" s="731"/>
    </row>
    <row r="6" spans="1:18">
      <c r="B6" s="13" t="s">
        <v>201</v>
      </c>
    </row>
    <row r="7" spans="1:18">
      <c r="B7" s="20" t="s">
        <v>31</v>
      </c>
    </row>
    <row r="8" spans="1:18" ht="13.5" thickBot="1">
      <c r="B8" s="20"/>
    </row>
    <row r="9" spans="1:18" ht="12.75" customHeight="1">
      <c r="A9" s="1"/>
      <c r="C9" s="732" t="s">
        <v>18</v>
      </c>
      <c r="D9" s="733"/>
      <c r="E9" s="739" t="s">
        <v>100</v>
      </c>
      <c r="F9" s="740"/>
      <c r="H9" s="732" t="s">
        <v>18</v>
      </c>
      <c r="I9" s="733"/>
      <c r="J9" s="739" t="s">
        <v>100</v>
      </c>
      <c r="K9" s="740"/>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37" t="s">
        <v>250</v>
      </c>
      <c r="D12" s="738"/>
      <c r="E12" s="737" t="s">
        <v>250</v>
      </c>
      <c r="F12" s="738"/>
      <c r="H12" s="737" t="s">
        <v>251</v>
      </c>
      <c r="I12" s="738"/>
      <c r="J12" s="737" t="s">
        <v>251</v>
      </c>
      <c r="K12" s="738"/>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34" t="s">
        <v>250</v>
      </c>
      <c r="E61" s="735"/>
      <c r="F61" s="736"/>
      <c r="H61" s="38"/>
      <c r="I61" s="734" t="s">
        <v>251</v>
      </c>
      <c r="J61" s="735"/>
      <c r="K61" s="736"/>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21" t="s">
        <v>317</v>
      </c>
      <c r="C71" s="721"/>
      <c r="D71" s="722" t="s">
        <v>318</v>
      </c>
      <c r="E71" s="722"/>
      <c r="F71" s="722"/>
      <c r="G71" s="722"/>
      <c r="H71" s="722"/>
    </row>
    <row r="72" spans="2:8">
      <c r="B72" s="721" t="s">
        <v>319</v>
      </c>
      <c r="C72" s="721"/>
      <c r="D72" s="722" t="s">
        <v>320</v>
      </c>
      <c r="E72" s="722"/>
      <c r="F72" s="722"/>
      <c r="G72" s="722"/>
      <c r="H72" s="722"/>
    </row>
    <row r="73" spans="2:8">
      <c r="B73" s="721" t="s">
        <v>321</v>
      </c>
      <c r="C73" s="721"/>
      <c r="D73" s="722" t="s">
        <v>322</v>
      </c>
      <c r="E73" s="722"/>
      <c r="F73" s="722"/>
      <c r="G73" s="722"/>
      <c r="H73" s="722"/>
    </row>
    <row r="74" spans="2:8">
      <c r="B74" s="721" t="s">
        <v>323</v>
      </c>
      <c r="C74" s="721"/>
      <c r="D74" s="722" t="s">
        <v>324</v>
      </c>
      <c r="E74" s="722"/>
      <c r="F74" s="722"/>
      <c r="G74" s="722"/>
      <c r="H74" s="722"/>
    </row>
    <row r="75" spans="2:8">
      <c r="B75" s="561"/>
      <c r="C75" s="562"/>
      <c r="D75" s="562"/>
      <c r="E75" s="562"/>
      <c r="F75" s="562"/>
      <c r="G75" s="562"/>
      <c r="H75" s="562"/>
    </row>
    <row r="76" spans="2:8">
      <c r="B76" s="564"/>
      <c r="C76" s="565" t="s">
        <v>325</v>
      </c>
      <c r="D76" s="566" t="s">
        <v>87</v>
      </c>
      <c r="E76" s="566" t="s">
        <v>88</v>
      </c>
    </row>
    <row r="77" spans="2:8">
      <c r="B77" s="723" t="s">
        <v>133</v>
      </c>
      <c r="C77" s="567" t="s">
        <v>326</v>
      </c>
      <c r="D77" s="568" t="s">
        <v>327</v>
      </c>
      <c r="E77" s="568" t="s">
        <v>9</v>
      </c>
      <c r="F77" s="488"/>
      <c r="G77" s="547"/>
      <c r="H77" s="6"/>
    </row>
    <row r="78" spans="2:8">
      <c r="B78" s="724"/>
      <c r="C78" s="569"/>
      <c r="D78" s="570"/>
      <c r="E78" s="571"/>
      <c r="F78" s="6"/>
      <c r="G78" s="488"/>
      <c r="H78" s="6"/>
    </row>
    <row r="79" spans="2:8">
      <c r="B79" s="724"/>
      <c r="C79" s="569"/>
      <c r="D79" s="570"/>
      <c r="E79" s="571"/>
      <c r="F79" s="6"/>
      <c r="G79" s="488"/>
      <c r="H79" s="6"/>
    </row>
    <row r="80" spans="2:8">
      <c r="B80" s="724"/>
      <c r="C80" s="569"/>
      <c r="D80" s="570"/>
      <c r="E80" s="571"/>
      <c r="F80" s="6"/>
      <c r="G80" s="488"/>
      <c r="H80" s="6"/>
    </row>
    <row r="81" spans="2:8">
      <c r="B81" s="724"/>
      <c r="C81" s="569"/>
      <c r="D81" s="570"/>
      <c r="E81" s="571"/>
      <c r="F81" s="6"/>
      <c r="G81" s="488"/>
      <c r="H81" s="6"/>
    </row>
    <row r="82" spans="2:8">
      <c r="B82" s="724"/>
      <c r="C82" s="569"/>
      <c r="D82" s="570" t="s">
        <v>328</v>
      </c>
      <c r="E82" s="571"/>
      <c r="F82" s="6"/>
      <c r="G82" s="488"/>
      <c r="H82" s="6"/>
    </row>
    <row r="83" spans="2:8" ht="13.5" thickBot="1">
      <c r="B83" s="725"/>
      <c r="C83" s="572"/>
      <c r="D83" s="572"/>
      <c r="E83" s="573" t="s">
        <v>329</v>
      </c>
      <c r="F83" s="6"/>
      <c r="G83" s="6"/>
      <c r="H83" s="6"/>
    </row>
    <row r="84" spans="2:8" ht="13.5" thickTop="1">
      <c r="B84" s="564"/>
      <c r="C84" s="571"/>
      <c r="D84" s="564"/>
      <c r="E84" s="574"/>
      <c r="F84" s="6"/>
      <c r="G84" s="6"/>
      <c r="H84" s="6"/>
    </row>
    <row r="85" spans="2:8">
      <c r="B85" s="717" t="s">
        <v>330</v>
      </c>
      <c r="C85" s="718"/>
      <c r="D85" s="718"/>
      <c r="E85" s="719"/>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20" t="s">
        <v>333</v>
      </c>
      <c r="C95" s="720"/>
      <c r="D95" s="720"/>
      <c r="E95" s="578">
        <f>SUM(E86:E94)</f>
        <v>0.13702</v>
      </c>
    </row>
    <row r="96" spans="2:8">
      <c r="B96" s="717" t="s">
        <v>334</v>
      </c>
      <c r="C96" s="718"/>
      <c r="D96" s="718"/>
      <c r="E96" s="719"/>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20" t="s">
        <v>333</v>
      </c>
      <c r="C106" s="720"/>
      <c r="D106" s="720"/>
      <c r="E106" s="578">
        <f>SUM(E97:E105)</f>
        <v>0.15982100000000002</v>
      </c>
    </row>
    <row r="107" spans="2:5">
      <c r="B107" s="717" t="s">
        <v>335</v>
      </c>
      <c r="C107" s="718"/>
      <c r="D107" s="718"/>
      <c r="E107" s="719"/>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20" t="s">
        <v>333</v>
      </c>
      <c r="C117" s="720"/>
      <c r="D117" s="720"/>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8.1682642359999988</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8.1682642359999988</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8.621399907999999</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8.621399907999999</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9.1091674959999995</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9.1091674959999995</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9.2759292120000012</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9.2759292120000012</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9.7867152019999999</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9.7867152019999999</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10.490549784000001</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10.490549784000001</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10.917468121999999</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10.917468121999999</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11.356834478000001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11.356834478000001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11.807744805999999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11.807744805999999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12.268738724</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12.268738724</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12.453511817999999</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12.453511817999999</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25"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sqref="A1:XFD1048576"/>
    </sheetView>
  </sheetViews>
  <sheetFormatPr defaultColWidth="11.42578125" defaultRowHeight="12.75"/>
  <cols>
    <col min="1" max="1" width="3.42578125" style="804" customWidth="1"/>
    <col min="2" max="2" width="15.28515625" style="804" customWidth="1"/>
    <col min="3" max="4" width="10.140625" style="804" bestFit="1" customWidth="1"/>
    <col min="5" max="5" width="9.42578125" style="804" customWidth="1"/>
    <col min="6" max="6" width="11.28515625" style="804" customWidth="1"/>
    <col min="7" max="7" width="9.42578125" style="804" customWidth="1"/>
    <col min="8" max="8" width="8.42578125" style="804" customWidth="1"/>
    <col min="9" max="10" width="10.85546875" style="804" customWidth="1"/>
    <col min="11" max="11" width="9.42578125" style="804" bestFit="1" customWidth="1"/>
    <col min="12" max="12" width="10.28515625" style="804" customWidth="1"/>
    <col min="13" max="13" width="10.140625" style="804" customWidth="1"/>
    <col min="14" max="14" width="8.42578125" style="804" customWidth="1"/>
    <col min="15" max="15" width="23.7109375" style="804" customWidth="1"/>
    <col min="16" max="16" width="9.28515625" style="804" customWidth="1"/>
    <col min="17" max="17" width="3.85546875" style="804" customWidth="1"/>
    <col min="18" max="19" width="13" style="804" customWidth="1"/>
    <col min="20" max="20" width="9.42578125" style="804" customWidth="1"/>
    <col min="21" max="16384" width="11.42578125" style="804"/>
  </cols>
  <sheetData>
    <row r="2" spans="2:20" ht="15.75">
      <c r="C2" s="805" t="s">
        <v>106</v>
      </c>
      <c r="Q2" s="806" t="s">
        <v>107</v>
      </c>
      <c r="R2" s="806"/>
      <c r="S2" s="806"/>
      <c r="T2" s="806"/>
    </row>
    <row r="4" spans="2:20">
      <c r="C4" s="804" t="s">
        <v>26</v>
      </c>
    </row>
    <row r="5" spans="2:20">
      <c r="C5" s="804" t="s">
        <v>281</v>
      </c>
    </row>
    <row r="6" spans="2:20">
      <c r="C6" s="804" t="s">
        <v>29</v>
      </c>
    </row>
    <row r="7" spans="2:20">
      <c r="C7" s="804" t="s">
        <v>109</v>
      </c>
    </row>
    <row r="8" spans="2:20" ht="13.5" thickBot="1"/>
    <row r="9" spans="2:20" ht="13.5" thickBot="1">
      <c r="C9" s="751" t="s">
        <v>95</v>
      </c>
      <c r="D9" s="752"/>
      <c r="E9" s="752"/>
      <c r="F9" s="752"/>
      <c r="G9" s="752"/>
      <c r="H9" s="753"/>
      <c r="I9" s="807" t="s">
        <v>308</v>
      </c>
      <c r="J9" s="808"/>
      <c r="K9" s="808"/>
      <c r="L9" s="808"/>
      <c r="M9" s="808"/>
      <c r="N9" s="809"/>
      <c r="R9" s="810" t="s">
        <v>95</v>
      </c>
      <c r="S9" s="714" t="s">
        <v>308</v>
      </c>
    </row>
    <row r="10" spans="2:20" s="817" customFormat="1" ht="38.25" customHeight="1">
      <c r="B10" s="811"/>
      <c r="C10" s="811" t="s">
        <v>104</v>
      </c>
      <c r="D10" s="812" t="s">
        <v>105</v>
      </c>
      <c r="E10" s="812" t="s">
        <v>0</v>
      </c>
      <c r="F10" s="812" t="s">
        <v>206</v>
      </c>
      <c r="G10" s="812" t="s">
        <v>103</v>
      </c>
      <c r="H10" s="813" t="s">
        <v>161</v>
      </c>
      <c r="I10" s="814" t="s">
        <v>104</v>
      </c>
      <c r="J10" s="815" t="s">
        <v>105</v>
      </c>
      <c r="K10" s="815" t="s">
        <v>0</v>
      </c>
      <c r="L10" s="815" t="s">
        <v>206</v>
      </c>
      <c r="M10" s="815" t="s">
        <v>103</v>
      </c>
      <c r="N10" s="816" t="s">
        <v>161</v>
      </c>
      <c r="O10" s="713" t="s">
        <v>28</v>
      </c>
      <c r="R10" s="744" t="s">
        <v>147</v>
      </c>
      <c r="S10" s="744" t="s">
        <v>315</v>
      </c>
    </row>
    <row r="11" spans="2:20" s="822" customFormat="1" ht="13.5" thickBot="1">
      <c r="B11" s="818"/>
      <c r="C11" s="818" t="s">
        <v>11</v>
      </c>
      <c r="D11" s="819" t="s">
        <v>11</v>
      </c>
      <c r="E11" s="819" t="s">
        <v>11</v>
      </c>
      <c r="F11" s="819" t="s">
        <v>11</v>
      </c>
      <c r="G11" s="819" t="s">
        <v>11</v>
      </c>
      <c r="H11" s="820"/>
      <c r="I11" s="818" t="s">
        <v>11</v>
      </c>
      <c r="J11" s="819" t="s">
        <v>11</v>
      </c>
      <c r="K11" s="819" t="s">
        <v>11</v>
      </c>
      <c r="L11" s="819" t="s">
        <v>11</v>
      </c>
      <c r="M11" s="819" t="s">
        <v>11</v>
      </c>
      <c r="N11" s="820"/>
      <c r="O11" s="821"/>
      <c r="R11" s="745"/>
      <c r="S11" s="745"/>
    </row>
    <row r="12" spans="2:20" s="822" customFormat="1" ht="13.5" thickBot="1">
      <c r="B12" s="823" t="s">
        <v>25</v>
      </c>
      <c r="C12" s="824">
        <v>0.4</v>
      </c>
      <c r="D12" s="825">
        <v>0.8</v>
      </c>
      <c r="E12" s="825">
        <v>1</v>
      </c>
      <c r="F12" s="825">
        <v>0.5</v>
      </c>
      <c r="G12" s="825">
        <v>0.6</v>
      </c>
      <c r="H12" s="826"/>
      <c r="I12" s="824">
        <v>0.4</v>
      </c>
      <c r="J12" s="825">
        <v>0.8</v>
      </c>
      <c r="K12" s="825">
        <v>1</v>
      </c>
      <c r="L12" s="825">
        <v>0.5</v>
      </c>
      <c r="M12" s="825">
        <v>0.6</v>
      </c>
      <c r="N12" s="826"/>
      <c r="O12" s="827"/>
      <c r="R12" s="745"/>
      <c r="S12" s="745"/>
    </row>
    <row r="13" spans="2:20" s="822" customFormat="1" ht="26.25" thickBot="1">
      <c r="B13" s="823" t="s">
        <v>159</v>
      </c>
      <c r="C13" s="828">
        <f>C12</f>
        <v>0.4</v>
      </c>
      <c r="D13" s="829">
        <f>D12</f>
        <v>0.8</v>
      </c>
      <c r="E13" s="829">
        <f>E12</f>
        <v>1</v>
      </c>
      <c r="F13" s="829">
        <f>F12</f>
        <v>0.5</v>
      </c>
      <c r="G13" s="829">
        <f>G12</f>
        <v>0.6</v>
      </c>
      <c r="H13" s="830"/>
      <c r="I13" s="828">
        <v>0.4</v>
      </c>
      <c r="J13" s="829">
        <v>0.8</v>
      </c>
      <c r="K13" s="829">
        <v>1</v>
      </c>
      <c r="L13" s="829">
        <v>0.5</v>
      </c>
      <c r="M13" s="829">
        <v>0.6</v>
      </c>
      <c r="N13" s="830"/>
      <c r="O13" s="831"/>
      <c r="R13" s="745"/>
      <c r="S13" s="745"/>
    </row>
    <row r="14" spans="2:20" s="822" customFormat="1" ht="13.5" thickBot="1">
      <c r="B14" s="832"/>
      <c r="C14" s="832"/>
      <c r="D14" s="833"/>
      <c r="E14" s="833"/>
      <c r="F14" s="833"/>
      <c r="G14" s="833"/>
      <c r="H14" s="834"/>
      <c r="I14" s="832"/>
      <c r="J14" s="833"/>
      <c r="K14" s="833"/>
      <c r="L14" s="833"/>
      <c r="M14" s="833"/>
      <c r="N14" s="834"/>
      <c r="O14" s="835"/>
      <c r="R14" s="745"/>
      <c r="S14" s="745"/>
    </row>
    <row r="15" spans="2:20" s="822" customFormat="1" ht="12.75" customHeight="1" thickBot="1">
      <c r="B15" s="836"/>
      <c r="C15" s="837" t="s">
        <v>158</v>
      </c>
      <c r="D15" s="838"/>
      <c r="E15" s="838"/>
      <c r="F15" s="838"/>
      <c r="G15" s="838"/>
      <c r="H15" s="839"/>
      <c r="I15" s="837" t="s">
        <v>158</v>
      </c>
      <c r="J15" s="838"/>
      <c r="K15" s="838"/>
      <c r="L15" s="838"/>
      <c r="M15" s="838"/>
      <c r="N15" s="839"/>
      <c r="O15" s="840"/>
      <c r="R15" s="745"/>
      <c r="S15" s="745"/>
    </row>
    <row r="16" spans="2:20" s="822" customFormat="1" ht="26.25" thickBot="1">
      <c r="B16" s="823" t="s">
        <v>160</v>
      </c>
      <c r="C16" s="841">
        <v>0</v>
      </c>
      <c r="D16" s="842">
        <v>0</v>
      </c>
      <c r="E16" s="842">
        <v>1</v>
      </c>
      <c r="F16" s="842">
        <v>0</v>
      </c>
      <c r="G16" s="842">
        <v>0</v>
      </c>
      <c r="H16" s="843" t="s">
        <v>36</v>
      </c>
      <c r="I16" s="844">
        <v>0.2</v>
      </c>
      <c r="J16" s="845">
        <v>0.3</v>
      </c>
      <c r="K16" s="845">
        <v>0.25</v>
      </c>
      <c r="L16" s="845">
        <v>0.05</v>
      </c>
      <c r="M16" s="845">
        <v>0.2</v>
      </c>
      <c r="N16" s="843" t="s">
        <v>36</v>
      </c>
      <c r="O16" s="846"/>
      <c r="R16" s="746"/>
      <c r="S16" s="746"/>
    </row>
    <row r="17" spans="2:19" s="822" customFormat="1" ht="13.5" thickBot="1">
      <c r="B17" s="847" t="s">
        <v>1</v>
      </c>
      <c r="C17" s="847" t="s">
        <v>24</v>
      </c>
      <c r="D17" s="848" t="s">
        <v>24</v>
      </c>
      <c r="E17" s="848" t="s">
        <v>24</v>
      </c>
      <c r="F17" s="848" t="s">
        <v>24</v>
      </c>
      <c r="G17" s="848" t="s">
        <v>24</v>
      </c>
      <c r="H17" s="849"/>
      <c r="I17" s="847" t="s">
        <v>24</v>
      </c>
      <c r="J17" s="848" t="s">
        <v>24</v>
      </c>
      <c r="K17" s="848" t="s">
        <v>24</v>
      </c>
      <c r="L17" s="848" t="s">
        <v>24</v>
      </c>
      <c r="M17" s="848" t="s">
        <v>24</v>
      </c>
      <c r="N17" s="849"/>
      <c r="O17" s="821"/>
      <c r="R17" s="823" t="s">
        <v>157</v>
      </c>
      <c r="S17" s="850" t="s">
        <v>157</v>
      </c>
    </row>
    <row r="18" spans="2:19">
      <c r="B18" s="851">
        <f>year</f>
        <v>2000</v>
      </c>
      <c r="C18" s="852">
        <f>C$16</f>
        <v>0</v>
      </c>
      <c r="D18" s="853">
        <f t="shared" ref="D18:G33" si="0">D$16</f>
        <v>0</v>
      </c>
      <c r="E18" s="853">
        <f t="shared" si="0"/>
        <v>1</v>
      </c>
      <c r="F18" s="853">
        <f t="shared" si="0"/>
        <v>0</v>
      </c>
      <c r="G18" s="853">
        <f t="shared" si="0"/>
        <v>0</v>
      </c>
      <c r="H18" s="854">
        <f>SUM(C18:G18)</f>
        <v>1</v>
      </c>
      <c r="I18" s="852">
        <f>I$16</f>
        <v>0.2</v>
      </c>
      <c r="J18" s="853">
        <f t="shared" ref="J18:M33" si="1">J$16</f>
        <v>0.3</v>
      </c>
      <c r="K18" s="853">
        <f t="shared" si="1"/>
        <v>0.25</v>
      </c>
      <c r="L18" s="853">
        <f t="shared" si="1"/>
        <v>0.05</v>
      </c>
      <c r="M18" s="853">
        <f t="shared" si="1"/>
        <v>0.2</v>
      </c>
      <c r="N18" s="854">
        <f>SUM(I18:M18)</f>
        <v>1</v>
      </c>
      <c r="O18" s="855"/>
      <c r="R18" s="856">
        <f>C18*C$13+D18*D$13+E18*E$13+F18*F$13+G18*G$13</f>
        <v>1</v>
      </c>
      <c r="S18" s="857">
        <f>I18*I$13+J18*J$13+K18*K$13+L18*L$13+M18*M$13</f>
        <v>0.71500000000000008</v>
      </c>
    </row>
    <row r="19" spans="2:19">
      <c r="B19" s="858">
        <f t="shared" ref="B19:B50" si="2">B18+1</f>
        <v>2001</v>
      </c>
      <c r="C19" s="859">
        <f t="shared" ref="C19:G50" si="3">C$16</f>
        <v>0</v>
      </c>
      <c r="D19" s="860">
        <f t="shared" si="0"/>
        <v>0</v>
      </c>
      <c r="E19" s="860">
        <f t="shared" si="0"/>
        <v>1</v>
      </c>
      <c r="F19" s="860">
        <f t="shared" si="0"/>
        <v>0</v>
      </c>
      <c r="G19" s="860">
        <f t="shared" si="0"/>
        <v>0</v>
      </c>
      <c r="H19" s="861">
        <f t="shared" ref="H19:H82" si="4">SUM(C19:G19)</f>
        <v>1</v>
      </c>
      <c r="I19" s="859">
        <f t="shared" ref="I19:M50" si="5">I$16</f>
        <v>0.2</v>
      </c>
      <c r="J19" s="860">
        <f t="shared" si="1"/>
        <v>0.3</v>
      </c>
      <c r="K19" s="860">
        <f t="shared" si="1"/>
        <v>0.25</v>
      </c>
      <c r="L19" s="860">
        <f t="shared" si="1"/>
        <v>0.05</v>
      </c>
      <c r="M19" s="860">
        <f t="shared" si="1"/>
        <v>0.2</v>
      </c>
      <c r="N19" s="861">
        <f t="shared" ref="N19:N82" si="6">SUM(I19:M19)</f>
        <v>1</v>
      </c>
      <c r="O19" s="862"/>
      <c r="R19" s="856">
        <f t="shared" ref="R19:R82" si="7">C19*C$13+D19*D$13+E19*E$13+F19*F$13+G19*G$13</f>
        <v>1</v>
      </c>
      <c r="S19" s="857">
        <f t="shared" ref="S19:S82" si="8">I19*I$13+J19*J$13+K19*K$13+L19*L$13+M19*M$13</f>
        <v>0.71500000000000008</v>
      </c>
    </row>
    <row r="20" spans="2:19">
      <c r="B20" s="858">
        <f t="shared" si="2"/>
        <v>2002</v>
      </c>
      <c r="C20" s="859">
        <f t="shared" si="3"/>
        <v>0</v>
      </c>
      <c r="D20" s="860">
        <f t="shared" si="0"/>
        <v>0</v>
      </c>
      <c r="E20" s="860">
        <f t="shared" si="0"/>
        <v>1</v>
      </c>
      <c r="F20" s="860">
        <f t="shared" si="0"/>
        <v>0</v>
      </c>
      <c r="G20" s="860">
        <f t="shared" si="0"/>
        <v>0</v>
      </c>
      <c r="H20" s="861">
        <f t="shared" si="4"/>
        <v>1</v>
      </c>
      <c r="I20" s="859">
        <f t="shared" si="5"/>
        <v>0.2</v>
      </c>
      <c r="J20" s="860">
        <f t="shared" si="1"/>
        <v>0.3</v>
      </c>
      <c r="K20" s="860">
        <f t="shared" si="1"/>
        <v>0.25</v>
      </c>
      <c r="L20" s="860">
        <f t="shared" si="1"/>
        <v>0.05</v>
      </c>
      <c r="M20" s="860">
        <f t="shared" si="1"/>
        <v>0.2</v>
      </c>
      <c r="N20" s="861">
        <f t="shared" si="6"/>
        <v>1</v>
      </c>
      <c r="O20" s="862"/>
      <c r="R20" s="856">
        <f t="shared" si="7"/>
        <v>1</v>
      </c>
      <c r="S20" s="857">
        <f t="shared" si="8"/>
        <v>0.71500000000000008</v>
      </c>
    </row>
    <row r="21" spans="2:19">
      <c r="B21" s="858">
        <f t="shared" si="2"/>
        <v>2003</v>
      </c>
      <c r="C21" s="859">
        <f t="shared" si="3"/>
        <v>0</v>
      </c>
      <c r="D21" s="860">
        <f t="shared" si="0"/>
        <v>0</v>
      </c>
      <c r="E21" s="860">
        <f t="shared" si="0"/>
        <v>1</v>
      </c>
      <c r="F21" s="860">
        <f t="shared" si="0"/>
        <v>0</v>
      </c>
      <c r="G21" s="860">
        <f t="shared" si="0"/>
        <v>0</v>
      </c>
      <c r="H21" s="861">
        <f t="shared" si="4"/>
        <v>1</v>
      </c>
      <c r="I21" s="859">
        <f t="shared" si="5"/>
        <v>0.2</v>
      </c>
      <c r="J21" s="860">
        <f t="shared" si="1"/>
        <v>0.3</v>
      </c>
      <c r="K21" s="860">
        <f t="shared" si="1"/>
        <v>0.25</v>
      </c>
      <c r="L21" s="860">
        <f t="shared" si="1"/>
        <v>0.05</v>
      </c>
      <c r="M21" s="860">
        <f t="shared" si="1"/>
        <v>0.2</v>
      </c>
      <c r="N21" s="861">
        <f t="shared" si="6"/>
        <v>1</v>
      </c>
      <c r="O21" s="862"/>
      <c r="R21" s="856">
        <f t="shared" si="7"/>
        <v>1</v>
      </c>
      <c r="S21" s="857">
        <f t="shared" si="8"/>
        <v>0.71500000000000008</v>
      </c>
    </row>
    <row r="22" spans="2:19">
      <c r="B22" s="858">
        <f t="shared" si="2"/>
        <v>2004</v>
      </c>
      <c r="C22" s="859">
        <f t="shared" si="3"/>
        <v>0</v>
      </c>
      <c r="D22" s="860">
        <f t="shared" si="0"/>
        <v>0</v>
      </c>
      <c r="E22" s="860">
        <f t="shared" si="0"/>
        <v>1</v>
      </c>
      <c r="F22" s="860">
        <f t="shared" si="0"/>
        <v>0</v>
      </c>
      <c r="G22" s="860">
        <f t="shared" si="0"/>
        <v>0</v>
      </c>
      <c r="H22" s="861">
        <f t="shared" si="4"/>
        <v>1</v>
      </c>
      <c r="I22" s="859">
        <f t="shared" si="5"/>
        <v>0.2</v>
      </c>
      <c r="J22" s="860">
        <f t="shared" si="1"/>
        <v>0.3</v>
      </c>
      <c r="K22" s="860">
        <f t="shared" si="1"/>
        <v>0.25</v>
      </c>
      <c r="L22" s="860">
        <f t="shared" si="1"/>
        <v>0.05</v>
      </c>
      <c r="M22" s="860">
        <f t="shared" si="1"/>
        <v>0.2</v>
      </c>
      <c r="N22" s="861">
        <f t="shared" si="6"/>
        <v>1</v>
      </c>
      <c r="O22" s="862"/>
      <c r="R22" s="856">
        <f t="shared" si="7"/>
        <v>1</v>
      </c>
      <c r="S22" s="857">
        <f t="shared" si="8"/>
        <v>0.71500000000000008</v>
      </c>
    </row>
    <row r="23" spans="2:19">
      <c r="B23" s="858">
        <f t="shared" si="2"/>
        <v>2005</v>
      </c>
      <c r="C23" s="859">
        <f t="shared" si="3"/>
        <v>0</v>
      </c>
      <c r="D23" s="860">
        <f t="shared" si="0"/>
        <v>0</v>
      </c>
      <c r="E23" s="860">
        <f t="shared" si="0"/>
        <v>1</v>
      </c>
      <c r="F23" s="860">
        <f t="shared" si="0"/>
        <v>0</v>
      </c>
      <c r="G23" s="860">
        <f t="shared" si="0"/>
        <v>0</v>
      </c>
      <c r="H23" s="861">
        <f t="shared" si="4"/>
        <v>1</v>
      </c>
      <c r="I23" s="859">
        <f t="shared" si="5"/>
        <v>0.2</v>
      </c>
      <c r="J23" s="860">
        <f t="shared" si="1"/>
        <v>0.3</v>
      </c>
      <c r="K23" s="860">
        <f t="shared" si="1"/>
        <v>0.25</v>
      </c>
      <c r="L23" s="860">
        <f t="shared" si="1"/>
        <v>0.05</v>
      </c>
      <c r="M23" s="860">
        <f t="shared" si="1"/>
        <v>0.2</v>
      </c>
      <c r="N23" s="861">
        <f t="shared" si="6"/>
        <v>1</v>
      </c>
      <c r="O23" s="862"/>
      <c r="R23" s="856">
        <f t="shared" si="7"/>
        <v>1</v>
      </c>
      <c r="S23" s="857">
        <f t="shared" si="8"/>
        <v>0.71500000000000008</v>
      </c>
    </row>
    <row r="24" spans="2:19">
      <c r="B24" s="858">
        <f t="shared" si="2"/>
        <v>2006</v>
      </c>
      <c r="C24" s="859">
        <f t="shared" si="3"/>
        <v>0</v>
      </c>
      <c r="D24" s="860">
        <f t="shared" si="0"/>
        <v>0</v>
      </c>
      <c r="E24" s="860">
        <f t="shared" si="0"/>
        <v>1</v>
      </c>
      <c r="F24" s="860">
        <f t="shared" si="0"/>
        <v>0</v>
      </c>
      <c r="G24" s="860">
        <f t="shared" si="0"/>
        <v>0</v>
      </c>
      <c r="H24" s="861">
        <f t="shared" si="4"/>
        <v>1</v>
      </c>
      <c r="I24" s="859">
        <f t="shared" si="5"/>
        <v>0.2</v>
      </c>
      <c r="J24" s="860">
        <f t="shared" si="1"/>
        <v>0.3</v>
      </c>
      <c r="K24" s="860">
        <f t="shared" si="1"/>
        <v>0.25</v>
      </c>
      <c r="L24" s="860">
        <f t="shared" si="1"/>
        <v>0.05</v>
      </c>
      <c r="M24" s="860">
        <f t="shared" si="1"/>
        <v>0.2</v>
      </c>
      <c r="N24" s="861">
        <f t="shared" si="6"/>
        <v>1</v>
      </c>
      <c r="O24" s="862"/>
      <c r="R24" s="856">
        <f t="shared" si="7"/>
        <v>1</v>
      </c>
      <c r="S24" s="857">
        <f t="shared" si="8"/>
        <v>0.71500000000000008</v>
      </c>
    </row>
    <row r="25" spans="2:19">
      <c r="B25" s="858">
        <f t="shared" si="2"/>
        <v>2007</v>
      </c>
      <c r="C25" s="859">
        <f t="shared" si="3"/>
        <v>0</v>
      </c>
      <c r="D25" s="860">
        <f t="shared" si="0"/>
        <v>0</v>
      </c>
      <c r="E25" s="860">
        <f t="shared" si="0"/>
        <v>1</v>
      </c>
      <c r="F25" s="860">
        <f t="shared" si="0"/>
        <v>0</v>
      </c>
      <c r="G25" s="860">
        <f t="shared" si="0"/>
        <v>0</v>
      </c>
      <c r="H25" s="861">
        <f t="shared" si="4"/>
        <v>1</v>
      </c>
      <c r="I25" s="859">
        <f t="shared" si="5"/>
        <v>0.2</v>
      </c>
      <c r="J25" s="860">
        <f t="shared" si="1"/>
        <v>0.3</v>
      </c>
      <c r="K25" s="860">
        <f t="shared" si="1"/>
        <v>0.25</v>
      </c>
      <c r="L25" s="860">
        <f t="shared" si="1"/>
        <v>0.05</v>
      </c>
      <c r="M25" s="860">
        <f t="shared" si="1"/>
        <v>0.2</v>
      </c>
      <c r="N25" s="861">
        <f t="shared" si="6"/>
        <v>1</v>
      </c>
      <c r="O25" s="862"/>
      <c r="R25" s="856">
        <f t="shared" si="7"/>
        <v>1</v>
      </c>
      <c r="S25" s="857">
        <f t="shared" si="8"/>
        <v>0.71500000000000008</v>
      </c>
    </row>
    <row r="26" spans="2:19">
      <c r="B26" s="858">
        <f t="shared" si="2"/>
        <v>2008</v>
      </c>
      <c r="C26" s="859">
        <f t="shared" si="3"/>
        <v>0</v>
      </c>
      <c r="D26" s="860">
        <f t="shared" si="0"/>
        <v>0</v>
      </c>
      <c r="E26" s="860">
        <f t="shared" si="0"/>
        <v>1</v>
      </c>
      <c r="F26" s="860">
        <f t="shared" si="0"/>
        <v>0</v>
      </c>
      <c r="G26" s="860">
        <f t="shared" si="0"/>
        <v>0</v>
      </c>
      <c r="H26" s="861">
        <f t="shared" si="4"/>
        <v>1</v>
      </c>
      <c r="I26" s="859">
        <f t="shared" si="5"/>
        <v>0.2</v>
      </c>
      <c r="J26" s="860">
        <f t="shared" si="1"/>
        <v>0.3</v>
      </c>
      <c r="K26" s="860">
        <f t="shared" si="1"/>
        <v>0.25</v>
      </c>
      <c r="L26" s="860">
        <f t="shared" si="1"/>
        <v>0.05</v>
      </c>
      <c r="M26" s="860">
        <f t="shared" si="1"/>
        <v>0.2</v>
      </c>
      <c r="N26" s="861">
        <f t="shared" si="6"/>
        <v>1</v>
      </c>
      <c r="O26" s="862"/>
      <c r="R26" s="856">
        <f t="shared" si="7"/>
        <v>1</v>
      </c>
      <c r="S26" s="857">
        <f t="shared" si="8"/>
        <v>0.71500000000000008</v>
      </c>
    </row>
    <row r="27" spans="2:19">
      <c r="B27" s="858">
        <f t="shared" si="2"/>
        <v>2009</v>
      </c>
      <c r="C27" s="859">
        <f t="shared" si="3"/>
        <v>0</v>
      </c>
      <c r="D27" s="860">
        <f t="shared" si="0"/>
        <v>0</v>
      </c>
      <c r="E27" s="860">
        <f t="shared" si="0"/>
        <v>1</v>
      </c>
      <c r="F27" s="860">
        <f t="shared" si="0"/>
        <v>0</v>
      </c>
      <c r="G27" s="860">
        <f t="shared" si="0"/>
        <v>0</v>
      </c>
      <c r="H27" s="861">
        <f t="shared" si="4"/>
        <v>1</v>
      </c>
      <c r="I27" s="859">
        <f t="shared" si="5"/>
        <v>0.2</v>
      </c>
      <c r="J27" s="860">
        <f t="shared" si="1"/>
        <v>0.3</v>
      </c>
      <c r="K27" s="860">
        <f t="shared" si="1"/>
        <v>0.25</v>
      </c>
      <c r="L27" s="860">
        <f t="shared" si="1"/>
        <v>0.05</v>
      </c>
      <c r="M27" s="860">
        <f t="shared" si="1"/>
        <v>0.2</v>
      </c>
      <c r="N27" s="861">
        <f t="shared" si="6"/>
        <v>1</v>
      </c>
      <c r="O27" s="862"/>
      <c r="R27" s="856">
        <f t="shared" si="7"/>
        <v>1</v>
      </c>
      <c r="S27" s="857">
        <f t="shared" si="8"/>
        <v>0.71500000000000008</v>
      </c>
    </row>
    <row r="28" spans="2:19">
      <c r="B28" s="858">
        <f t="shared" si="2"/>
        <v>2010</v>
      </c>
      <c r="C28" s="859">
        <f t="shared" si="3"/>
        <v>0</v>
      </c>
      <c r="D28" s="860">
        <f t="shared" si="0"/>
        <v>0</v>
      </c>
      <c r="E28" s="860">
        <f t="shared" si="0"/>
        <v>1</v>
      </c>
      <c r="F28" s="860">
        <f t="shared" si="0"/>
        <v>0</v>
      </c>
      <c r="G28" s="860">
        <f t="shared" si="0"/>
        <v>0</v>
      </c>
      <c r="H28" s="861">
        <f t="shared" si="4"/>
        <v>1</v>
      </c>
      <c r="I28" s="859">
        <f t="shared" si="5"/>
        <v>0.2</v>
      </c>
      <c r="J28" s="860">
        <f t="shared" si="1"/>
        <v>0.3</v>
      </c>
      <c r="K28" s="860">
        <f t="shared" si="1"/>
        <v>0.25</v>
      </c>
      <c r="L28" s="860">
        <f t="shared" si="1"/>
        <v>0.05</v>
      </c>
      <c r="M28" s="860">
        <f t="shared" si="1"/>
        <v>0.2</v>
      </c>
      <c r="N28" s="861">
        <f t="shared" si="6"/>
        <v>1</v>
      </c>
      <c r="O28" s="862"/>
      <c r="R28" s="856">
        <f t="shared" si="7"/>
        <v>1</v>
      </c>
      <c r="S28" s="857">
        <f t="shared" si="8"/>
        <v>0.71500000000000008</v>
      </c>
    </row>
    <row r="29" spans="2:19">
      <c r="B29" s="858">
        <f t="shared" si="2"/>
        <v>2011</v>
      </c>
      <c r="C29" s="859">
        <f t="shared" si="3"/>
        <v>0</v>
      </c>
      <c r="D29" s="860">
        <f t="shared" si="0"/>
        <v>0</v>
      </c>
      <c r="E29" s="860">
        <f t="shared" si="0"/>
        <v>1</v>
      </c>
      <c r="F29" s="860">
        <f t="shared" si="0"/>
        <v>0</v>
      </c>
      <c r="G29" s="860">
        <f t="shared" si="0"/>
        <v>0</v>
      </c>
      <c r="H29" s="861">
        <f t="shared" si="4"/>
        <v>1</v>
      </c>
      <c r="I29" s="859">
        <f t="shared" si="5"/>
        <v>0.2</v>
      </c>
      <c r="J29" s="860">
        <f t="shared" si="1"/>
        <v>0.3</v>
      </c>
      <c r="K29" s="860">
        <f t="shared" si="1"/>
        <v>0.25</v>
      </c>
      <c r="L29" s="860">
        <f t="shared" si="1"/>
        <v>0.05</v>
      </c>
      <c r="M29" s="860">
        <f t="shared" si="1"/>
        <v>0.2</v>
      </c>
      <c r="N29" s="861">
        <f t="shared" si="6"/>
        <v>1</v>
      </c>
      <c r="O29" s="862"/>
      <c r="R29" s="856">
        <f t="shared" si="7"/>
        <v>1</v>
      </c>
      <c r="S29" s="857">
        <f t="shared" si="8"/>
        <v>0.71500000000000008</v>
      </c>
    </row>
    <row r="30" spans="2:19">
      <c r="B30" s="858">
        <f t="shared" si="2"/>
        <v>2012</v>
      </c>
      <c r="C30" s="859">
        <f t="shared" si="3"/>
        <v>0</v>
      </c>
      <c r="D30" s="860">
        <f t="shared" si="0"/>
        <v>0</v>
      </c>
      <c r="E30" s="860">
        <f t="shared" si="0"/>
        <v>1</v>
      </c>
      <c r="F30" s="860">
        <f t="shared" si="0"/>
        <v>0</v>
      </c>
      <c r="G30" s="860">
        <f t="shared" si="0"/>
        <v>0</v>
      </c>
      <c r="H30" s="861">
        <f t="shared" si="4"/>
        <v>1</v>
      </c>
      <c r="I30" s="859">
        <f t="shared" si="5"/>
        <v>0.2</v>
      </c>
      <c r="J30" s="860">
        <f t="shared" si="1"/>
        <v>0.3</v>
      </c>
      <c r="K30" s="860">
        <f t="shared" si="1"/>
        <v>0.25</v>
      </c>
      <c r="L30" s="860">
        <f t="shared" si="1"/>
        <v>0.05</v>
      </c>
      <c r="M30" s="860">
        <f t="shared" si="1"/>
        <v>0.2</v>
      </c>
      <c r="N30" s="861">
        <f t="shared" si="6"/>
        <v>1</v>
      </c>
      <c r="O30" s="862"/>
      <c r="R30" s="856">
        <f t="shared" si="7"/>
        <v>1</v>
      </c>
      <c r="S30" s="857">
        <f t="shared" si="8"/>
        <v>0.71500000000000008</v>
      </c>
    </row>
    <row r="31" spans="2:19">
      <c r="B31" s="858">
        <f t="shared" si="2"/>
        <v>2013</v>
      </c>
      <c r="C31" s="859">
        <f t="shared" si="3"/>
        <v>0</v>
      </c>
      <c r="D31" s="860">
        <f t="shared" si="0"/>
        <v>0</v>
      </c>
      <c r="E31" s="860">
        <f t="shared" si="0"/>
        <v>1</v>
      </c>
      <c r="F31" s="860">
        <f t="shared" si="0"/>
        <v>0</v>
      </c>
      <c r="G31" s="860">
        <f t="shared" si="0"/>
        <v>0</v>
      </c>
      <c r="H31" s="861">
        <f t="shared" si="4"/>
        <v>1</v>
      </c>
      <c r="I31" s="859">
        <f t="shared" si="5"/>
        <v>0.2</v>
      </c>
      <c r="J31" s="860">
        <f t="shared" si="1"/>
        <v>0.3</v>
      </c>
      <c r="K31" s="860">
        <f t="shared" si="1"/>
        <v>0.25</v>
      </c>
      <c r="L31" s="860">
        <f t="shared" si="1"/>
        <v>0.05</v>
      </c>
      <c r="M31" s="860">
        <f t="shared" si="1"/>
        <v>0.2</v>
      </c>
      <c r="N31" s="861">
        <f t="shared" si="6"/>
        <v>1</v>
      </c>
      <c r="O31" s="862"/>
      <c r="R31" s="856">
        <f t="shared" si="7"/>
        <v>1</v>
      </c>
      <c r="S31" s="857">
        <f t="shared" si="8"/>
        <v>0.71500000000000008</v>
      </c>
    </row>
    <row r="32" spans="2:19">
      <c r="B32" s="858">
        <f t="shared" si="2"/>
        <v>2014</v>
      </c>
      <c r="C32" s="859">
        <f t="shared" si="3"/>
        <v>0</v>
      </c>
      <c r="D32" s="860">
        <f t="shared" si="0"/>
        <v>0</v>
      </c>
      <c r="E32" s="860">
        <f t="shared" si="0"/>
        <v>1</v>
      </c>
      <c r="F32" s="860">
        <f t="shared" si="0"/>
        <v>0</v>
      </c>
      <c r="G32" s="860">
        <f t="shared" si="0"/>
        <v>0</v>
      </c>
      <c r="H32" s="861">
        <f t="shared" si="4"/>
        <v>1</v>
      </c>
      <c r="I32" s="859">
        <f t="shared" si="5"/>
        <v>0.2</v>
      </c>
      <c r="J32" s="860">
        <f t="shared" si="1"/>
        <v>0.3</v>
      </c>
      <c r="K32" s="860">
        <f t="shared" si="1"/>
        <v>0.25</v>
      </c>
      <c r="L32" s="860">
        <f t="shared" si="1"/>
        <v>0.05</v>
      </c>
      <c r="M32" s="860">
        <f t="shared" si="1"/>
        <v>0.2</v>
      </c>
      <c r="N32" s="861">
        <f t="shared" si="6"/>
        <v>1</v>
      </c>
      <c r="O32" s="862"/>
      <c r="R32" s="856">
        <f t="shared" si="7"/>
        <v>1</v>
      </c>
      <c r="S32" s="857">
        <f t="shared" si="8"/>
        <v>0.71500000000000008</v>
      </c>
    </row>
    <row r="33" spans="2:19">
      <c r="B33" s="858">
        <f t="shared" si="2"/>
        <v>2015</v>
      </c>
      <c r="C33" s="859">
        <f t="shared" si="3"/>
        <v>0</v>
      </c>
      <c r="D33" s="860">
        <f t="shared" si="0"/>
        <v>0</v>
      </c>
      <c r="E33" s="860">
        <f t="shared" si="0"/>
        <v>1</v>
      </c>
      <c r="F33" s="860">
        <f t="shared" si="0"/>
        <v>0</v>
      </c>
      <c r="G33" s="860">
        <f t="shared" si="0"/>
        <v>0</v>
      </c>
      <c r="H33" s="861">
        <f t="shared" si="4"/>
        <v>1</v>
      </c>
      <c r="I33" s="859">
        <f t="shared" si="5"/>
        <v>0.2</v>
      </c>
      <c r="J33" s="860">
        <f t="shared" si="1"/>
        <v>0.3</v>
      </c>
      <c r="K33" s="860">
        <f t="shared" si="1"/>
        <v>0.25</v>
      </c>
      <c r="L33" s="860">
        <f t="shared" si="1"/>
        <v>0.05</v>
      </c>
      <c r="M33" s="860">
        <f t="shared" si="1"/>
        <v>0.2</v>
      </c>
      <c r="N33" s="861">
        <f t="shared" si="6"/>
        <v>1</v>
      </c>
      <c r="O33" s="862"/>
      <c r="R33" s="856">
        <f t="shared" si="7"/>
        <v>1</v>
      </c>
      <c r="S33" s="857">
        <f t="shared" si="8"/>
        <v>0.71500000000000008</v>
      </c>
    </row>
    <row r="34" spans="2:19">
      <c r="B34" s="858">
        <f t="shared" si="2"/>
        <v>2016</v>
      </c>
      <c r="C34" s="859">
        <f t="shared" si="3"/>
        <v>0</v>
      </c>
      <c r="D34" s="860">
        <f t="shared" si="3"/>
        <v>0</v>
      </c>
      <c r="E34" s="860">
        <f t="shared" si="3"/>
        <v>1</v>
      </c>
      <c r="F34" s="860">
        <f t="shared" si="3"/>
        <v>0</v>
      </c>
      <c r="G34" s="860">
        <f t="shared" si="3"/>
        <v>0</v>
      </c>
      <c r="H34" s="861">
        <f t="shared" si="4"/>
        <v>1</v>
      </c>
      <c r="I34" s="859">
        <f t="shared" si="5"/>
        <v>0.2</v>
      </c>
      <c r="J34" s="860">
        <f t="shared" si="5"/>
        <v>0.3</v>
      </c>
      <c r="K34" s="860">
        <f t="shared" si="5"/>
        <v>0.25</v>
      </c>
      <c r="L34" s="860">
        <f t="shared" si="5"/>
        <v>0.05</v>
      </c>
      <c r="M34" s="860">
        <f t="shared" si="5"/>
        <v>0.2</v>
      </c>
      <c r="N34" s="861">
        <f t="shared" si="6"/>
        <v>1</v>
      </c>
      <c r="O34" s="862"/>
      <c r="R34" s="856">
        <f t="shared" si="7"/>
        <v>1</v>
      </c>
      <c r="S34" s="857">
        <f t="shared" si="8"/>
        <v>0.71500000000000008</v>
      </c>
    </row>
    <row r="35" spans="2:19">
      <c r="B35" s="858">
        <f t="shared" si="2"/>
        <v>2017</v>
      </c>
      <c r="C35" s="859">
        <f t="shared" si="3"/>
        <v>0</v>
      </c>
      <c r="D35" s="860">
        <f t="shared" si="3"/>
        <v>0</v>
      </c>
      <c r="E35" s="860">
        <f t="shared" si="3"/>
        <v>1</v>
      </c>
      <c r="F35" s="860">
        <f t="shared" si="3"/>
        <v>0</v>
      </c>
      <c r="G35" s="860">
        <f t="shared" si="3"/>
        <v>0</v>
      </c>
      <c r="H35" s="861">
        <f t="shared" si="4"/>
        <v>1</v>
      </c>
      <c r="I35" s="859">
        <f t="shared" si="5"/>
        <v>0.2</v>
      </c>
      <c r="J35" s="860">
        <f t="shared" si="5"/>
        <v>0.3</v>
      </c>
      <c r="K35" s="860">
        <f t="shared" si="5"/>
        <v>0.25</v>
      </c>
      <c r="L35" s="860">
        <f t="shared" si="5"/>
        <v>0.05</v>
      </c>
      <c r="M35" s="860">
        <f t="shared" si="5"/>
        <v>0.2</v>
      </c>
      <c r="N35" s="861">
        <f t="shared" si="6"/>
        <v>1</v>
      </c>
      <c r="O35" s="862"/>
      <c r="R35" s="856">
        <f t="shared" si="7"/>
        <v>1</v>
      </c>
      <c r="S35" s="857">
        <f t="shared" si="8"/>
        <v>0.71500000000000008</v>
      </c>
    </row>
    <row r="36" spans="2:19">
      <c r="B36" s="858">
        <f t="shared" si="2"/>
        <v>2018</v>
      </c>
      <c r="C36" s="859">
        <f t="shared" si="3"/>
        <v>0</v>
      </c>
      <c r="D36" s="860">
        <f t="shared" si="3"/>
        <v>0</v>
      </c>
      <c r="E36" s="860">
        <f t="shared" si="3"/>
        <v>1</v>
      </c>
      <c r="F36" s="860">
        <f t="shared" si="3"/>
        <v>0</v>
      </c>
      <c r="G36" s="860">
        <f t="shared" si="3"/>
        <v>0</v>
      </c>
      <c r="H36" s="861">
        <f t="shared" si="4"/>
        <v>1</v>
      </c>
      <c r="I36" s="859">
        <f t="shared" si="5"/>
        <v>0.2</v>
      </c>
      <c r="J36" s="860">
        <f t="shared" si="5"/>
        <v>0.3</v>
      </c>
      <c r="K36" s="860">
        <f t="shared" si="5"/>
        <v>0.25</v>
      </c>
      <c r="L36" s="860">
        <f t="shared" si="5"/>
        <v>0.05</v>
      </c>
      <c r="M36" s="860">
        <f t="shared" si="5"/>
        <v>0.2</v>
      </c>
      <c r="N36" s="861">
        <f t="shared" si="6"/>
        <v>1</v>
      </c>
      <c r="O36" s="862"/>
      <c r="R36" s="856">
        <f t="shared" si="7"/>
        <v>1</v>
      </c>
      <c r="S36" s="857">
        <f t="shared" si="8"/>
        <v>0.71500000000000008</v>
      </c>
    </row>
    <row r="37" spans="2:19">
      <c r="B37" s="858">
        <f t="shared" si="2"/>
        <v>2019</v>
      </c>
      <c r="C37" s="859">
        <f t="shared" si="3"/>
        <v>0</v>
      </c>
      <c r="D37" s="860">
        <f t="shared" si="3"/>
        <v>0</v>
      </c>
      <c r="E37" s="860">
        <f t="shared" si="3"/>
        <v>1</v>
      </c>
      <c r="F37" s="860">
        <f t="shared" si="3"/>
        <v>0</v>
      </c>
      <c r="G37" s="860">
        <f t="shared" si="3"/>
        <v>0</v>
      </c>
      <c r="H37" s="861">
        <f t="shared" si="4"/>
        <v>1</v>
      </c>
      <c r="I37" s="859">
        <f t="shared" si="5"/>
        <v>0.2</v>
      </c>
      <c r="J37" s="860">
        <f t="shared" si="5"/>
        <v>0.3</v>
      </c>
      <c r="K37" s="860">
        <f t="shared" si="5"/>
        <v>0.25</v>
      </c>
      <c r="L37" s="860">
        <f t="shared" si="5"/>
        <v>0.05</v>
      </c>
      <c r="M37" s="860">
        <f t="shared" si="5"/>
        <v>0.2</v>
      </c>
      <c r="N37" s="861">
        <f t="shared" si="6"/>
        <v>1</v>
      </c>
      <c r="O37" s="862"/>
      <c r="R37" s="856">
        <f t="shared" si="7"/>
        <v>1</v>
      </c>
      <c r="S37" s="857">
        <f t="shared" si="8"/>
        <v>0.71500000000000008</v>
      </c>
    </row>
    <row r="38" spans="2:19">
      <c r="B38" s="858">
        <f t="shared" si="2"/>
        <v>2020</v>
      </c>
      <c r="C38" s="859">
        <f t="shared" si="3"/>
        <v>0</v>
      </c>
      <c r="D38" s="860">
        <f t="shared" si="3"/>
        <v>0</v>
      </c>
      <c r="E38" s="860">
        <f t="shared" si="3"/>
        <v>1</v>
      </c>
      <c r="F38" s="860">
        <f t="shared" si="3"/>
        <v>0</v>
      </c>
      <c r="G38" s="860">
        <f t="shared" si="3"/>
        <v>0</v>
      </c>
      <c r="H38" s="861">
        <f t="shared" si="4"/>
        <v>1</v>
      </c>
      <c r="I38" s="859">
        <f t="shared" si="5"/>
        <v>0.2</v>
      </c>
      <c r="J38" s="860">
        <f t="shared" si="5"/>
        <v>0.3</v>
      </c>
      <c r="K38" s="860">
        <f t="shared" si="5"/>
        <v>0.25</v>
      </c>
      <c r="L38" s="860">
        <f t="shared" si="5"/>
        <v>0.05</v>
      </c>
      <c r="M38" s="860">
        <f t="shared" si="5"/>
        <v>0.2</v>
      </c>
      <c r="N38" s="861">
        <f t="shared" si="6"/>
        <v>1</v>
      </c>
      <c r="O38" s="862"/>
      <c r="R38" s="856">
        <f t="shared" si="7"/>
        <v>1</v>
      </c>
      <c r="S38" s="857">
        <f t="shared" si="8"/>
        <v>0.71500000000000008</v>
      </c>
    </row>
    <row r="39" spans="2:19">
      <c r="B39" s="858">
        <f t="shared" si="2"/>
        <v>2021</v>
      </c>
      <c r="C39" s="859">
        <f t="shared" si="3"/>
        <v>0</v>
      </c>
      <c r="D39" s="860">
        <f t="shared" si="3"/>
        <v>0</v>
      </c>
      <c r="E39" s="860">
        <f t="shared" si="3"/>
        <v>1</v>
      </c>
      <c r="F39" s="860">
        <f t="shared" si="3"/>
        <v>0</v>
      </c>
      <c r="G39" s="860">
        <f t="shared" si="3"/>
        <v>0</v>
      </c>
      <c r="H39" s="861">
        <f t="shared" si="4"/>
        <v>1</v>
      </c>
      <c r="I39" s="859">
        <f t="shared" si="5"/>
        <v>0.2</v>
      </c>
      <c r="J39" s="860">
        <f t="shared" si="5"/>
        <v>0.3</v>
      </c>
      <c r="K39" s="860">
        <f t="shared" si="5"/>
        <v>0.25</v>
      </c>
      <c r="L39" s="860">
        <f t="shared" si="5"/>
        <v>0.05</v>
      </c>
      <c r="M39" s="860">
        <f t="shared" si="5"/>
        <v>0.2</v>
      </c>
      <c r="N39" s="861">
        <f t="shared" si="6"/>
        <v>1</v>
      </c>
      <c r="O39" s="862"/>
      <c r="R39" s="856">
        <f t="shared" si="7"/>
        <v>1</v>
      </c>
      <c r="S39" s="857">
        <f t="shared" si="8"/>
        <v>0.71500000000000008</v>
      </c>
    </row>
    <row r="40" spans="2:19">
      <c r="B40" s="858">
        <f t="shared" si="2"/>
        <v>2022</v>
      </c>
      <c r="C40" s="859">
        <f t="shared" si="3"/>
        <v>0</v>
      </c>
      <c r="D40" s="860">
        <f t="shared" si="3"/>
        <v>0</v>
      </c>
      <c r="E40" s="860">
        <f t="shared" si="3"/>
        <v>1</v>
      </c>
      <c r="F40" s="860">
        <f t="shared" si="3"/>
        <v>0</v>
      </c>
      <c r="G40" s="860">
        <f t="shared" si="3"/>
        <v>0</v>
      </c>
      <c r="H40" s="861">
        <f t="shared" si="4"/>
        <v>1</v>
      </c>
      <c r="I40" s="859">
        <f t="shared" si="5"/>
        <v>0.2</v>
      </c>
      <c r="J40" s="860">
        <f t="shared" si="5"/>
        <v>0.3</v>
      </c>
      <c r="K40" s="860">
        <f t="shared" si="5"/>
        <v>0.25</v>
      </c>
      <c r="L40" s="860">
        <f t="shared" si="5"/>
        <v>0.05</v>
      </c>
      <c r="M40" s="860">
        <f t="shared" si="5"/>
        <v>0.2</v>
      </c>
      <c r="N40" s="861">
        <f t="shared" si="6"/>
        <v>1</v>
      </c>
      <c r="O40" s="862"/>
      <c r="R40" s="856">
        <f t="shared" si="7"/>
        <v>1</v>
      </c>
      <c r="S40" s="857">
        <f t="shared" si="8"/>
        <v>0.71500000000000008</v>
      </c>
    </row>
    <row r="41" spans="2:19">
      <c r="B41" s="858">
        <f t="shared" si="2"/>
        <v>2023</v>
      </c>
      <c r="C41" s="859">
        <f t="shared" si="3"/>
        <v>0</v>
      </c>
      <c r="D41" s="860">
        <f t="shared" si="3"/>
        <v>0</v>
      </c>
      <c r="E41" s="860">
        <f t="shared" si="3"/>
        <v>1</v>
      </c>
      <c r="F41" s="860">
        <f t="shared" si="3"/>
        <v>0</v>
      </c>
      <c r="G41" s="860">
        <f t="shared" si="3"/>
        <v>0</v>
      </c>
      <c r="H41" s="861">
        <f t="shared" si="4"/>
        <v>1</v>
      </c>
      <c r="I41" s="859">
        <f t="shared" si="5"/>
        <v>0.2</v>
      </c>
      <c r="J41" s="860">
        <f t="shared" si="5"/>
        <v>0.3</v>
      </c>
      <c r="K41" s="860">
        <f t="shared" si="5"/>
        <v>0.25</v>
      </c>
      <c r="L41" s="860">
        <f t="shared" si="5"/>
        <v>0.05</v>
      </c>
      <c r="M41" s="860">
        <f t="shared" si="5"/>
        <v>0.2</v>
      </c>
      <c r="N41" s="861">
        <f t="shared" si="6"/>
        <v>1</v>
      </c>
      <c r="O41" s="862"/>
      <c r="R41" s="856">
        <f t="shared" si="7"/>
        <v>1</v>
      </c>
      <c r="S41" s="857">
        <f t="shared" si="8"/>
        <v>0.71500000000000008</v>
      </c>
    </row>
    <row r="42" spans="2:19">
      <c r="B42" s="858">
        <f t="shared" si="2"/>
        <v>2024</v>
      </c>
      <c r="C42" s="859">
        <f t="shared" si="3"/>
        <v>0</v>
      </c>
      <c r="D42" s="860">
        <f t="shared" si="3"/>
        <v>0</v>
      </c>
      <c r="E42" s="860">
        <f t="shared" si="3"/>
        <v>1</v>
      </c>
      <c r="F42" s="860">
        <f t="shared" si="3"/>
        <v>0</v>
      </c>
      <c r="G42" s="860">
        <f t="shared" si="3"/>
        <v>0</v>
      </c>
      <c r="H42" s="861">
        <f t="shared" si="4"/>
        <v>1</v>
      </c>
      <c r="I42" s="859">
        <f t="shared" si="5"/>
        <v>0.2</v>
      </c>
      <c r="J42" s="860">
        <f t="shared" si="5"/>
        <v>0.3</v>
      </c>
      <c r="K42" s="860">
        <f t="shared" si="5"/>
        <v>0.25</v>
      </c>
      <c r="L42" s="860">
        <f t="shared" si="5"/>
        <v>0.05</v>
      </c>
      <c r="M42" s="860">
        <f t="shared" si="5"/>
        <v>0.2</v>
      </c>
      <c r="N42" s="861">
        <f t="shared" si="6"/>
        <v>1</v>
      </c>
      <c r="O42" s="862"/>
      <c r="R42" s="856">
        <f t="shared" si="7"/>
        <v>1</v>
      </c>
      <c r="S42" s="857">
        <f t="shared" si="8"/>
        <v>0.71500000000000008</v>
      </c>
    </row>
    <row r="43" spans="2:19">
      <c r="B43" s="858">
        <f t="shared" si="2"/>
        <v>2025</v>
      </c>
      <c r="C43" s="859">
        <f t="shared" si="3"/>
        <v>0</v>
      </c>
      <c r="D43" s="860">
        <f t="shared" si="3"/>
        <v>0</v>
      </c>
      <c r="E43" s="860">
        <f t="shared" si="3"/>
        <v>1</v>
      </c>
      <c r="F43" s="860">
        <f t="shared" si="3"/>
        <v>0</v>
      </c>
      <c r="G43" s="860">
        <f t="shared" si="3"/>
        <v>0</v>
      </c>
      <c r="H43" s="861">
        <f t="shared" si="4"/>
        <v>1</v>
      </c>
      <c r="I43" s="859">
        <f t="shared" si="5"/>
        <v>0.2</v>
      </c>
      <c r="J43" s="860">
        <f t="shared" si="5"/>
        <v>0.3</v>
      </c>
      <c r="K43" s="860">
        <f t="shared" si="5"/>
        <v>0.25</v>
      </c>
      <c r="L43" s="860">
        <f t="shared" si="5"/>
        <v>0.05</v>
      </c>
      <c r="M43" s="860">
        <f t="shared" si="5"/>
        <v>0.2</v>
      </c>
      <c r="N43" s="861">
        <f t="shared" si="6"/>
        <v>1</v>
      </c>
      <c r="O43" s="862"/>
      <c r="R43" s="856">
        <f t="shared" si="7"/>
        <v>1</v>
      </c>
      <c r="S43" s="857">
        <f t="shared" si="8"/>
        <v>0.71500000000000008</v>
      </c>
    </row>
    <row r="44" spans="2:19">
      <c r="B44" s="858">
        <f t="shared" si="2"/>
        <v>2026</v>
      </c>
      <c r="C44" s="859">
        <f t="shared" si="3"/>
        <v>0</v>
      </c>
      <c r="D44" s="860">
        <f t="shared" si="3"/>
        <v>0</v>
      </c>
      <c r="E44" s="860">
        <f t="shared" si="3"/>
        <v>1</v>
      </c>
      <c r="F44" s="860">
        <f t="shared" si="3"/>
        <v>0</v>
      </c>
      <c r="G44" s="860">
        <f t="shared" si="3"/>
        <v>0</v>
      </c>
      <c r="H44" s="861">
        <f t="shared" si="4"/>
        <v>1</v>
      </c>
      <c r="I44" s="859">
        <f t="shared" si="5"/>
        <v>0.2</v>
      </c>
      <c r="J44" s="860">
        <f t="shared" si="5"/>
        <v>0.3</v>
      </c>
      <c r="K44" s="860">
        <f t="shared" si="5"/>
        <v>0.25</v>
      </c>
      <c r="L44" s="860">
        <f t="shared" si="5"/>
        <v>0.05</v>
      </c>
      <c r="M44" s="860">
        <f t="shared" si="5"/>
        <v>0.2</v>
      </c>
      <c r="N44" s="861">
        <f t="shared" si="6"/>
        <v>1</v>
      </c>
      <c r="O44" s="862"/>
      <c r="R44" s="856">
        <f t="shared" si="7"/>
        <v>1</v>
      </c>
      <c r="S44" s="857">
        <f t="shared" si="8"/>
        <v>0.71500000000000008</v>
      </c>
    </row>
    <row r="45" spans="2:19">
      <c r="B45" s="858">
        <f t="shared" si="2"/>
        <v>2027</v>
      </c>
      <c r="C45" s="859">
        <f t="shared" si="3"/>
        <v>0</v>
      </c>
      <c r="D45" s="860">
        <f t="shared" si="3"/>
        <v>0</v>
      </c>
      <c r="E45" s="860">
        <f t="shared" si="3"/>
        <v>1</v>
      </c>
      <c r="F45" s="860">
        <f t="shared" si="3"/>
        <v>0</v>
      </c>
      <c r="G45" s="860">
        <f t="shared" si="3"/>
        <v>0</v>
      </c>
      <c r="H45" s="861">
        <f t="shared" si="4"/>
        <v>1</v>
      </c>
      <c r="I45" s="859">
        <f t="shared" si="5"/>
        <v>0.2</v>
      </c>
      <c r="J45" s="860">
        <f t="shared" si="5"/>
        <v>0.3</v>
      </c>
      <c r="K45" s="860">
        <f t="shared" si="5"/>
        <v>0.25</v>
      </c>
      <c r="L45" s="860">
        <f t="shared" si="5"/>
        <v>0.05</v>
      </c>
      <c r="M45" s="860">
        <f t="shared" si="5"/>
        <v>0.2</v>
      </c>
      <c r="N45" s="861">
        <f t="shared" si="6"/>
        <v>1</v>
      </c>
      <c r="O45" s="862"/>
      <c r="R45" s="856">
        <f t="shared" si="7"/>
        <v>1</v>
      </c>
      <c r="S45" s="857">
        <f t="shared" si="8"/>
        <v>0.71500000000000008</v>
      </c>
    </row>
    <row r="46" spans="2:19">
      <c r="B46" s="858">
        <f t="shared" si="2"/>
        <v>2028</v>
      </c>
      <c r="C46" s="859">
        <f t="shared" si="3"/>
        <v>0</v>
      </c>
      <c r="D46" s="860">
        <f t="shared" si="3"/>
        <v>0</v>
      </c>
      <c r="E46" s="860">
        <f t="shared" si="3"/>
        <v>1</v>
      </c>
      <c r="F46" s="860">
        <f t="shared" si="3"/>
        <v>0</v>
      </c>
      <c r="G46" s="860">
        <f t="shared" si="3"/>
        <v>0</v>
      </c>
      <c r="H46" s="861">
        <f t="shared" si="4"/>
        <v>1</v>
      </c>
      <c r="I46" s="859">
        <f t="shared" si="5"/>
        <v>0.2</v>
      </c>
      <c r="J46" s="860">
        <f t="shared" si="5"/>
        <v>0.3</v>
      </c>
      <c r="K46" s="860">
        <f t="shared" si="5"/>
        <v>0.25</v>
      </c>
      <c r="L46" s="860">
        <f t="shared" si="5"/>
        <v>0.05</v>
      </c>
      <c r="M46" s="860">
        <f t="shared" si="5"/>
        <v>0.2</v>
      </c>
      <c r="N46" s="861">
        <f t="shared" si="6"/>
        <v>1</v>
      </c>
      <c r="O46" s="862"/>
      <c r="R46" s="856">
        <f t="shared" si="7"/>
        <v>1</v>
      </c>
      <c r="S46" s="857">
        <f t="shared" si="8"/>
        <v>0.71500000000000008</v>
      </c>
    </row>
    <row r="47" spans="2:19">
      <c r="B47" s="858">
        <f t="shared" si="2"/>
        <v>2029</v>
      </c>
      <c r="C47" s="859">
        <f t="shared" si="3"/>
        <v>0</v>
      </c>
      <c r="D47" s="860">
        <f t="shared" si="3"/>
        <v>0</v>
      </c>
      <c r="E47" s="860">
        <f t="shared" si="3"/>
        <v>1</v>
      </c>
      <c r="F47" s="860">
        <f t="shared" si="3"/>
        <v>0</v>
      </c>
      <c r="G47" s="860">
        <f t="shared" si="3"/>
        <v>0</v>
      </c>
      <c r="H47" s="861">
        <f t="shared" si="4"/>
        <v>1</v>
      </c>
      <c r="I47" s="859">
        <f t="shared" si="5"/>
        <v>0.2</v>
      </c>
      <c r="J47" s="860">
        <f t="shared" si="5"/>
        <v>0.3</v>
      </c>
      <c r="K47" s="860">
        <f t="shared" si="5"/>
        <v>0.25</v>
      </c>
      <c r="L47" s="860">
        <f t="shared" si="5"/>
        <v>0.05</v>
      </c>
      <c r="M47" s="860">
        <f t="shared" si="5"/>
        <v>0.2</v>
      </c>
      <c r="N47" s="861">
        <f t="shared" si="6"/>
        <v>1</v>
      </c>
      <c r="O47" s="862"/>
      <c r="R47" s="856">
        <f t="shared" si="7"/>
        <v>1</v>
      </c>
      <c r="S47" s="857">
        <f t="shared" si="8"/>
        <v>0.71500000000000008</v>
      </c>
    </row>
    <row r="48" spans="2:19">
      <c r="B48" s="858">
        <f t="shared" si="2"/>
        <v>2030</v>
      </c>
      <c r="C48" s="859">
        <f t="shared" si="3"/>
        <v>0</v>
      </c>
      <c r="D48" s="860">
        <f t="shared" si="3"/>
        <v>0</v>
      </c>
      <c r="E48" s="860">
        <f t="shared" si="3"/>
        <v>1</v>
      </c>
      <c r="F48" s="860">
        <f t="shared" si="3"/>
        <v>0</v>
      </c>
      <c r="G48" s="860">
        <f t="shared" si="3"/>
        <v>0</v>
      </c>
      <c r="H48" s="861">
        <f t="shared" si="4"/>
        <v>1</v>
      </c>
      <c r="I48" s="859">
        <f t="shared" si="5"/>
        <v>0.2</v>
      </c>
      <c r="J48" s="860">
        <f t="shared" si="5"/>
        <v>0.3</v>
      </c>
      <c r="K48" s="860">
        <f t="shared" si="5"/>
        <v>0.25</v>
      </c>
      <c r="L48" s="860">
        <f t="shared" si="5"/>
        <v>0.05</v>
      </c>
      <c r="M48" s="860">
        <f t="shared" si="5"/>
        <v>0.2</v>
      </c>
      <c r="N48" s="861">
        <f t="shared" si="6"/>
        <v>1</v>
      </c>
      <c r="O48" s="862"/>
      <c r="R48" s="856">
        <f t="shared" si="7"/>
        <v>1</v>
      </c>
      <c r="S48" s="857">
        <f t="shared" si="8"/>
        <v>0.71500000000000008</v>
      </c>
    </row>
    <row r="49" spans="2:19">
      <c r="B49" s="858">
        <f t="shared" si="2"/>
        <v>2031</v>
      </c>
      <c r="C49" s="859">
        <f t="shared" si="3"/>
        <v>0</v>
      </c>
      <c r="D49" s="860">
        <f t="shared" si="3"/>
        <v>0</v>
      </c>
      <c r="E49" s="860">
        <f t="shared" si="3"/>
        <v>1</v>
      </c>
      <c r="F49" s="860">
        <f t="shared" si="3"/>
        <v>0</v>
      </c>
      <c r="G49" s="860">
        <f t="shared" si="3"/>
        <v>0</v>
      </c>
      <c r="H49" s="861">
        <f t="shared" si="4"/>
        <v>1</v>
      </c>
      <c r="I49" s="859">
        <f t="shared" si="5"/>
        <v>0.2</v>
      </c>
      <c r="J49" s="860">
        <f t="shared" si="5"/>
        <v>0.3</v>
      </c>
      <c r="K49" s="860">
        <f t="shared" si="5"/>
        <v>0.25</v>
      </c>
      <c r="L49" s="860">
        <f t="shared" si="5"/>
        <v>0.05</v>
      </c>
      <c r="M49" s="860">
        <f t="shared" si="5"/>
        <v>0.2</v>
      </c>
      <c r="N49" s="861">
        <f t="shared" si="6"/>
        <v>1</v>
      </c>
      <c r="O49" s="862"/>
      <c r="R49" s="856">
        <f t="shared" si="7"/>
        <v>1</v>
      </c>
      <c r="S49" s="857">
        <f t="shared" si="8"/>
        <v>0.71500000000000008</v>
      </c>
    </row>
    <row r="50" spans="2:19">
      <c r="B50" s="858">
        <f t="shared" si="2"/>
        <v>2032</v>
      </c>
      <c r="C50" s="859">
        <f t="shared" si="3"/>
        <v>0</v>
      </c>
      <c r="D50" s="860">
        <f t="shared" si="3"/>
        <v>0</v>
      </c>
      <c r="E50" s="860">
        <f t="shared" si="3"/>
        <v>1</v>
      </c>
      <c r="F50" s="860">
        <f t="shared" si="3"/>
        <v>0</v>
      </c>
      <c r="G50" s="860">
        <f t="shared" si="3"/>
        <v>0</v>
      </c>
      <c r="H50" s="861">
        <f t="shared" si="4"/>
        <v>1</v>
      </c>
      <c r="I50" s="859">
        <f t="shared" si="5"/>
        <v>0.2</v>
      </c>
      <c r="J50" s="860">
        <f t="shared" si="5"/>
        <v>0.3</v>
      </c>
      <c r="K50" s="860">
        <f t="shared" si="5"/>
        <v>0.25</v>
      </c>
      <c r="L50" s="860">
        <f t="shared" si="5"/>
        <v>0.05</v>
      </c>
      <c r="M50" s="860">
        <f t="shared" si="5"/>
        <v>0.2</v>
      </c>
      <c r="N50" s="861">
        <f t="shared" si="6"/>
        <v>1</v>
      </c>
      <c r="O50" s="862"/>
      <c r="R50" s="856">
        <f t="shared" si="7"/>
        <v>1</v>
      </c>
      <c r="S50" s="857">
        <f t="shared" si="8"/>
        <v>0.71500000000000008</v>
      </c>
    </row>
    <row r="51" spans="2:19">
      <c r="B51" s="858">
        <f t="shared" ref="B51:B82" si="9">B50+1</f>
        <v>2033</v>
      </c>
      <c r="C51" s="859">
        <f t="shared" ref="C51:G98" si="10">C$16</f>
        <v>0</v>
      </c>
      <c r="D51" s="860">
        <f t="shared" si="10"/>
        <v>0</v>
      </c>
      <c r="E51" s="860">
        <f t="shared" si="10"/>
        <v>1</v>
      </c>
      <c r="F51" s="860">
        <f t="shared" si="10"/>
        <v>0</v>
      </c>
      <c r="G51" s="860">
        <f t="shared" si="10"/>
        <v>0</v>
      </c>
      <c r="H51" s="861">
        <f t="shared" si="4"/>
        <v>1</v>
      </c>
      <c r="I51" s="859">
        <f t="shared" ref="I51:M98" si="11">I$16</f>
        <v>0.2</v>
      </c>
      <c r="J51" s="860">
        <f t="shared" si="11"/>
        <v>0.3</v>
      </c>
      <c r="K51" s="860">
        <f t="shared" si="11"/>
        <v>0.25</v>
      </c>
      <c r="L51" s="860">
        <f t="shared" si="11"/>
        <v>0.05</v>
      </c>
      <c r="M51" s="860">
        <f t="shared" si="11"/>
        <v>0.2</v>
      </c>
      <c r="N51" s="861">
        <f t="shared" si="6"/>
        <v>1</v>
      </c>
      <c r="O51" s="862"/>
      <c r="R51" s="856">
        <f t="shared" si="7"/>
        <v>1</v>
      </c>
      <c r="S51" s="857">
        <f t="shared" si="8"/>
        <v>0.71500000000000008</v>
      </c>
    </row>
    <row r="52" spans="2:19">
      <c r="B52" s="858">
        <f t="shared" si="9"/>
        <v>2034</v>
      </c>
      <c r="C52" s="859">
        <f t="shared" si="10"/>
        <v>0</v>
      </c>
      <c r="D52" s="860">
        <f t="shared" si="10"/>
        <v>0</v>
      </c>
      <c r="E52" s="860">
        <f t="shared" si="10"/>
        <v>1</v>
      </c>
      <c r="F52" s="860">
        <f t="shared" si="10"/>
        <v>0</v>
      </c>
      <c r="G52" s="860">
        <f t="shared" si="10"/>
        <v>0</v>
      </c>
      <c r="H52" s="861">
        <f t="shared" si="4"/>
        <v>1</v>
      </c>
      <c r="I52" s="859">
        <f t="shared" si="11"/>
        <v>0.2</v>
      </c>
      <c r="J52" s="860">
        <f t="shared" si="11"/>
        <v>0.3</v>
      </c>
      <c r="K52" s="860">
        <f t="shared" si="11"/>
        <v>0.25</v>
      </c>
      <c r="L52" s="860">
        <f t="shared" si="11"/>
        <v>0.05</v>
      </c>
      <c r="M52" s="860">
        <f t="shared" si="11"/>
        <v>0.2</v>
      </c>
      <c r="N52" s="861">
        <f t="shared" si="6"/>
        <v>1</v>
      </c>
      <c r="O52" s="862"/>
      <c r="R52" s="856">
        <f t="shared" si="7"/>
        <v>1</v>
      </c>
      <c r="S52" s="857">
        <f t="shared" si="8"/>
        <v>0.71500000000000008</v>
      </c>
    </row>
    <row r="53" spans="2:19">
      <c r="B53" s="858">
        <f t="shared" si="9"/>
        <v>2035</v>
      </c>
      <c r="C53" s="859">
        <f t="shared" si="10"/>
        <v>0</v>
      </c>
      <c r="D53" s="860">
        <f t="shared" si="10"/>
        <v>0</v>
      </c>
      <c r="E53" s="860">
        <f t="shared" si="10"/>
        <v>1</v>
      </c>
      <c r="F53" s="860">
        <f t="shared" si="10"/>
        <v>0</v>
      </c>
      <c r="G53" s="860">
        <f t="shared" si="10"/>
        <v>0</v>
      </c>
      <c r="H53" s="861">
        <f t="shared" si="4"/>
        <v>1</v>
      </c>
      <c r="I53" s="859">
        <f t="shared" si="11"/>
        <v>0.2</v>
      </c>
      <c r="J53" s="860">
        <f t="shared" si="11"/>
        <v>0.3</v>
      </c>
      <c r="K53" s="860">
        <f t="shared" si="11"/>
        <v>0.25</v>
      </c>
      <c r="L53" s="860">
        <f t="shared" si="11"/>
        <v>0.05</v>
      </c>
      <c r="M53" s="860">
        <f t="shared" si="11"/>
        <v>0.2</v>
      </c>
      <c r="N53" s="861">
        <f t="shared" si="6"/>
        <v>1</v>
      </c>
      <c r="O53" s="862"/>
      <c r="R53" s="856">
        <f t="shared" si="7"/>
        <v>1</v>
      </c>
      <c r="S53" s="857">
        <f t="shared" si="8"/>
        <v>0.71500000000000008</v>
      </c>
    </row>
    <row r="54" spans="2:19">
      <c r="B54" s="858">
        <f t="shared" si="9"/>
        <v>2036</v>
      </c>
      <c r="C54" s="859">
        <f t="shared" si="10"/>
        <v>0</v>
      </c>
      <c r="D54" s="860">
        <f t="shared" si="10"/>
        <v>0</v>
      </c>
      <c r="E54" s="860">
        <f t="shared" si="10"/>
        <v>1</v>
      </c>
      <c r="F54" s="860">
        <f t="shared" si="10"/>
        <v>0</v>
      </c>
      <c r="G54" s="860">
        <f t="shared" si="10"/>
        <v>0</v>
      </c>
      <c r="H54" s="861">
        <f t="shared" si="4"/>
        <v>1</v>
      </c>
      <c r="I54" s="859">
        <f t="shared" si="11"/>
        <v>0.2</v>
      </c>
      <c r="J54" s="860">
        <f t="shared" si="11"/>
        <v>0.3</v>
      </c>
      <c r="K54" s="860">
        <f t="shared" si="11"/>
        <v>0.25</v>
      </c>
      <c r="L54" s="860">
        <f t="shared" si="11"/>
        <v>0.05</v>
      </c>
      <c r="M54" s="860">
        <f t="shared" si="11"/>
        <v>0.2</v>
      </c>
      <c r="N54" s="861">
        <f t="shared" si="6"/>
        <v>1</v>
      </c>
      <c r="O54" s="862"/>
      <c r="R54" s="856">
        <f t="shared" si="7"/>
        <v>1</v>
      </c>
      <c r="S54" s="857">
        <f t="shared" si="8"/>
        <v>0.71500000000000008</v>
      </c>
    </row>
    <row r="55" spans="2:19">
      <c r="B55" s="858">
        <f t="shared" si="9"/>
        <v>2037</v>
      </c>
      <c r="C55" s="859">
        <f t="shared" si="10"/>
        <v>0</v>
      </c>
      <c r="D55" s="860">
        <f t="shared" si="10"/>
        <v>0</v>
      </c>
      <c r="E55" s="860">
        <f t="shared" si="10"/>
        <v>1</v>
      </c>
      <c r="F55" s="860">
        <f t="shared" si="10"/>
        <v>0</v>
      </c>
      <c r="G55" s="860">
        <f t="shared" si="10"/>
        <v>0</v>
      </c>
      <c r="H55" s="861">
        <f t="shared" si="4"/>
        <v>1</v>
      </c>
      <c r="I55" s="859">
        <f t="shared" si="11"/>
        <v>0.2</v>
      </c>
      <c r="J55" s="860">
        <f t="shared" si="11"/>
        <v>0.3</v>
      </c>
      <c r="K55" s="860">
        <f t="shared" si="11"/>
        <v>0.25</v>
      </c>
      <c r="L55" s="860">
        <f t="shared" si="11"/>
        <v>0.05</v>
      </c>
      <c r="M55" s="860">
        <f t="shared" si="11"/>
        <v>0.2</v>
      </c>
      <c r="N55" s="861">
        <f t="shared" si="6"/>
        <v>1</v>
      </c>
      <c r="O55" s="862"/>
      <c r="R55" s="856">
        <f t="shared" si="7"/>
        <v>1</v>
      </c>
      <c r="S55" s="857">
        <f t="shared" si="8"/>
        <v>0.71500000000000008</v>
      </c>
    </row>
    <row r="56" spans="2:19">
      <c r="B56" s="858">
        <f t="shared" si="9"/>
        <v>2038</v>
      </c>
      <c r="C56" s="859">
        <f t="shared" si="10"/>
        <v>0</v>
      </c>
      <c r="D56" s="860">
        <f t="shared" si="10"/>
        <v>0</v>
      </c>
      <c r="E56" s="860">
        <f t="shared" si="10"/>
        <v>1</v>
      </c>
      <c r="F56" s="860">
        <f t="shared" si="10"/>
        <v>0</v>
      </c>
      <c r="G56" s="860">
        <f t="shared" si="10"/>
        <v>0</v>
      </c>
      <c r="H56" s="861">
        <f t="shared" si="4"/>
        <v>1</v>
      </c>
      <c r="I56" s="859">
        <f t="shared" si="11"/>
        <v>0.2</v>
      </c>
      <c r="J56" s="860">
        <f t="shared" si="11"/>
        <v>0.3</v>
      </c>
      <c r="K56" s="860">
        <f t="shared" si="11"/>
        <v>0.25</v>
      </c>
      <c r="L56" s="860">
        <f t="shared" si="11"/>
        <v>0.05</v>
      </c>
      <c r="M56" s="860">
        <f t="shared" si="11"/>
        <v>0.2</v>
      </c>
      <c r="N56" s="861">
        <f t="shared" si="6"/>
        <v>1</v>
      </c>
      <c r="O56" s="862"/>
      <c r="R56" s="856">
        <f t="shared" si="7"/>
        <v>1</v>
      </c>
      <c r="S56" s="857">
        <f t="shared" si="8"/>
        <v>0.71500000000000008</v>
      </c>
    </row>
    <row r="57" spans="2:19">
      <c r="B57" s="858">
        <f t="shared" si="9"/>
        <v>2039</v>
      </c>
      <c r="C57" s="859">
        <f t="shared" si="10"/>
        <v>0</v>
      </c>
      <c r="D57" s="860">
        <f t="shared" si="10"/>
        <v>0</v>
      </c>
      <c r="E57" s="860">
        <f t="shared" si="10"/>
        <v>1</v>
      </c>
      <c r="F57" s="860">
        <f t="shared" si="10"/>
        <v>0</v>
      </c>
      <c r="G57" s="860">
        <f t="shared" si="10"/>
        <v>0</v>
      </c>
      <c r="H57" s="861">
        <f t="shared" si="4"/>
        <v>1</v>
      </c>
      <c r="I57" s="859">
        <f t="shared" si="11"/>
        <v>0.2</v>
      </c>
      <c r="J57" s="860">
        <f t="shared" si="11"/>
        <v>0.3</v>
      </c>
      <c r="K57" s="860">
        <f t="shared" si="11"/>
        <v>0.25</v>
      </c>
      <c r="L57" s="860">
        <f t="shared" si="11"/>
        <v>0.05</v>
      </c>
      <c r="M57" s="860">
        <f t="shared" si="11"/>
        <v>0.2</v>
      </c>
      <c r="N57" s="861">
        <f t="shared" si="6"/>
        <v>1</v>
      </c>
      <c r="O57" s="862"/>
      <c r="R57" s="856">
        <f t="shared" si="7"/>
        <v>1</v>
      </c>
      <c r="S57" s="857">
        <f t="shared" si="8"/>
        <v>0.71500000000000008</v>
      </c>
    </row>
    <row r="58" spans="2:19">
      <c r="B58" s="858">
        <f t="shared" si="9"/>
        <v>2040</v>
      </c>
      <c r="C58" s="859">
        <f t="shared" si="10"/>
        <v>0</v>
      </c>
      <c r="D58" s="860">
        <f t="shared" si="10"/>
        <v>0</v>
      </c>
      <c r="E58" s="860">
        <f t="shared" si="10"/>
        <v>1</v>
      </c>
      <c r="F58" s="860">
        <f t="shared" si="10"/>
        <v>0</v>
      </c>
      <c r="G58" s="860">
        <f t="shared" si="10"/>
        <v>0</v>
      </c>
      <c r="H58" s="861">
        <f t="shared" si="4"/>
        <v>1</v>
      </c>
      <c r="I58" s="859">
        <f t="shared" si="11"/>
        <v>0.2</v>
      </c>
      <c r="J58" s="860">
        <f t="shared" si="11"/>
        <v>0.3</v>
      </c>
      <c r="K58" s="860">
        <f t="shared" si="11"/>
        <v>0.25</v>
      </c>
      <c r="L58" s="860">
        <f t="shared" si="11"/>
        <v>0.05</v>
      </c>
      <c r="M58" s="860">
        <f t="shared" si="11"/>
        <v>0.2</v>
      </c>
      <c r="N58" s="861">
        <f t="shared" si="6"/>
        <v>1</v>
      </c>
      <c r="O58" s="862"/>
      <c r="R58" s="856">
        <f t="shared" si="7"/>
        <v>1</v>
      </c>
      <c r="S58" s="857">
        <f t="shared" si="8"/>
        <v>0.71500000000000008</v>
      </c>
    </row>
    <row r="59" spans="2:19">
      <c r="B59" s="858">
        <f t="shared" si="9"/>
        <v>2041</v>
      </c>
      <c r="C59" s="859">
        <f t="shared" si="10"/>
        <v>0</v>
      </c>
      <c r="D59" s="860">
        <f t="shared" si="10"/>
        <v>0</v>
      </c>
      <c r="E59" s="860">
        <f t="shared" si="10"/>
        <v>1</v>
      </c>
      <c r="F59" s="860">
        <f t="shared" si="10"/>
        <v>0</v>
      </c>
      <c r="G59" s="860">
        <f t="shared" si="10"/>
        <v>0</v>
      </c>
      <c r="H59" s="861">
        <f t="shared" si="4"/>
        <v>1</v>
      </c>
      <c r="I59" s="859">
        <f t="shared" si="11"/>
        <v>0.2</v>
      </c>
      <c r="J59" s="860">
        <f t="shared" si="11"/>
        <v>0.3</v>
      </c>
      <c r="K59" s="860">
        <f t="shared" si="11"/>
        <v>0.25</v>
      </c>
      <c r="L59" s="860">
        <f t="shared" si="11"/>
        <v>0.05</v>
      </c>
      <c r="M59" s="860">
        <f t="shared" si="11"/>
        <v>0.2</v>
      </c>
      <c r="N59" s="861">
        <f t="shared" si="6"/>
        <v>1</v>
      </c>
      <c r="O59" s="862"/>
      <c r="R59" s="856">
        <f t="shared" si="7"/>
        <v>1</v>
      </c>
      <c r="S59" s="857">
        <f t="shared" si="8"/>
        <v>0.71500000000000008</v>
      </c>
    </row>
    <row r="60" spans="2:19">
      <c r="B60" s="858">
        <f t="shared" si="9"/>
        <v>2042</v>
      </c>
      <c r="C60" s="859">
        <f t="shared" si="10"/>
        <v>0</v>
      </c>
      <c r="D60" s="860">
        <f t="shared" si="10"/>
        <v>0</v>
      </c>
      <c r="E60" s="860">
        <f t="shared" si="10"/>
        <v>1</v>
      </c>
      <c r="F60" s="860">
        <f t="shared" si="10"/>
        <v>0</v>
      </c>
      <c r="G60" s="860">
        <f t="shared" si="10"/>
        <v>0</v>
      </c>
      <c r="H60" s="861">
        <f t="shared" si="4"/>
        <v>1</v>
      </c>
      <c r="I60" s="859">
        <f t="shared" si="11"/>
        <v>0.2</v>
      </c>
      <c r="J60" s="860">
        <f t="shared" si="11"/>
        <v>0.3</v>
      </c>
      <c r="K60" s="860">
        <f t="shared" si="11"/>
        <v>0.25</v>
      </c>
      <c r="L60" s="860">
        <f t="shared" si="11"/>
        <v>0.05</v>
      </c>
      <c r="M60" s="860">
        <f t="shared" si="11"/>
        <v>0.2</v>
      </c>
      <c r="N60" s="861">
        <f t="shared" si="6"/>
        <v>1</v>
      </c>
      <c r="O60" s="862"/>
      <c r="R60" s="856">
        <f t="shared" si="7"/>
        <v>1</v>
      </c>
      <c r="S60" s="857">
        <f t="shared" si="8"/>
        <v>0.71500000000000008</v>
      </c>
    </row>
    <row r="61" spans="2:19">
      <c r="B61" s="858">
        <f t="shared" si="9"/>
        <v>2043</v>
      </c>
      <c r="C61" s="859">
        <f t="shared" si="10"/>
        <v>0</v>
      </c>
      <c r="D61" s="860">
        <f t="shared" si="10"/>
        <v>0</v>
      </c>
      <c r="E61" s="860">
        <f t="shared" si="10"/>
        <v>1</v>
      </c>
      <c r="F61" s="860">
        <f t="shared" si="10"/>
        <v>0</v>
      </c>
      <c r="G61" s="860">
        <f t="shared" si="10"/>
        <v>0</v>
      </c>
      <c r="H61" s="861">
        <f t="shared" si="4"/>
        <v>1</v>
      </c>
      <c r="I61" s="859">
        <f t="shared" si="11"/>
        <v>0.2</v>
      </c>
      <c r="J61" s="860">
        <f t="shared" si="11"/>
        <v>0.3</v>
      </c>
      <c r="K61" s="860">
        <f t="shared" si="11"/>
        <v>0.25</v>
      </c>
      <c r="L61" s="860">
        <f t="shared" si="11"/>
        <v>0.05</v>
      </c>
      <c r="M61" s="860">
        <f t="shared" si="11"/>
        <v>0.2</v>
      </c>
      <c r="N61" s="861">
        <f t="shared" si="6"/>
        <v>1</v>
      </c>
      <c r="O61" s="862"/>
      <c r="R61" s="856">
        <f t="shared" si="7"/>
        <v>1</v>
      </c>
      <c r="S61" s="857">
        <f t="shared" si="8"/>
        <v>0.71500000000000008</v>
      </c>
    </row>
    <row r="62" spans="2:19">
      <c r="B62" s="858">
        <f t="shared" si="9"/>
        <v>2044</v>
      </c>
      <c r="C62" s="859">
        <f t="shared" si="10"/>
        <v>0</v>
      </c>
      <c r="D62" s="860">
        <f t="shared" si="10"/>
        <v>0</v>
      </c>
      <c r="E62" s="860">
        <f t="shared" si="10"/>
        <v>1</v>
      </c>
      <c r="F62" s="860">
        <f t="shared" si="10"/>
        <v>0</v>
      </c>
      <c r="G62" s="860">
        <f t="shared" si="10"/>
        <v>0</v>
      </c>
      <c r="H62" s="861">
        <f t="shared" si="4"/>
        <v>1</v>
      </c>
      <c r="I62" s="859">
        <f t="shared" si="11"/>
        <v>0.2</v>
      </c>
      <c r="J62" s="860">
        <f t="shared" si="11"/>
        <v>0.3</v>
      </c>
      <c r="K62" s="860">
        <f t="shared" si="11"/>
        <v>0.25</v>
      </c>
      <c r="L62" s="860">
        <f t="shared" si="11"/>
        <v>0.05</v>
      </c>
      <c r="M62" s="860">
        <f t="shared" si="11"/>
        <v>0.2</v>
      </c>
      <c r="N62" s="861">
        <f t="shared" si="6"/>
        <v>1</v>
      </c>
      <c r="O62" s="862"/>
      <c r="R62" s="856">
        <f t="shared" si="7"/>
        <v>1</v>
      </c>
      <c r="S62" s="857">
        <f t="shared" si="8"/>
        <v>0.71500000000000008</v>
      </c>
    </row>
    <row r="63" spans="2:19">
      <c r="B63" s="858">
        <f t="shared" si="9"/>
        <v>2045</v>
      </c>
      <c r="C63" s="859">
        <f t="shared" si="10"/>
        <v>0</v>
      </c>
      <c r="D63" s="860">
        <f t="shared" si="10"/>
        <v>0</v>
      </c>
      <c r="E63" s="860">
        <f t="shared" si="10"/>
        <v>1</v>
      </c>
      <c r="F63" s="860">
        <f t="shared" si="10"/>
        <v>0</v>
      </c>
      <c r="G63" s="860">
        <f t="shared" si="10"/>
        <v>0</v>
      </c>
      <c r="H63" s="861">
        <f t="shared" si="4"/>
        <v>1</v>
      </c>
      <c r="I63" s="859">
        <f t="shared" si="11"/>
        <v>0.2</v>
      </c>
      <c r="J63" s="860">
        <f t="shared" si="11"/>
        <v>0.3</v>
      </c>
      <c r="K63" s="860">
        <f t="shared" si="11"/>
        <v>0.25</v>
      </c>
      <c r="L63" s="860">
        <f t="shared" si="11"/>
        <v>0.05</v>
      </c>
      <c r="M63" s="860">
        <f t="shared" si="11"/>
        <v>0.2</v>
      </c>
      <c r="N63" s="861">
        <f t="shared" si="6"/>
        <v>1</v>
      </c>
      <c r="O63" s="862"/>
      <c r="R63" s="856">
        <f t="shared" si="7"/>
        <v>1</v>
      </c>
      <c r="S63" s="857">
        <f t="shared" si="8"/>
        <v>0.71500000000000008</v>
      </c>
    </row>
    <row r="64" spans="2:19">
      <c r="B64" s="858">
        <f t="shared" si="9"/>
        <v>2046</v>
      </c>
      <c r="C64" s="859">
        <f t="shared" si="10"/>
        <v>0</v>
      </c>
      <c r="D64" s="860">
        <f t="shared" si="10"/>
        <v>0</v>
      </c>
      <c r="E64" s="860">
        <f t="shared" si="10"/>
        <v>1</v>
      </c>
      <c r="F64" s="860">
        <f t="shared" si="10"/>
        <v>0</v>
      </c>
      <c r="G64" s="860">
        <f t="shared" si="10"/>
        <v>0</v>
      </c>
      <c r="H64" s="861">
        <f t="shared" si="4"/>
        <v>1</v>
      </c>
      <c r="I64" s="859">
        <f t="shared" si="11"/>
        <v>0.2</v>
      </c>
      <c r="J64" s="860">
        <f t="shared" si="11"/>
        <v>0.3</v>
      </c>
      <c r="K64" s="860">
        <f t="shared" si="11"/>
        <v>0.25</v>
      </c>
      <c r="L64" s="860">
        <f t="shared" si="11"/>
        <v>0.05</v>
      </c>
      <c r="M64" s="860">
        <f t="shared" si="11"/>
        <v>0.2</v>
      </c>
      <c r="N64" s="861">
        <f t="shared" si="6"/>
        <v>1</v>
      </c>
      <c r="O64" s="862"/>
      <c r="R64" s="856">
        <f t="shared" si="7"/>
        <v>1</v>
      </c>
      <c r="S64" s="857">
        <f t="shared" si="8"/>
        <v>0.71500000000000008</v>
      </c>
    </row>
    <row r="65" spans="2:19">
      <c r="B65" s="858">
        <f t="shared" si="9"/>
        <v>2047</v>
      </c>
      <c r="C65" s="859">
        <f t="shared" si="10"/>
        <v>0</v>
      </c>
      <c r="D65" s="860">
        <f t="shared" si="10"/>
        <v>0</v>
      </c>
      <c r="E65" s="860">
        <f t="shared" si="10"/>
        <v>1</v>
      </c>
      <c r="F65" s="860">
        <f t="shared" si="10"/>
        <v>0</v>
      </c>
      <c r="G65" s="860">
        <f t="shared" si="10"/>
        <v>0</v>
      </c>
      <c r="H65" s="861">
        <f t="shared" si="4"/>
        <v>1</v>
      </c>
      <c r="I65" s="859">
        <f t="shared" si="11"/>
        <v>0.2</v>
      </c>
      <c r="J65" s="860">
        <f t="shared" si="11"/>
        <v>0.3</v>
      </c>
      <c r="K65" s="860">
        <f t="shared" si="11"/>
        <v>0.25</v>
      </c>
      <c r="L65" s="860">
        <f t="shared" si="11"/>
        <v>0.05</v>
      </c>
      <c r="M65" s="860">
        <f t="shared" si="11"/>
        <v>0.2</v>
      </c>
      <c r="N65" s="861">
        <f t="shared" si="6"/>
        <v>1</v>
      </c>
      <c r="O65" s="862"/>
      <c r="R65" s="856">
        <f t="shared" si="7"/>
        <v>1</v>
      </c>
      <c r="S65" s="857">
        <f t="shared" si="8"/>
        <v>0.71500000000000008</v>
      </c>
    </row>
    <row r="66" spans="2:19">
      <c r="B66" s="858">
        <f t="shared" si="9"/>
        <v>2048</v>
      </c>
      <c r="C66" s="859">
        <f t="shared" si="10"/>
        <v>0</v>
      </c>
      <c r="D66" s="860">
        <f t="shared" si="10"/>
        <v>0</v>
      </c>
      <c r="E66" s="860">
        <f t="shared" si="10"/>
        <v>1</v>
      </c>
      <c r="F66" s="860">
        <f t="shared" si="10"/>
        <v>0</v>
      </c>
      <c r="G66" s="860">
        <f t="shared" si="10"/>
        <v>0</v>
      </c>
      <c r="H66" s="861">
        <f t="shared" si="4"/>
        <v>1</v>
      </c>
      <c r="I66" s="859">
        <f t="shared" si="11"/>
        <v>0.2</v>
      </c>
      <c r="J66" s="860">
        <f t="shared" si="11"/>
        <v>0.3</v>
      </c>
      <c r="K66" s="860">
        <f t="shared" si="11"/>
        <v>0.25</v>
      </c>
      <c r="L66" s="860">
        <f t="shared" si="11"/>
        <v>0.05</v>
      </c>
      <c r="M66" s="860">
        <f t="shared" si="11"/>
        <v>0.2</v>
      </c>
      <c r="N66" s="861">
        <f t="shared" si="6"/>
        <v>1</v>
      </c>
      <c r="O66" s="862"/>
      <c r="R66" s="856">
        <f t="shared" si="7"/>
        <v>1</v>
      </c>
      <c r="S66" s="857">
        <f t="shared" si="8"/>
        <v>0.71500000000000008</v>
      </c>
    </row>
    <row r="67" spans="2:19">
      <c r="B67" s="858">
        <f t="shared" si="9"/>
        <v>2049</v>
      </c>
      <c r="C67" s="859">
        <f t="shared" si="10"/>
        <v>0</v>
      </c>
      <c r="D67" s="860">
        <f t="shared" si="10"/>
        <v>0</v>
      </c>
      <c r="E67" s="860">
        <f t="shared" si="10"/>
        <v>1</v>
      </c>
      <c r="F67" s="860">
        <f t="shared" si="10"/>
        <v>0</v>
      </c>
      <c r="G67" s="860">
        <f t="shared" si="10"/>
        <v>0</v>
      </c>
      <c r="H67" s="861">
        <f t="shared" si="4"/>
        <v>1</v>
      </c>
      <c r="I67" s="859">
        <f t="shared" si="11"/>
        <v>0.2</v>
      </c>
      <c r="J67" s="860">
        <f t="shared" si="11"/>
        <v>0.3</v>
      </c>
      <c r="K67" s="860">
        <f t="shared" si="11"/>
        <v>0.25</v>
      </c>
      <c r="L67" s="860">
        <f t="shared" si="11"/>
        <v>0.05</v>
      </c>
      <c r="M67" s="860">
        <f t="shared" si="11"/>
        <v>0.2</v>
      </c>
      <c r="N67" s="861">
        <f t="shared" si="6"/>
        <v>1</v>
      </c>
      <c r="O67" s="862"/>
      <c r="R67" s="856">
        <f t="shared" si="7"/>
        <v>1</v>
      </c>
      <c r="S67" s="857">
        <f t="shared" si="8"/>
        <v>0.71500000000000008</v>
      </c>
    </row>
    <row r="68" spans="2:19">
      <c r="B68" s="858">
        <f t="shared" si="9"/>
        <v>2050</v>
      </c>
      <c r="C68" s="859">
        <f t="shared" si="10"/>
        <v>0</v>
      </c>
      <c r="D68" s="860">
        <f t="shared" si="10"/>
        <v>0</v>
      </c>
      <c r="E68" s="860">
        <f t="shared" si="10"/>
        <v>1</v>
      </c>
      <c r="F68" s="860">
        <f t="shared" si="10"/>
        <v>0</v>
      </c>
      <c r="G68" s="860">
        <f t="shared" si="10"/>
        <v>0</v>
      </c>
      <c r="H68" s="861">
        <f t="shared" si="4"/>
        <v>1</v>
      </c>
      <c r="I68" s="859">
        <f t="shared" si="11"/>
        <v>0.2</v>
      </c>
      <c r="J68" s="860">
        <f t="shared" si="11"/>
        <v>0.3</v>
      </c>
      <c r="K68" s="860">
        <f t="shared" si="11"/>
        <v>0.25</v>
      </c>
      <c r="L68" s="860">
        <f t="shared" si="11"/>
        <v>0.05</v>
      </c>
      <c r="M68" s="860">
        <f t="shared" si="11"/>
        <v>0.2</v>
      </c>
      <c r="N68" s="861">
        <f t="shared" si="6"/>
        <v>1</v>
      </c>
      <c r="O68" s="862"/>
      <c r="R68" s="856">
        <f t="shared" si="7"/>
        <v>1</v>
      </c>
      <c r="S68" s="857">
        <f t="shared" si="8"/>
        <v>0.71500000000000008</v>
      </c>
    </row>
    <row r="69" spans="2:19">
      <c r="B69" s="858">
        <f t="shared" si="9"/>
        <v>2051</v>
      </c>
      <c r="C69" s="859">
        <f t="shared" si="10"/>
        <v>0</v>
      </c>
      <c r="D69" s="860">
        <f t="shared" si="10"/>
        <v>0</v>
      </c>
      <c r="E69" s="860">
        <f t="shared" si="10"/>
        <v>1</v>
      </c>
      <c r="F69" s="860">
        <f t="shared" si="10"/>
        <v>0</v>
      </c>
      <c r="G69" s="860">
        <f t="shared" si="10"/>
        <v>0</v>
      </c>
      <c r="H69" s="861">
        <f t="shared" si="4"/>
        <v>1</v>
      </c>
      <c r="I69" s="859">
        <f t="shared" si="11"/>
        <v>0.2</v>
      </c>
      <c r="J69" s="860">
        <f t="shared" si="11"/>
        <v>0.3</v>
      </c>
      <c r="K69" s="860">
        <f t="shared" si="11"/>
        <v>0.25</v>
      </c>
      <c r="L69" s="860">
        <f t="shared" si="11"/>
        <v>0.05</v>
      </c>
      <c r="M69" s="860">
        <f t="shared" si="11"/>
        <v>0.2</v>
      </c>
      <c r="N69" s="861">
        <f t="shared" si="6"/>
        <v>1</v>
      </c>
      <c r="O69" s="862"/>
      <c r="R69" s="856">
        <f t="shared" si="7"/>
        <v>1</v>
      </c>
      <c r="S69" s="857">
        <f t="shared" si="8"/>
        <v>0.71500000000000008</v>
      </c>
    </row>
    <row r="70" spans="2:19">
      <c r="B70" s="858">
        <f t="shared" si="9"/>
        <v>2052</v>
      </c>
      <c r="C70" s="859">
        <f t="shared" si="10"/>
        <v>0</v>
      </c>
      <c r="D70" s="860">
        <f t="shared" si="10"/>
        <v>0</v>
      </c>
      <c r="E70" s="860">
        <f t="shared" si="10"/>
        <v>1</v>
      </c>
      <c r="F70" s="860">
        <f t="shared" si="10"/>
        <v>0</v>
      </c>
      <c r="G70" s="860">
        <f t="shared" si="10"/>
        <v>0</v>
      </c>
      <c r="H70" s="861">
        <f t="shared" si="4"/>
        <v>1</v>
      </c>
      <c r="I70" s="859">
        <f t="shared" si="11"/>
        <v>0.2</v>
      </c>
      <c r="J70" s="860">
        <f t="shared" si="11"/>
        <v>0.3</v>
      </c>
      <c r="K70" s="860">
        <f t="shared" si="11"/>
        <v>0.25</v>
      </c>
      <c r="L70" s="860">
        <f t="shared" si="11"/>
        <v>0.05</v>
      </c>
      <c r="M70" s="860">
        <f t="shared" si="11"/>
        <v>0.2</v>
      </c>
      <c r="N70" s="861">
        <f t="shared" si="6"/>
        <v>1</v>
      </c>
      <c r="O70" s="862"/>
      <c r="R70" s="856">
        <f t="shared" si="7"/>
        <v>1</v>
      </c>
      <c r="S70" s="857">
        <f t="shared" si="8"/>
        <v>0.71500000000000008</v>
      </c>
    </row>
    <row r="71" spans="2:19">
      <c r="B71" s="858">
        <f t="shared" si="9"/>
        <v>2053</v>
      </c>
      <c r="C71" s="859">
        <f t="shared" si="10"/>
        <v>0</v>
      </c>
      <c r="D71" s="860">
        <f t="shared" si="10"/>
        <v>0</v>
      </c>
      <c r="E71" s="860">
        <f t="shared" si="10"/>
        <v>1</v>
      </c>
      <c r="F71" s="860">
        <f t="shared" si="10"/>
        <v>0</v>
      </c>
      <c r="G71" s="860">
        <f t="shared" si="10"/>
        <v>0</v>
      </c>
      <c r="H71" s="861">
        <f t="shared" si="4"/>
        <v>1</v>
      </c>
      <c r="I71" s="859">
        <f t="shared" si="11"/>
        <v>0.2</v>
      </c>
      <c r="J71" s="860">
        <f t="shared" si="11"/>
        <v>0.3</v>
      </c>
      <c r="K71" s="860">
        <f t="shared" si="11"/>
        <v>0.25</v>
      </c>
      <c r="L71" s="860">
        <f t="shared" si="11"/>
        <v>0.05</v>
      </c>
      <c r="M71" s="860">
        <f t="shared" si="11"/>
        <v>0.2</v>
      </c>
      <c r="N71" s="861">
        <f t="shared" si="6"/>
        <v>1</v>
      </c>
      <c r="O71" s="862"/>
      <c r="R71" s="856">
        <f t="shared" si="7"/>
        <v>1</v>
      </c>
      <c r="S71" s="857">
        <f t="shared" si="8"/>
        <v>0.71500000000000008</v>
      </c>
    </row>
    <row r="72" spans="2:19">
      <c r="B72" s="858">
        <f t="shared" si="9"/>
        <v>2054</v>
      </c>
      <c r="C72" s="859">
        <f t="shared" si="10"/>
        <v>0</v>
      </c>
      <c r="D72" s="860">
        <f t="shared" si="10"/>
        <v>0</v>
      </c>
      <c r="E72" s="860">
        <f t="shared" si="10"/>
        <v>1</v>
      </c>
      <c r="F72" s="860">
        <f t="shared" si="10"/>
        <v>0</v>
      </c>
      <c r="G72" s="860">
        <f t="shared" si="10"/>
        <v>0</v>
      </c>
      <c r="H72" s="861">
        <f t="shared" si="4"/>
        <v>1</v>
      </c>
      <c r="I72" s="859">
        <f t="shared" si="11"/>
        <v>0.2</v>
      </c>
      <c r="J72" s="860">
        <f t="shared" si="11"/>
        <v>0.3</v>
      </c>
      <c r="K72" s="860">
        <f t="shared" si="11"/>
        <v>0.25</v>
      </c>
      <c r="L72" s="860">
        <f t="shared" si="11"/>
        <v>0.05</v>
      </c>
      <c r="M72" s="860">
        <f t="shared" si="11"/>
        <v>0.2</v>
      </c>
      <c r="N72" s="861">
        <f t="shared" si="6"/>
        <v>1</v>
      </c>
      <c r="O72" s="862"/>
      <c r="R72" s="856">
        <f t="shared" si="7"/>
        <v>1</v>
      </c>
      <c r="S72" s="857">
        <f t="shared" si="8"/>
        <v>0.71500000000000008</v>
      </c>
    </row>
    <row r="73" spans="2:19">
      <c r="B73" s="858">
        <f t="shared" si="9"/>
        <v>2055</v>
      </c>
      <c r="C73" s="859">
        <f t="shared" si="10"/>
        <v>0</v>
      </c>
      <c r="D73" s="860">
        <f t="shared" si="10"/>
        <v>0</v>
      </c>
      <c r="E73" s="860">
        <f t="shared" si="10"/>
        <v>1</v>
      </c>
      <c r="F73" s="860">
        <f t="shared" si="10"/>
        <v>0</v>
      </c>
      <c r="G73" s="860">
        <f t="shared" si="10"/>
        <v>0</v>
      </c>
      <c r="H73" s="861">
        <f t="shared" si="4"/>
        <v>1</v>
      </c>
      <c r="I73" s="859">
        <f t="shared" si="11"/>
        <v>0.2</v>
      </c>
      <c r="J73" s="860">
        <f t="shared" si="11"/>
        <v>0.3</v>
      </c>
      <c r="K73" s="860">
        <f t="shared" si="11"/>
        <v>0.25</v>
      </c>
      <c r="L73" s="860">
        <f t="shared" si="11"/>
        <v>0.05</v>
      </c>
      <c r="M73" s="860">
        <f t="shared" si="11"/>
        <v>0.2</v>
      </c>
      <c r="N73" s="861">
        <f t="shared" si="6"/>
        <v>1</v>
      </c>
      <c r="O73" s="862"/>
      <c r="R73" s="856">
        <f t="shared" si="7"/>
        <v>1</v>
      </c>
      <c r="S73" s="857">
        <f t="shared" si="8"/>
        <v>0.71500000000000008</v>
      </c>
    </row>
    <row r="74" spans="2:19">
      <c r="B74" s="858">
        <f t="shared" si="9"/>
        <v>2056</v>
      </c>
      <c r="C74" s="859">
        <f t="shared" si="10"/>
        <v>0</v>
      </c>
      <c r="D74" s="860">
        <f t="shared" si="10"/>
        <v>0</v>
      </c>
      <c r="E74" s="860">
        <f t="shared" si="10"/>
        <v>1</v>
      </c>
      <c r="F74" s="860">
        <f t="shared" si="10"/>
        <v>0</v>
      </c>
      <c r="G74" s="860">
        <f t="shared" si="10"/>
        <v>0</v>
      </c>
      <c r="H74" s="861">
        <f t="shared" si="4"/>
        <v>1</v>
      </c>
      <c r="I74" s="859">
        <f t="shared" si="11"/>
        <v>0.2</v>
      </c>
      <c r="J74" s="860">
        <f t="shared" si="11"/>
        <v>0.3</v>
      </c>
      <c r="K74" s="860">
        <f t="shared" si="11"/>
        <v>0.25</v>
      </c>
      <c r="L74" s="860">
        <f t="shared" si="11"/>
        <v>0.05</v>
      </c>
      <c r="M74" s="860">
        <f t="shared" si="11"/>
        <v>0.2</v>
      </c>
      <c r="N74" s="861">
        <f t="shared" si="6"/>
        <v>1</v>
      </c>
      <c r="O74" s="862"/>
      <c r="R74" s="856">
        <f t="shared" si="7"/>
        <v>1</v>
      </c>
      <c r="S74" s="857">
        <f t="shared" si="8"/>
        <v>0.71500000000000008</v>
      </c>
    </row>
    <row r="75" spans="2:19">
      <c r="B75" s="858">
        <f t="shared" si="9"/>
        <v>2057</v>
      </c>
      <c r="C75" s="859">
        <f t="shared" si="10"/>
        <v>0</v>
      </c>
      <c r="D75" s="860">
        <f t="shared" si="10"/>
        <v>0</v>
      </c>
      <c r="E75" s="860">
        <f t="shared" si="10"/>
        <v>1</v>
      </c>
      <c r="F75" s="860">
        <f t="shared" si="10"/>
        <v>0</v>
      </c>
      <c r="G75" s="860">
        <f t="shared" si="10"/>
        <v>0</v>
      </c>
      <c r="H75" s="861">
        <f t="shared" si="4"/>
        <v>1</v>
      </c>
      <c r="I75" s="859">
        <f t="shared" si="11"/>
        <v>0.2</v>
      </c>
      <c r="J75" s="860">
        <f t="shared" si="11"/>
        <v>0.3</v>
      </c>
      <c r="K75" s="860">
        <f t="shared" si="11"/>
        <v>0.25</v>
      </c>
      <c r="L75" s="860">
        <f t="shared" si="11"/>
        <v>0.05</v>
      </c>
      <c r="M75" s="860">
        <f t="shared" si="11"/>
        <v>0.2</v>
      </c>
      <c r="N75" s="861">
        <f t="shared" si="6"/>
        <v>1</v>
      </c>
      <c r="O75" s="862"/>
      <c r="R75" s="856">
        <f t="shared" si="7"/>
        <v>1</v>
      </c>
      <c r="S75" s="857">
        <f t="shared" si="8"/>
        <v>0.71500000000000008</v>
      </c>
    </row>
    <row r="76" spans="2:19">
      <c r="B76" s="858">
        <f t="shared" si="9"/>
        <v>2058</v>
      </c>
      <c r="C76" s="859">
        <f t="shared" si="10"/>
        <v>0</v>
      </c>
      <c r="D76" s="860">
        <f t="shared" si="10"/>
        <v>0</v>
      </c>
      <c r="E76" s="860">
        <f t="shared" si="10"/>
        <v>1</v>
      </c>
      <c r="F76" s="860">
        <f t="shared" si="10"/>
        <v>0</v>
      </c>
      <c r="G76" s="860">
        <f t="shared" si="10"/>
        <v>0</v>
      </c>
      <c r="H76" s="861">
        <f t="shared" si="4"/>
        <v>1</v>
      </c>
      <c r="I76" s="859">
        <f t="shared" si="11"/>
        <v>0.2</v>
      </c>
      <c r="J76" s="860">
        <f t="shared" si="11"/>
        <v>0.3</v>
      </c>
      <c r="K76" s="860">
        <f t="shared" si="11"/>
        <v>0.25</v>
      </c>
      <c r="L76" s="860">
        <f t="shared" si="11"/>
        <v>0.05</v>
      </c>
      <c r="M76" s="860">
        <f t="shared" si="11"/>
        <v>0.2</v>
      </c>
      <c r="N76" s="861">
        <f t="shared" si="6"/>
        <v>1</v>
      </c>
      <c r="O76" s="862"/>
      <c r="R76" s="856">
        <f t="shared" si="7"/>
        <v>1</v>
      </c>
      <c r="S76" s="857">
        <f t="shared" si="8"/>
        <v>0.71500000000000008</v>
      </c>
    </row>
    <row r="77" spans="2:19">
      <c r="B77" s="858">
        <f t="shared" si="9"/>
        <v>2059</v>
      </c>
      <c r="C77" s="859">
        <f t="shared" si="10"/>
        <v>0</v>
      </c>
      <c r="D77" s="860">
        <f t="shared" si="10"/>
        <v>0</v>
      </c>
      <c r="E77" s="860">
        <f t="shared" si="10"/>
        <v>1</v>
      </c>
      <c r="F77" s="860">
        <f t="shared" si="10"/>
        <v>0</v>
      </c>
      <c r="G77" s="860">
        <f t="shared" si="10"/>
        <v>0</v>
      </c>
      <c r="H77" s="861">
        <f t="shared" si="4"/>
        <v>1</v>
      </c>
      <c r="I77" s="859">
        <f t="shared" si="11"/>
        <v>0.2</v>
      </c>
      <c r="J77" s="860">
        <f t="shared" si="11"/>
        <v>0.3</v>
      </c>
      <c r="K77" s="860">
        <f t="shared" si="11"/>
        <v>0.25</v>
      </c>
      <c r="L77" s="860">
        <f t="shared" si="11"/>
        <v>0.05</v>
      </c>
      <c r="M77" s="860">
        <f t="shared" si="11"/>
        <v>0.2</v>
      </c>
      <c r="N77" s="861">
        <f t="shared" si="6"/>
        <v>1</v>
      </c>
      <c r="O77" s="862"/>
      <c r="R77" s="856">
        <f t="shared" si="7"/>
        <v>1</v>
      </c>
      <c r="S77" s="857">
        <f t="shared" si="8"/>
        <v>0.71500000000000008</v>
      </c>
    </row>
    <row r="78" spans="2:19">
      <c r="B78" s="858">
        <f t="shared" si="9"/>
        <v>2060</v>
      </c>
      <c r="C78" s="859">
        <f t="shared" si="10"/>
        <v>0</v>
      </c>
      <c r="D78" s="860">
        <f t="shared" si="10"/>
        <v>0</v>
      </c>
      <c r="E78" s="860">
        <f t="shared" si="10"/>
        <v>1</v>
      </c>
      <c r="F78" s="860">
        <f t="shared" si="10"/>
        <v>0</v>
      </c>
      <c r="G78" s="860">
        <f t="shared" si="10"/>
        <v>0</v>
      </c>
      <c r="H78" s="861">
        <f t="shared" si="4"/>
        <v>1</v>
      </c>
      <c r="I78" s="859">
        <f t="shared" si="11"/>
        <v>0.2</v>
      </c>
      <c r="J78" s="860">
        <f t="shared" si="11"/>
        <v>0.3</v>
      </c>
      <c r="K78" s="860">
        <f t="shared" si="11"/>
        <v>0.25</v>
      </c>
      <c r="L78" s="860">
        <f t="shared" si="11"/>
        <v>0.05</v>
      </c>
      <c r="M78" s="860">
        <f t="shared" si="11"/>
        <v>0.2</v>
      </c>
      <c r="N78" s="861">
        <f t="shared" si="6"/>
        <v>1</v>
      </c>
      <c r="O78" s="862"/>
      <c r="R78" s="856">
        <f t="shared" si="7"/>
        <v>1</v>
      </c>
      <c r="S78" s="857">
        <f t="shared" si="8"/>
        <v>0.71500000000000008</v>
      </c>
    </row>
    <row r="79" spans="2:19">
      <c r="B79" s="858">
        <f t="shared" si="9"/>
        <v>2061</v>
      </c>
      <c r="C79" s="859">
        <f t="shared" si="10"/>
        <v>0</v>
      </c>
      <c r="D79" s="860">
        <f t="shared" si="10"/>
        <v>0</v>
      </c>
      <c r="E79" s="860">
        <f t="shared" si="10"/>
        <v>1</v>
      </c>
      <c r="F79" s="860">
        <f t="shared" si="10"/>
        <v>0</v>
      </c>
      <c r="G79" s="860">
        <f t="shared" si="10"/>
        <v>0</v>
      </c>
      <c r="H79" s="861">
        <f t="shared" si="4"/>
        <v>1</v>
      </c>
      <c r="I79" s="859">
        <f t="shared" si="11"/>
        <v>0.2</v>
      </c>
      <c r="J79" s="860">
        <f t="shared" si="11"/>
        <v>0.3</v>
      </c>
      <c r="K79" s="860">
        <f t="shared" si="11"/>
        <v>0.25</v>
      </c>
      <c r="L79" s="860">
        <f t="shared" si="11"/>
        <v>0.05</v>
      </c>
      <c r="M79" s="860">
        <f t="shared" si="11"/>
        <v>0.2</v>
      </c>
      <c r="N79" s="861">
        <f t="shared" si="6"/>
        <v>1</v>
      </c>
      <c r="O79" s="862"/>
      <c r="R79" s="856">
        <f t="shared" si="7"/>
        <v>1</v>
      </c>
      <c r="S79" s="857">
        <f t="shared" si="8"/>
        <v>0.71500000000000008</v>
      </c>
    </row>
    <row r="80" spans="2:19">
      <c r="B80" s="858">
        <f t="shared" si="9"/>
        <v>2062</v>
      </c>
      <c r="C80" s="859">
        <f t="shared" si="10"/>
        <v>0</v>
      </c>
      <c r="D80" s="860">
        <f t="shared" si="10"/>
        <v>0</v>
      </c>
      <c r="E80" s="860">
        <f t="shared" si="10"/>
        <v>1</v>
      </c>
      <c r="F80" s="860">
        <f t="shared" si="10"/>
        <v>0</v>
      </c>
      <c r="G80" s="860">
        <f t="shared" si="10"/>
        <v>0</v>
      </c>
      <c r="H80" s="861">
        <f t="shared" si="4"/>
        <v>1</v>
      </c>
      <c r="I80" s="859">
        <f t="shared" si="11"/>
        <v>0.2</v>
      </c>
      <c r="J80" s="860">
        <f t="shared" si="11"/>
        <v>0.3</v>
      </c>
      <c r="K80" s="860">
        <f t="shared" si="11"/>
        <v>0.25</v>
      </c>
      <c r="L80" s="860">
        <f t="shared" si="11"/>
        <v>0.05</v>
      </c>
      <c r="M80" s="860">
        <f t="shared" si="11"/>
        <v>0.2</v>
      </c>
      <c r="N80" s="861">
        <f t="shared" si="6"/>
        <v>1</v>
      </c>
      <c r="O80" s="862"/>
      <c r="R80" s="856">
        <f t="shared" si="7"/>
        <v>1</v>
      </c>
      <c r="S80" s="857">
        <f t="shared" si="8"/>
        <v>0.71500000000000008</v>
      </c>
    </row>
    <row r="81" spans="2:19">
      <c r="B81" s="858">
        <f t="shared" si="9"/>
        <v>2063</v>
      </c>
      <c r="C81" s="859">
        <f t="shared" si="10"/>
        <v>0</v>
      </c>
      <c r="D81" s="860">
        <f t="shared" si="10"/>
        <v>0</v>
      </c>
      <c r="E81" s="860">
        <f t="shared" si="10"/>
        <v>1</v>
      </c>
      <c r="F81" s="860">
        <f t="shared" si="10"/>
        <v>0</v>
      </c>
      <c r="G81" s="860">
        <f t="shared" si="10"/>
        <v>0</v>
      </c>
      <c r="H81" s="861">
        <f t="shared" si="4"/>
        <v>1</v>
      </c>
      <c r="I81" s="859">
        <f t="shared" si="11"/>
        <v>0.2</v>
      </c>
      <c r="J81" s="860">
        <f t="shared" si="11"/>
        <v>0.3</v>
      </c>
      <c r="K81" s="860">
        <f t="shared" si="11"/>
        <v>0.25</v>
      </c>
      <c r="L81" s="860">
        <f t="shared" si="11"/>
        <v>0.05</v>
      </c>
      <c r="M81" s="860">
        <f t="shared" si="11"/>
        <v>0.2</v>
      </c>
      <c r="N81" s="861">
        <f t="shared" si="6"/>
        <v>1</v>
      </c>
      <c r="O81" s="862"/>
      <c r="R81" s="856">
        <f t="shared" si="7"/>
        <v>1</v>
      </c>
      <c r="S81" s="857">
        <f t="shared" si="8"/>
        <v>0.71500000000000008</v>
      </c>
    </row>
    <row r="82" spans="2:19">
      <c r="B82" s="858">
        <f t="shared" si="9"/>
        <v>2064</v>
      </c>
      <c r="C82" s="859">
        <f t="shared" si="10"/>
        <v>0</v>
      </c>
      <c r="D82" s="860">
        <f t="shared" si="10"/>
        <v>0</v>
      </c>
      <c r="E82" s="860">
        <f t="shared" si="10"/>
        <v>1</v>
      </c>
      <c r="F82" s="860">
        <f t="shared" si="10"/>
        <v>0</v>
      </c>
      <c r="G82" s="860">
        <f t="shared" si="10"/>
        <v>0</v>
      </c>
      <c r="H82" s="861">
        <f t="shared" si="4"/>
        <v>1</v>
      </c>
      <c r="I82" s="859">
        <f t="shared" si="11"/>
        <v>0.2</v>
      </c>
      <c r="J82" s="860">
        <f t="shared" si="11"/>
        <v>0.3</v>
      </c>
      <c r="K82" s="860">
        <f t="shared" si="11"/>
        <v>0.25</v>
      </c>
      <c r="L82" s="860">
        <f t="shared" si="11"/>
        <v>0.05</v>
      </c>
      <c r="M82" s="860">
        <f t="shared" si="11"/>
        <v>0.2</v>
      </c>
      <c r="N82" s="861">
        <f t="shared" si="6"/>
        <v>1</v>
      </c>
      <c r="O82" s="862"/>
      <c r="R82" s="856">
        <f t="shared" si="7"/>
        <v>1</v>
      </c>
      <c r="S82" s="857">
        <f t="shared" si="8"/>
        <v>0.71500000000000008</v>
      </c>
    </row>
    <row r="83" spans="2:19">
      <c r="B83" s="858">
        <f t="shared" ref="B83:B98" si="12">B82+1</f>
        <v>2065</v>
      </c>
      <c r="C83" s="859">
        <f t="shared" si="10"/>
        <v>0</v>
      </c>
      <c r="D83" s="860">
        <f t="shared" si="10"/>
        <v>0</v>
      </c>
      <c r="E83" s="860">
        <f t="shared" si="10"/>
        <v>1</v>
      </c>
      <c r="F83" s="860">
        <f t="shared" si="10"/>
        <v>0</v>
      </c>
      <c r="G83" s="860">
        <f t="shared" si="10"/>
        <v>0</v>
      </c>
      <c r="H83" s="861">
        <f t="shared" ref="H83:H98" si="13">SUM(C83:G83)</f>
        <v>1</v>
      </c>
      <c r="I83" s="859">
        <f t="shared" si="11"/>
        <v>0.2</v>
      </c>
      <c r="J83" s="860">
        <f t="shared" si="11"/>
        <v>0.3</v>
      </c>
      <c r="K83" s="860">
        <f t="shared" si="11"/>
        <v>0.25</v>
      </c>
      <c r="L83" s="860">
        <f t="shared" si="11"/>
        <v>0.05</v>
      </c>
      <c r="M83" s="860">
        <f t="shared" si="11"/>
        <v>0.2</v>
      </c>
      <c r="N83" s="861">
        <f t="shared" ref="N83:N98" si="14">SUM(I83:M83)</f>
        <v>1</v>
      </c>
      <c r="O83" s="862"/>
      <c r="R83" s="856">
        <f t="shared" ref="R83:R98" si="15">C83*C$13+D83*D$13+E83*E$13+F83*F$13+G83*G$13</f>
        <v>1</v>
      </c>
      <c r="S83" s="857">
        <f t="shared" ref="S83:S98" si="16">I83*I$13+J83*J$13+K83*K$13+L83*L$13+M83*M$13</f>
        <v>0.71500000000000008</v>
      </c>
    </row>
    <row r="84" spans="2:19">
      <c r="B84" s="858">
        <f t="shared" si="12"/>
        <v>2066</v>
      </c>
      <c r="C84" s="859">
        <f t="shared" si="10"/>
        <v>0</v>
      </c>
      <c r="D84" s="860">
        <f t="shared" si="10"/>
        <v>0</v>
      </c>
      <c r="E84" s="860">
        <f t="shared" si="10"/>
        <v>1</v>
      </c>
      <c r="F84" s="860">
        <f t="shared" si="10"/>
        <v>0</v>
      </c>
      <c r="G84" s="860">
        <f t="shared" si="10"/>
        <v>0</v>
      </c>
      <c r="H84" s="861">
        <f t="shared" si="13"/>
        <v>1</v>
      </c>
      <c r="I84" s="859">
        <f t="shared" si="11"/>
        <v>0.2</v>
      </c>
      <c r="J84" s="860">
        <f t="shared" si="11"/>
        <v>0.3</v>
      </c>
      <c r="K84" s="860">
        <f t="shared" si="11"/>
        <v>0.25</v>
      </c>
      <c r="L84" s="860">
        <f t="shared" si="11"/>
        <v>0.05</v>
      </c>
      <c r="M84" s="860">
        <f t="shared" si="11"/>
        <v>0.2</v>
      </c>
      <c r="N84" s="861">
        <f t="shared" si="14"/>
        <v>1</v>
      </c>
      <c r="O84" s="862"/>
      <c r="R84" s="856">
        <f t="shared" si="15"/>
        <v>1</v>
      </c>
      <c r="S84" s="857">
        <f t="shared" si="16"/>
        <v>0.71500000000000008</v>
      </c>
    </row>
    <row r="85" spans="2:19">
      <c r="B85" s="858">
        <f t="shared" si="12"/>
        <v>2067</v>
      </c>
      <c r="C85" s="859">
        <f t="shared" si="10"/>
        <v>0</v>
      </c>
      <c r="D85" s="860">
        <f t="shared" si="10"/>
        <v>0</v>
      </c>
      <c r="E85" s="860">
        <f t="shared" si="10"/>
        <v>1</v>
      </c>
      <c r="F85" s="860">
        <f t="shared" si="10"/>
        <v>0</v>
      </c>
      <c r="G85" s="860">
        <f t="shared" si="10"/>
        <v>0</v>
      </c>
      <c r="H85" s="861">
        <f t="shared" si="13"/>
        <v>1</v>
      </c>
      <c r="I85" s="859">
        <f t="shared" si="11"/>
        <v>0.2</v>
      </c>
      <c r="J85" s="860">
        <f t="shared" si="11"/>
        <v>0.3</v>
      </c>
      <c r="K85" s="860">
        <f t="shared" si="11"/>
        <v>0.25</v>
      </c>
      <c r="L85" s="860">
        <f t="shared" si="11"/>
        <v>0.05</v>
      </c>
      <c r="M85" s="860">
        <f t="shared" si="11"/>
        <v>0.2</v>
      </c>
      <c r="N85" s="861">
        <f t="shared" si="14"/>
        <v>1</v>
      </c>
      <c r="O85" s="862"/>
      <c r="R85" s="856">
        <f t="shared" si="15"/>
        <v>1</v>
      </c>
      <c r="S85" s="857">
        <f t="shared" si="16"/>
        <v>0.71500000000000008</v>
      </c>
    </row>
    <row r="86" spans="2:19">
      <c r="B86" s="858">
        <f t="shared" si="12"/>
        <v>2068</v>
      </c>
      <c r="C86" s="859">
        <f t="shared" si="10"/>
        <v>0</v>
      </c>
      <c r="D86" s="860">
        <f t="shared" si="10"/>
        <v>0</v>
      </c>
      <c r="E86" s="860">
        <f t="shared" si="10"/>
        <v>1</v>
      </c>
      <c r="F86" s="860">
        <f t="shared" si="10"/>
        <v>0</v>
      </c>
      <c r="G86" s="860">
        <f t="shared" si="10"/>
        <v>0</v>
      </c>
      <c r="H86" s="861">
        <f t="shared" si="13"/>
        <v>1</v>
      </c>
      <c r="I86" s="859">
        <f t="shared" si="11"/>
        <v>0.2</v>
      </c>
      <c r="J86" s="860">
        <f t="shared" si="11"/>
        <v>0.3</v>
      </c>
      <c r="K86" s="860">
        <f t="shared" si="11"/>
        <v>0.25</v>
      </c>
      <c r="L86" s="860">
        <f t="shared" si="11"/>
        <v>0.05</v>
      </c>
      <c r="M86" s="860">
        <f t="shared" si="11"/>
        <v>0.2</v>
      </c>
      <c r="N86" s="861">
        <f t="shared" si="14"/>
        <v>1</v>
      </c>
      <c r="O86" s="862"/>
      <c r="R86" s="856">
        <f t="shared" si="15"/>
        <v>1</v>
      </c>
      <c r="S86" s="857">
        <f t="shared" si="16"/>
        <v>0.71500000000000008</v>
      </c>
    </row>
    <row r="87" spans="2:19">
      <c r="B87" s="858">
        <f t="shared" si="12"/>
        <v>2069</v>
      </c>
      <c r="C87" s="859">
        <f t="shared" si="10"/>
        <v>0</v>
      </c>
      <c r="D87" s="860">
        <f t="shared" si="10"/>
        <v>0</v>
      </c>
      <c r="E87" s="860">
        <f t="shared" si="10"/>
        <v>1</v>
      </c>
      <c r="F87" s="860">
        <f t="shared" si="10"/>
        <v>0</v>
      </c>
      <c r="G87" s="860">
        <f t="shared" si="10"/>
        <v>0</v>
      </c>
      <c r="H87" s="861">
        <f t="shared" si="13"/>
        <v>1</v>
      </c>
      <c r="I87" s="859">
        <f t="shared" si="11"/>
        <v>0.2</v>
      </c>
      <c r="J87" s="860">
        <f t="shared" si="11"/>
        <v>0.3</v>
      </c>
      <c r="K87" s="860">
        <f t="shared" si="11"/>
        <v>0.25</v>
      </c>
      <c r="L87" s="860">
        <f t="shared" si="11"/>
        <v>0.05</v>
      </c>
      <c r="M87" s="860">
        <f t="shared" si="11"/>
        <v>0.2</v>
      </c>
      <c r="N87" s="861">
        <f t="shared" si="14"/>
        <v>1</v>
      </c>
      <c r="O87" s="862"/>
      <c r="R87" s="856">
        <f t="shared" si="15"/>
        <v>1</v>
      </c>
      <c r="S87" s="857">
        <f t="shared" si="16"/>
        <v>0.71500000000000008</v>
      </c>
    </row>
    <row r="88" spans="2:19">
      <c r="B88" s="858">
        <f t="shared" si="12"/>
        <v>2070</v>
      </c>
      <c r="C88" s="859">
        <f t="shared" si="10"/>
        <v>0</v>
      </c>
      <c r="D88" s="860">
        <f t="shared" si="10"/>
        <v>0</v>
      </c>
      <c r="E88" s="860">
        <f t="shared" si="10"/>
        <v>1</v>
      </c>
      <c r="F88" s="860">
        <f t="shared" si="10"/>
        <v>0</v>
      </c>
      <c r="G88" s="860">
        <f t="shared" si="10"/>
        <v>0</v>
      </c>
      <c r="H88" s="861">
        <f t="shared" si="13"/>
        <v>1</v>
      </c>
      <c r="I88" s="859">
        <f t="shared" si="11"/>
        <v>0.2</v>
      </c>
      <c r="J88" s="860">
        <f t="shared" si="11"/>
        <v>0.3</v>
      </c>
      <c r="K88" s="860">
        <f t="shared" si="11"/>
        <v>0.25</v>
      </c>
      <c r="L88" s="860">
        <f t="shared" si="11"/>
        <v>0.05</v>
      </c>
      <c r="M88" s="860">
        <f t="shared" si="11"/>
        <v>0.2</v>
      </c>
      <c r="N88" s="861">
        <f t="shared" si="14"/>
        <v>1</v>
      </c>
      <c r="O88" s="862"/>
      <c r="R88" s="856">
        <f t="shared" si="15"/>
        <v>1</v>
      </c>
      <c r="S88" s="857">
        <f t="shared" si="16"/>
        <v>0.71500000000000008</v>
      </c>
    </row>
    <row r="89" spans="2:19">
      <c r="B89" s="858">
        <f t="shared" si="12"/>
        <v>2071</v>
      </c>
      <c r="C89" s="859">
        <f t="shared" si="10"/>
        <v>0</v>
      </c>
      <c r="D89" s="860">
        <f t="shared" si="10"/>
        <v>0</v>
      </c>
      <c r="E89" s="860">
        <f t="shared" si="10"/>
        <v>1</v>
      </c>
      <c r="F89" s="860">
        <f t="shared" si="10"/>
        <v>0</v>
      </c>
      <c r="G89" s="860">
        <f t="shared" si="10"/>
        <v>0</v>
      </c>
      <c r="H89" s="861">
        <f t="shared" si="13"/>
        <v>1</v>
      </c>
      <c r="I89" s="859">
        <f t="shared" si="11"/>
        <v>0.2</v>
      </c>
      <c r="J89" s="860">
        <f t="shared" si="11"/>
        <v>0.3</v>
      </c>
      <c r="K89" s="860">
        <f t="shared" si="11"/>
        <v>0.25</v>
      </c>
      <c r="L89" s="860">
        <f t="shared" si="11"/>
        <v>0.05</v>
      </c>
      <c r="M89" s="860">
        <f t="shared" si="11"/>
        <v>0.2</v>
      </c>
      <c r="N89" s="861">
        <f t="shared" si="14"/>
        <v>1</v>
      </c>
      <c r="O89" s="862"/>
      <c r="R89" s="856">
        <f t="shared" si="15"/>
        <v>1</v>
      </c>
      <c r="S89" s="857">
        <f t="shared" si="16"/>
        <v>0.71500000000000008</v>
      </c>
    </row>
    <row r="90" spans="2:19">
      <c r="B90" s="858">
        <f t="shared" si="12"/>
        <v>2072</v>
      </c>
      <c r="C90" s="859">
        <f t="shared" si="10"/>
        <v>0</v>
      </c>
      <c r="D90" s="860">
        <f t="shared" si="10"/>
        <v>0</v>
      </c>
      <c r="E90" s="860">
        <f t="shared" si="10"/>
        <v>1</v>
      </c>
      <c r="F90" s="860">
        <f t="shared" si="10"/>
        <v>0</v>
      </c>
      <c r="G90" s="860">
        <f t="shared" si="10"/>
        <v>0</v>
      </c>
      <c r="H90" s="861">
        <f t="shared" si="13"/>
        <v>1</v>
      </c>
      <c r="I90" s="859">
        <f t="shared" si="11"/>
        <v>0.2</v>
      </c>
      <c r="J90" s="860">
        <f t="shared" si="11"/>
        <v>0.3</v>
      </c>
      <c r="K90" s="860">
        <f t="shared" si="11"/>
        <v>0.25</v>
      </c>
      <c r="L90" s="860">
        <f t="shared" si="11"/>
        <v>0.05</v>
      </c>
      <c r="M90" s="860">
        <f t="shared" si="11"/>
        <v>0.2</v>
      </c>
      <c r="N90" s="861">
        <f t="shared" si="14"/>
        <v>1</v>
      </c>
      <c r="O90" s="862"/>
      <c r="R90" s="856">
        <f t="shared" si="15"/>
        <v>1</v>
      </c>
      <c r="S90" s="857">
        <f t="shared" si="16"/>
        <v>0.71500000000000008</v>
      </c>
    </row>
    <row r="91" spans="2:19">
      <c r="B91" s="858">
        <f t="shared" si="12"/>
        <v>2073</v>
      </c>
      <c r="C91" s="859">
        <f t="shared" si="10"/>
        <v>0</v>
      </c>
      <c r="D91" s="860">
        <f t="shared" si="10"/>
        <v>0</v>
      </c>
      <c r="E91" s="860">
        <f t="shared" si="10"/>
        <v>1</v>
      </c>
      <c r="F91" s="860">
        <f t="shared" si="10"/>
        <v>0</v>
      </c>
      <c r="G91" s="860">
        <f t="shared" si="10"/>
        <v>0</v>
      </c>
      <c r="H91" s="861">
        <f t="shared" si="13"/>
        <v>1</v>
      </c>
      <c r="I91" s="859">
        <f t="shared" si="11"/>
        <v>0.2</v>
      </c>
      <c r="J91" s="860">
        <f t="shared" si="11"/>
        <v>0.3</v>
      </c>
      <c r="K91" s="860">
        <f t="shared" si="11"/>
        <v>0.25</v>
      </c>
      <c r="L91" s="860">
        <f t="shared" si="11"/>
        <v>0.05</v>
      </c>
      <c r="M91" s="860">
        <f t="shared" si="11"/>
        <v>0.2</v>
      </c>
      <c r="N91" s="861">
        <f t="shared" si="14"/>
        <v>1</v>
      </c>
      <c r="O91" s="862"/>
      <c r="R91" s="856">
        <f t="shared" si="15"/>
        <v>1</v>
      </c>
      <c r="S91" s="857">
        <f t="shared" si="16"/>
        <v>0.71500000000000008</v>
      </c>
    </row>
    <row r="92" spans="2:19">
      <c r="B92" s="858">
        <f t="shared" si="12"/>
        <v>2074</v>
      </c>
      <c r="C92" s="859">
        <f t="shared" si="10"/>
        <v>0</v>
      </c>
      <c r="D92" s="860">
        <f t="shared" si="10"/>
        <v>0</v>
      </c>
      <c r="E92" s="860">
        <f t="shared" si="10"/>
        <v>1</v>
      </c>
      <c r="F92" s="860">
        <f t="shared" si="10"/>
        <v>0</v>
      </c>
      <c r="G92" s="860">
        <f t="shared" si="10"/>
        <v>0</v>
      </c>
      <c r="H92" s="861">
        <f t="shared" si="13"/>
        <v>1</v>
      </c>
      <c r="I92" s="859">
        <f t="shared" si="11"/>
        <v>0.2</v>
      </c>
      <c r="J92" s="860">
        <f t="shared" si="11"/>
        <v>0.3</v>
      </c>
      <c r="K92" s="860">
        <f t="shared" si="11"/>
        <v>0.25</v>
      </c>
      <c r="L92" s="860">
        <f t="shared" si="11"/>
        <v>0.05</v>
      </c>
      <c r="M92" s="860">
        <f t="shared" si="11"/>
        <v>0.2</v>
      </c>
      <c r="N92" s="861">
        <f t="shared" si="14"/>
        <v>1</v>
      </c>
      <c r="O92" s="862"/>
      <c r="R92" s="856">
        <f t="shared" si="15"/>
        <v>1</v>
      </c>
      <c r="S92" s="857">
        <f t="shared" si="16"/>
        <v>0.71500000000000008</v>
      </c>
    </row>
    <row r="93" spans="2:19">
      <c r="B93" s="858">
        <f t="shared" si="12"/>
        <v>2075</v>
      </c>
      <c r="C93" s="859">
        <f t="shared" si="10"/>
        <v>0</v>
      </c>
      <c r="D93" s="860">
        <f t="shared" si="10"/>
        <v>0</v>
      </c>
      <c r="E93" s="860">
        <f t="shared" si="10"/>
        <v>1</v>
      </c>
      <c r="F93" s="860">
        <f t="shared" si="10"/>
        <v>0</v>
      </c>
      <c r="G93" s="860">
        <f t="shared" si="10"/>
        <v>0</v>
      </c>
      <c r="H93" s="861">
        <f t="shared" si="13"/>
        <v>1</v>
      </c>
      <c r="I93" s="859">
        <f t="shared" si="11"/>
        <v>0.2</v>
      </c>
      <c r="J93" s="860">
        <f t="shared" si="11"/>
        <v>0.3</v>
      </c>
      <c r="K93" s="860">
        <f t="shared" si="11"/>
        <v>0.25</v>
      </c>
      <c r="L93" s="860">
        <f t="shared" si="11"/>
        <v>0.05</v>
      </c>
      <c r="M93" s="860">
        <f t="shared" si="11"/>
        <v>0.2</v>
      </c>
      <c r="N93" s="861">
        <f t="shared" si="14"/>
        <v>1</v>
      </c>
      <c r="O93" s="862"/>
      <c r="R93" s="856">
        <f t="shared" si="15"/>
        <v>1</v>
      </c>
      <c r="S93" s="857">
        <f t="shared" si="16"/>
        <v>0.71500000000000008</v>
      </c>
    </row>
    <row r="94" spans="2:19">
      <c r="B94" s="858">
        <f t="shared" si="12"/>
        <v>2076</v>
      </c>
      <c r="C94" s="859">
        <f t="shared" si="10"/>
        <v>0</v>
      </c>
      <c r="D94" s="860">
        <f t="shared" si="10"/>
        <v>0</v>
      </c>
      <c r="E94" s="860">
        <f t="shared" si="10"/>
        <v>1</v>
      </c>
      <c r="F94" s="860">
        <f t="shared" si="10"/>
        <v>0</v>
      </c>
      <c r="G94" s="860">
        <f t="shared" si="10"/>
        <v>0</v>
      </c>
      <c r="H94" s="861">
        <f t="shared" si="13"/>
        <v>1</v>
      </c>
      <c r="I94" s="859">
        <f t="shared" si="11"/>
        <v>0.2</v>
      </c>
      <c r="J94" s="860">
        <f t="shared" si="11"/>
        <v>0.3</v>
      </c>
      <c r="K94" s="860">
        <f t="shared" si="11"/>
        <v>0.25</v>
      </c>
      <c r="L94" s="860">
        <f t="shared" si="11"/>
        <v>0.05</v>
      </c>
      <c r="M94" s="860">
        <f t="shared" si="11"/>
        <v>0.2</v>
      </c>
      <c r="N94" s="861">
        <f t="shared" si="14"/>
        <v>1</v>
      </c>
      <c r="O94" s="862"/>
      <c r="R94" s="856">
        <f t="shared" si="15"/>
        <v>1</v>
      </c>
      <c r="S94" s="857">
        <f t="shared" si="16"/>
        <v>0.71500000000000008</v>
      </c>
    </row>
    <row r="95" spans="2:19">
      <c r="B95" s="858">
        <f t="shared" si="12"/>
        <v>2077</v>
      </c>
      <c r="C95" s="859">
        <f t="shared" si="10"/>
        <v>0</v>
      </c>
      <c r="D95" s="860">
        <f t="shared" si="10"/>
        <v>0</v>
      </c>
      <c r="E95" s="860">
        <f t="shared" si="10"/>
        <v>1</v>
      </c>
      <c r="F95" s="860">
        <f t="shared" si="10"/>
        <v>0</v>
      </c>
      <c r="G95" s="860">
        <f t="shared" si="10"/>
        <v>0</v>
      </c>
      <c r="H95" s="861">
        <f t="shared" si="13"/>
        <v>1</v>
      </c>
      <c r="I95" s="859">
        <f t="shared" si="11"/>
        <v>0.2</v>
      </c>
      <c r="J95" s="860">
        <f t="shared" si="11"/>
        <v>0.3</v>
      </c>
      <c r="K95" s="860">
        <f t="shared" si="11"/>
        <v>0.25</v>
      </c>
      <c r="L95" s="860">
        <f t="shared" si="11"/>
        <v>0.05</v>
      </c>
      <c r="M95" s="860">
        <f t="shared" si="11"/>
        <v>0.2</v>
      </c>
      <c r="N95" s="861">
        <f t="shared" si="14"/>
        <v>1</v>
      </c>
      <c r="O95" s="862"/>
      <c r="R95" s="856">
        <f t="shared" si="15"/>
        <v>1</v>
      </c>
      <c r="S95" s="857">
        <f t="shared" si="16"/>
        <v>0.71500000000000008</v>
      </c>
    </row>
    <row r="96" spans="2:19">
      <c r="B96" s="858">
        <f t="shared" si="12"/>
        <v>2078</v>
      </c>
      <c r="C96" s="859">
        <f t="shared" si="10"/>
        <v>0</v>
      </c>
      <c r="D96" s="860">
        <f t="shared" si="10"/>
        <v>0</v>
      </c>
      <c r="E96" s="860">
        <f t="shared" si="10"/>
        <v>1</v>
      </c>
      <c r="F96" s="860">
        <f t="shared" si="10"/>
        <v>0</v>
      </c>
      <c r="G96" s="860">
        <f t="shared" si="10"/>
        <v>0</v>
      </c>
      <c r="H96" s="861">
        <f t="shared" si="13"/>
        <v>1</v>
      </c>
      <c r="I96" s="859">
        <f t="shared" si="11"/>
        <v>0.2</v>
      </c>
      <c r="J96" s="860">
        <f t="shared" si="11"/>
        <v>0.3</v>
      </c>
      <c r="K96" s="860">
        <f t="shared" si="11"/>
        <v>0.25</v>
      </c>
      <c r="L96" s="860">
        <f t="shared" si="11"/>
        <v>0.05</v>
      </c>
      <c r="M96" s="860">
        <f t="shared" si="11"/>
        <v>0.2</v>
      </c>
      <c r="N96" s="861">
        <f t="shared" si="14"/>
        <v>1</v>
      </c>
      <c r="O96" s="862"/>
      <c r="R96" s="856">
        <f t="shared" si="15"/>
        <v>1</v>
      </c>
      <c r="S96" s="857">
        <f t="shared" si="16"/>
        <v>0.71500000000000008</v>
      </c>
    </row>
    <row r="97" spans="2:19">
      <c r="B97" s="858">
        <f t="shared" si="12"/>
        <v>2079</v>
      </c>
      <c r="C97" s="859">
        <f t="shared" si="10"/>
        <v>0</v>
      </c>
      <c r="D97" s="860">
        <f t="shared" si="10"/>
        <v>0</v>
      </c>
      <c r="E97" s="860">
        <f t="shared" si="10"/>
        <v>1</v>
      </c>
      <c r="F97" s="860">
        <f t="shared" si="10"/>
        <v>0</v>
      </c>
      <c r="G97" s="860">
        <f t="shared" si="10"/>
        <v>0</v>
      </c>
      <c r="H97" s="861">
        <f t="shared" si="13"/>
        <v>1</v>
      </c>
      <c r="I97" s="859">
        <f t="shared" si="11"/>
        <v>0.2</v>
      </c>
      <c r="J97" s="860">
        <f t="shared" si="11"/>
        <v>0.3</v>
      </c>
      <c r="K97" s="860">
        <f t="shared" si="11"/>
        <v>0.25</v>
      </c>
      <c r="L97" s="860">
        <f t="shared" si="11"/>
        <v>0.05</v>
      </c>
      <c r="M97" s="860">
        <f t="shared" si="11"/>
        <v>0.2</v>
      </c>
      <c r="N97" s="861">
        <f t="shared" si="14"/>
        <v>1</v>
      </c>
      <c r="O97" s="862"/>
      <c r="R97" s="856">
        <f t="shared" si="15"/>
        <v>1</v>
      </c>
      <c r="S97" s="857">
        <f t="shared" si="16"/>
        <v>0.71500000000000008</v>
      </c>
    </row>
    <row r="98" spans="2:19" ht="13.5" thickBot="1">
      <c r="B98" s="863">
        <f t="shared" si="12"/>
        <v>2080</v>
      </c>
      <c r="C98" s="864">
        <f t="shared" si="10"/>
        <v>0</v>
      </c>
      <c r="D98" s="865">
        <f t="shared" si="10"/>
        <v>0</v>
      </c>
      <c r="E98" s="865">
        <f t="shared" si="10"/>
        <v>1</v>
      </c>
      <c r="F98" s="865">
        <f t="shared" si="10"/>
        <v>0</v>
      </c>
      <c r="G98" s="865">
        <f t="shared" si="10"/>
        <v>0</v>
      </c>
      <c r="H98" s="866">
        <f t="shared" si="13"/>
        <v>1</v>
      </c>
      <c r="I98" s="864">
        <f t="shared" si="11"/>
        <v>0.2</v>
      </c>
      <c r="J98" s="865">
        <f t="shared" si="11"/>
        <v>0.3</v>
      </c>
      <c r="K98" s="865">
        <f t="shared" si="11"/>
        <v>0.25</v>
      </c>
      <c r="L98" s="865">
        <f t="shared" si="11"/>
        <v>0.05</v>
      </c>
      <c r="M98" s="865">
        <f t="shared" si="11"/>
        <v>0.2</v>
      </c>
      <c r="N98" s="866">
        <f t="shared" si="14"/>
        <v>1</v>
      </c>
      <c r="O98" s="867"/>
      <c r="R98" s="868">
        <f t="shared" si="15"/>
        <v>1</v>
      </c>
      <c r="S98" s="868">
        <f t="shared" si="16"/>
        <v>0.71500000000000008</v>
      </c>
    </row>
    <row r="99" spans="2:19">
      <c r="H99" s="869"/>
    </row>
    <row r="100" spans="2:19">
      <c r="H100" s="869"/>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c r="C2" s="588" t="s">
        <v>34</v>
      </c>
      <c r="S2" s="588" t="s">
        <v>300</v>
      </c>
      <c r="AC2" s="587" t="s">
        <v>6</v>
      </c>
      <c r="AD2" s="589">
        <v>0.66390000000000005</v>
      </c>
    </row>
    <row r="3" spans="2:30">
      <c r="B3" s="590"/>
      <c r="C3" s="590"/>
      <c r="S3" s="590"/>
      <c r="AC3" s="587" t="s">
        <v>256</v>
      </c>
      <c r="AD3" s="589">
        <v>0.1285</v>
      </c>
    </row>
    <row r="4" spans="2:30">
      <c r="B4" s="590"/>
      <c r="C4" s="590" t="s">
        <v>38</v>
      </c>
      <c r="S4" s="590" t="s">
        <v>301</v>
      </c>
      <c r="AC4" s="587" t="s">
        <v>2</v>
      </c>
      <c r="AD4" s="589">
        <v>0</v>
      </c>
    </row>
    <row r="5" spans="2:30">
      <c r="B5" s="590"/>
      <c r="C5" s="590"/>
      <c r="S5" s="590" t="s">
        <v>38</v>
      </c>
      <c r="AC5" s="587" t="s">
        <v>16</v>
      </c>
      <c r="AD5" s="589">
        <v>8.1000000000000013E-3</v>
      </c>
    </row>
    <row r="6" spans="2:30">
      <c r="B6" s="590"/>
      <c r="S6" s="590"/>
      <c r="AC6" s="587" t="s">
        <v>331</v>
      </c>
      <c r="AD6" s="589">
        <v>0</v>
      </c>
    </row>
    <row r="7" spans="2:30" ht="13.5" thickBot="1">
      <c r="B7" s="590"/>
      <c r="C7" s="591"/>
      <c r="S7" s="590"/>
      <c r="AC7" s="587" t="s">
        <v>332</v>
      </c>
      <c r="AD7" s="589">
        <v>0.10710000000000001</v>
      </c>
    </row>
    <row r="8" spans="2:30" ht="13.5" thickBot="1">
      <c r="B8" s="590"/>
      <c r="D8" s="592">
        <v>6.2100000000000002E-2</v>
      </c>
      <c r="E8" s="593">
        <v>0.66390000000000005</v>
      </c>
      <c r="F8" s="594">
        <v>0.1285</v>
      </c>
      <c r="G8" s="594">
        <v>0</v>
      </c>
      <c r="H8" s="594">
        <v>0</v>
      </c>
      <c r="I8" s="594">
        <v>0</v>
      </c>
      <c r="J8" s="594">
        <v>8.0999999999999996E-3</v>
      </c>
      <c r="K8" s="594">
        <v>0</v>
      </c>
      <c r="L8" s="594">
        <v>0.1071</v>
      </c>
      <c r="M8" s="594">
        <v>1.77E-2</v>
      </c>
      <c r="N8" s="594">
        <v>1.3299999999999999E-2</v>
      </c>
      <c r="O8" s="594">
        <v>6.2100000000000002E-2</v>
      </c>
      <c r="P8" s="595">
        <f>SUM(E8:O8)</f>
        <v>1.0006999999999999</v>
      </c>
      <c r="S8" s="590"/>
      <c r="T8" s="590"/>
      <c r="AC8" s="587" t="s">
        <v>231</v>
      </c>
      <c r="AD8" s="589">
        <v>1.77E-2</v>
      </c>
    </row>
    <row r="9" spans="2:30" ht="13.5" thickBot="1">
      <c r="B9" s="596"/>
      <c r="C9" s="597"/>
      <c r="D9" s="598"/>
      <c r="E9" s="749" t="s">
        <v>41</v>
      </c>
      <c r="F9" s="750"/>
      <c r="G9" s="750"/>
      <c r="H9" s="750"/>
      <c r="I9" s="750"/>
      <c r="J9" s="750"/>
      <c r="K9" s="750"/>
      <c r="L9" s="750"/>
      <c r="M9" s="750"/>
      <c r="N9" s="750"/>
      <c r="O9" s="750"/>
      <c r="P9" s="599"/>
      <c r="AC9" s="587" t="s">
        <v>232</v>
      </c>
      <c r="AD9" s="589">
        <v>1.3300000000000001E-2</v>
      </c>
    </row>
    <row r="10" spans="2:30" ht="21.75" customHeight="1" thickBot="1">
      <c r="B10" s="747" t="s">
        <v>1</v>
      </c>
      <c r="C10" s="747" t="s">
        <v>33</v>
      </c>
      <c r="D10" s="747" t="s">
        <v>40</v>
      </c>
      <c r="E10" s="747" t="s">
        <v>228</v>
      </c>
      <c r="F10" s="747" t="s">
        <v>271</v>
      </c>
      <c r="G10" s="744" t="s">
        <v>267</v>
      </c>
      <c r="H10" s="747" t="s">
        <v>270</v>
      </c>
      <c r="I10" s="744" t="s">
        <v>2</v>
      </c>
      <c r="J10" s="747" t="s">
        <v>16</v>
      </c>
      <c r="K10" s="744" t="s">
        <v>229</v>
      </c>
      <c r="L10" s="751" t="s">
        <v>273</v>
      </c>
      <c r="M10" s="752"/>
      <c r="N10" s="752"/>
      <c r="O10" s="753"/>
      <c r="P10" s="747" t="s">
        <v>27</v>
      </c>
      <c r="AC10" s="587" t="s">
        <v>233</v>
      </c>
      <c r="AD10" s="589">
        <v>6.2100000000000002E-2</v>
      </c>
    </row>
    <row r="11" spans="2:30" s="601" customFormat="1" ht="42" customHeight="1" thickBot="1">
      <c r="B11" s="748"/>
      <c r="C11" s="748"/>
      <c r="D11" s="748"/>
      <c r="E11" s="748"/>
      <c r="F11" s="748"/>
      <c r="G11" s="746"/>
      <c r="H11" s="748"/>
      <c r="I11" s="746"/>
      <c r="J11" s="748"/>
      <c r="K11" s="746"/>
      <c r="L11" s="600" t="s">
        <v>230</v>
      </c>
      <c r="M11" s="600" t="s">
        <v>231</v>
      </c>
      <c r="N11" s="600" t="s">
        <v>232</v>
      </c>
      <c r="O11" s="600" t="s">
        <v>233</v>
      </c>
      <c r="P11" s="748"/>
      <c r="S11" s="365" t="s">
        <v>1</v>
      </c>
      <c r="T11" s="369" t="s">
        <v>302</v>
      </c>
      <c r="U11" s="365" t="s">
        <v>303</v>
      </c>
      <c r="V11" s="369" t="s">
        <v>304</v>
      </c>
      <c r="W11" s="365" t="s">
        <v>40</v>
      </c>
      <c r="X11" s="369" t="s">
        <v>305</v>
      </c>
    </row>
    <row r="12" spans="2:30" s="608" customFormat="1" ht="26.25" thickBot="1">
      <c r="B12" s="602"/>
      <c r="C12" s="603" t="s">
        <v>15</v>
      </c>
      <c r="D12" s="603" t="s">
        <v>24</v>
      </c>
      <c r="E12" s="604" t="s">
        <v>24</v>
      </c>
      <c r="F12" s="605" t="s">
        <v>24</v>
      </c>
      <c r="G12" s="605" t="s">
        <v>24</v>
      </c>
      <c r="H12" s="605" t="s">
        <v>24</v>
      </c>
      <c r="I12" s="605" t="s">
        <v>24</v>
      </c>
      <c r="J12" s="605" t="s">
        <v>24</v>
      </c>
      <c r="K12" s="605" t="s">
        <v>24</v>
      </c>
      <c r="L12" s="605" t="s">
        <v>24</v>
      </c>
      <c r="M12" s="605" t="s">
        <v>24</v>
      </c>
      <c r="N12" s="605" t="s">
        <v>24</v>
      </c>
      <c r="O12" s="606" t="s">
        <v>24</v>
      </c>
      <c r="P12" s="607" t="s">
        <v>39</v>
      </c>
      <c r="S12" s="609"/>
      <c r="T12" s="610" t="s">
        <v>306</v>
      </c>
      <c r="U12" s="609" t="s">
        <v>307</v>
      </c>
      <c r="V12" s="610" t="s">
        <v>15</v>
      </c>
      <c r="W12" s="611" t="s">
        <v>24</v>
      </c>
      <c r="X12" s="610" t="s">
        <v>15</v>
      </c>
    </row>
    <row r="13" spans="2:30">
      <c r="B13" s="612">
        <f>year</f>
        <v>2000</v>
      </c>
      <c r="C13" s="613">
        <f>'[2]Fraksi pengelolaan sampah BaU'!B30</f>
        <v>8.1682642359999988</v>
      </c>
      <c r="D13" s="614">
        <v>1</v>
      </c>
      <c r="E13" s="615">
        <f t="shared" ref="E13:O28" si="0">E$8</f>
        <v>0.66390000000000005</v>
      </c>
      <c r="F13" s="615">
        <f t="shared" si="0"/>
        <v>0.1285</v>
      </c>
      <c r="G13" s="615">
        <f t="shared" si="0"/>
        <v>0</v>
      </c>
      <c r="H13" s="615">
        <f t="shared" si="0"/>
        <v>0</v>
      </c>
      <c r="I13" s="615">
        <f t="shared" si="0"/>
        <v>0</v>
      </c>
      <c r="J13" s="615">
        <f t="shared" si="0"/>
        <v>8.0999999999999996E-3</v>
      </c>
      <c r="K13" s="615">
        <f t="shared" si="0"/>
        <v>0</v>
      </c>
      <c r="L13" s="615">
        <f t="shared" si="0"/>
        <v>0.1071</v>
      </c>
      <c r="M13" s="615">
        <f t="shared" si="0"/>
        <v>1.77E-2</v>
      </c>
      <c r="N13" s="615">
        <f t="shared" si="0"/>
        <v>1.3299999999999999E-2</v>
      </c>
      <c r="O13" s="615">
        <f t="shared" si="0"/>
        <v>6.2100000000000002E-2</v>
      </c>
      <c r="P13" s="616">
        <f t="shared" ref="P13:P44" si="1">SUM(E13:O13)</f>
        <v>1.0006999999999999</v>
      </c>
      <c r="S13" s="612">
        <f>year</f>
        <v>2000</v>
      </c>
      <c r="T13" s="617">
        <v>0</v>
      </c>
      <c r="U13" s="617">
        <v>5</v>
      </c>
      <c r="V13" s="618">
        <f>T13*U13</f>
        <v>0</v>
      </c>
      <c r="W13" s="619">
        <v>1</v>
      </c>
      <c r="X13" s="620">
        <f t="shared" ref="X13:X44" si="2">V13*W13</f>
        <v>0</v>
      </c>
    </row>
    <row r="14" spans="2:30">
      <c r="B14" s="621">
        <f t="shared" ref="B14:B45" si="3">B13+1</f>
        <v>2001</v>
      </c>
      <c r="C14" s="613">
        <f>'[2]Fraksi pengelolaan sampah BaU'!B31</f>
        <v>8.621399907999999</v>
      </c>
      <c r="D14" s="614">
        <v>1</v>
      </c>
      <c r="E14" s="615">
        <f t="shared" si="0"/>
        <v>0.66390000000000005</v>
      </c>
      <c r="F14" s="615">
        <f t="shared" si="0"/>
        <v>0.1285</v>
      </c>
      <c r="G14" s="615">
        <f t="shared" si="0"/>
        <v>0</v>
      </c>
      <c r="H14" s="615">
        <f t="shared" si="0"/>
        <v>0</v>
      </c>
      <c r="I14" s="615">
        <f t="shared" si="0"/>
        <v>0</v>
      </c>
      <c r="J14" s="615">
        <f t="shared" si="0"/>
        <v>8.0999999999999996E-3</v>
      </c>
      <c r="K14" s="615">
        <f t="shared" si="0"/>
        <v>0</v>
      </c>
      <c r="L14" s="615">
        <f t="shared" si="0"/>
        <v>0.1071</v>
      </c>
      <c r="M14" s="615">
        <f t="shared" si="0"/>
        <v>1.77E-2</v>
      </c>
      <c r="N14" s="615">
        <f t="shared" si="0"/>
        <v>1.3299999999999999E-2</v>
      </c>
      <c r="O14" s="615">
        <f t="shared" si="0"/>
        <v>6.2100000000000002E-2</v>
      </c>
      <c r="P14" s="622">
        <f t="shared" si="1"/>
        <v>1.0006999999999999</v>
      </c>
      <c r="S14" s="621">
        <f t="shared" ref="S14:S77" si="4">S13+1</f>
        <v>2001</v>
      </c>
      <c r="T14" s="623">
        <v>0</v>
      </c>
      <c r="U14" s="623">
        <v>5</v>
      </c>
      <c r="V14" s="624">
        <f>T14*U14</f>
        <v>0</v>
      </c>
      <c r="W14" s="625">
        <v>1</v>
      </c>
      <c r="X14" s="626">
        <f t="shared" si="2"/>
        <v>0</v>
      </c>
    </row>
    <row r="15" spans="2:30">
      <c r="B15" s="621">
        <f t="shared" si="3"/>
        <v>2002</v>
      </c>
      <c r="C15" s="613">
        <f>'[2]Fraksi pengelolaan sampah BaU'!B32</f>
        <v>9.1091674959999995</v>
      </c>
      <c r="D15" s="614">
        <v>1</v>
      </c>
      <c r="E15" s="615">
        <f t="shared" si="0"/>
        <v>0.66390000000000005</v>
      </c>
      <c r="F15" s="615">
        <f t="shared" si="0"/>
        <v>0.1285</v>
      </c>
      <c r="G15" s="615">
        <f t="shared" si="0"/>
        <v>0</v>
      </c>
      <c r="H15" s="615">
        <f t="shared" si="0"/>
        <v>0</v>
      </c>
      <c r="I15" s="615">
        <f t="shared" si="0"/>
        <v>0</v>
      </c>
      <c r="J15" s="615">
        <f t="shared" si="0"/>
        <v>8.0999999999999996E-3</v>
      </c>
      <c r="K15" s="615">
        <f t="shared" si="0"/>
        <v>0</v>
      </c>
      <c r="L15" s="615">
        <f t="shared" si="0"/>
        <v>0.1071</v>
      </c>
      <c r="M15" s="615">
        <f t="shared" si="0"/>
        <v>1.77E-2</v>
      </c>
      <c r="N15" s="615">
        <f t="shared" si="0"/>
        <v>1.3299999999999999E-2</v>
      </c>
      <c r="O15" s="615">
        <f t="shared" si="0"/>
        <v>6.2100000000000002E-2</v>
      </c>
      <c r="P15" s="622">
        <f t="shared" si="1"/>
        <v>1.0006999999999999</v>
      </c>
      <c r="S15" s="621">
        <f t="shared" si="4"/>
        <v>2002</v>
      </c>
      <c r="T15" s="623">
        <v>0</v>
      </c>
      <c r="U15" s="623">
        <v>5</v>
      </c>
      <c r="V15" s="624">
        <f t="shared" ref="V15:V78" si="5">T15*U15</f>
        <v>0</v>
      </c>
      <c r="W15" s="625">
        <v>1</v>
      </c>
      <c r="X15" s="626">
        <f t="shared" si="2"/>
        <v>0</v>
      </c>
    </row>
    <row r="16" spans="2:30">
      <c r="B16" s="621">
        <f t="shared" si="3"/>
        <v>2003</v>
      </c>
      <c r="C16" s="613">
        <f>'[2]Fraksi pengelolaan sampah BaU'!B33</f>
        <v>9.2759292120000012</v>
      </c>
      <c r="D16" s="614">
        <v>1</v>
      </c>
      <c r="E16" s="615">
        <f t="shared" si="0"/>
        <v>0.66390000000000005</v>
      </c>
      <c r="F16" s="615">
        <f t="shared" si="0"/>
        <v>0.1285</v>
      </c>
      <c r="G16" s="615">
        <f t="shared" si="0"/>
        <v>0</v>
      </c>
      <c r="H16" s="615">
        <f t="shared" si="0"/>
        <v>0</v>
      </c>
      <c r="I16" s="615">
        <f t="shared" si="0"/>
        <v>0</v>
      </c>
      <c r="J16" s="615">
        <f t="shared" si="0"/>
        <v>8.0999999999999996E-3</v>
      </c>
      <c r="K16" s="615">
        <f t="shared" si="0"/>
        <v>0</v>
      </c>
      <c r="L16" s="615">
        <f t="shared" si="0"/>
        <v>0.1071</v>
      </c>
      <c r="M16" s="615">
        <f t="shared" si="0"/>
        <v>1.77E-2</v>
      </c>
      <c r="N16" s="615">
        <f t="shared" si="0"/>
        <v>1.3299999999999999E-2</v>
      </c>
      <c r="O16" s="615">
        <f t="shared" si="0"/>
        <v>6.2100000000000002E-2</v>
      </c>
      <c r="P16" s="622">
        <f t="shared" si="1"/>
        <v>1.0006999999999999</v>
      </c>
      <c r="S16" s="621">
        <f t="shared" si="4"/>
        <v>2003</v>
      </c>
      <c r="T16" s="623">
        <v>0</v>
      </c>
      <c r="U16" s="623">
        <v>5</v>
      </c>
      <c r="V16" s="624">
        <f t="shared" si="5"/>
        <v>0</v>
      </c>
      <c r="W16" s="625">
        <v>1</v>
      </c>
      <c r="X16" s="626">
        <f t="shared" si="2"/>
        <v>0</v>
      </c>
    </row>
    <row r="17" spans="2:24">
      <c r="B17" s="621">
        <f t="shared" si="3"/>
        <v>2004</v>
      </c>
      <c r="C17" s="613">
        <f>'[2]Fraksi pengelolaan sampah BaU'!B34</f>
        <v>9.7867152019999999</v>
      </c>
      <c r="D17" s="614">
        <v>1</v>
      </c>
      <c r="E17" s="615">
        <f t="shared" si="0"/>
        <v>0.66390000000000005</v>
      </c>
      <c r="F17" s="615">
        <f t="shared" si="0"/>
        <v>0.1285</v>
      </c>
      <c r="G17" s="615">
        <f t="shared" si="0"/>
        <v>0</v>
      </c>
      <c r="H17" s="615">
        <f t="shared" si="0"/>
        <v>0</v>
      </c>
      <c r="I17" s="615">
        <f t="shared" si="0"/>
        <v>0</v>
      </c>
      <c r="J17" s="615">
        <f t="shared" si="0"/>
        <v>8.0999999999999996E-3</v>
      </c>
      <c r="K17" s="615">
        <f t="shared" si="0"/>
        <v>0</v>
      </c>
      <c r="L17" s="615">
        <f t="shared" si="0"/>
        <v>0.1071</v>
      </c>
      <c r="M17" s="615">
        <f t="shared" si="0"/>
        <v>1.77E-2</v>
      </c>
      <c r="N17" s="615">
        <f t="shared" si="0"/>
        <v>1.3299999999999999E-2</v>
      </c>
      <c r="O17" s="615">
        <f t="shared" si="0"/>
        <v>6.2100000000000002E-2</v>
      </c>
      <c r="P17" s="622">
        <f t="shared" si="1"/>
        <v>1.0006999999999999</v>
      </c>
      <c r="S17" s="621">
        <f t="shared" si="4"/>
        <v>2004</v>
      </c>
      <c r="T17" s="623">
        <v>0</v>
      </c>
      <c r="U17" s="623">
        <v>5</v>
      </c>
      <c r="V17" s="624">
        <f t="shared" si="5"/>
        <v>0</v>
      </c>
      <c r="W17" s="625">
        <v>1</v>
      </c>
      <c r="X17" s="626">
        <f t="shared" si="2"/>
        <v>0</v>
      </c>
    </row>
    <row r="18" spans="2:24">
      <c r="B18" s="621">
        <f t="shared" si="3"/>
        <v>2005</v>
      </c>
      <c r="C18" s="613">
        <f>'[2]Fraksi pengelolaan sampah BaU'!B35</f>
        <v>10.490549784000001</v>
      </c>
      <c r="D18" s="614">
        <v>1</v>
      </c>
      <c r="E18" s="615">
        <f t="shared" si="0"/>
        <v>0.66390000000000005</v>
      </c>
      <c r="F18" s="615">
        <f t="shared" si="0"/>
        <v>0.1285</v>
      </c>
      <c r="G18" s="615">
        <f t="shared" si="0"/>
        <v>0</v>
      </c>
      <c r="H18" s="615">
        <f t="shared" si="0"/>
        <v>0</v>
      </c>
      <c r="I18" s="615">
        <f t="shared" si="0"/>
        <v>0</v>
      </c>
      <c r="J18" s="615">
        <f t="shared" si="0"/>
        <v>8.0999999999999996E-3</v>
      </c>
      <c r="K18" s="615">
        <f t="shared" si="0"/>
        <v>0</v>
      </c>
      <c r="L18" s="615">
        <f t="shared" si="0"/>
        <v>0.1071</v>
      </c>
      <c r="M18" s="615">
        <f t="shared" si="0"/>
        <v>1.77E-2</v>
      </c>
      <c r="N18" s="615">
        <f t="shared" si="0"/>
        <v>1.3299999999999999E-2</v>
      </c>
      <c r="O18" s="615">
        <f t="shared" si="0"/>
        <v>6.2100000000000002E-2</v>
      </c>
      <c r="P18" s="622">
        <f t="shared" si="1"/>
        <v>1.0006999999999999</v>
      </c>
      <c r="S18" s="621">
        <f t="shared" si="4"/>
        <v>2005</v>
      </c>
      <c r="T18" s="623">
        <v>0</v>
      </c>
      <c r="U18" s="623">
        <v>5</v>
      </c>
      <c r="V18" s="624">
        <f t="shared" si="5"/>
        <v>0</v>
      </c>
      <c r="W18" s="625">
        <v>1</v>
      </c>
      <c r="X18" s="626">
        <f t="shared" si="2"/>
        <v>0</v>
      </c>
    </row>
    <row r="19" spans="2:24">
      <c r="B19" s="621">
        <f t="shared" si="3"/>
        <v>2006</v>
      </c>
      <c r="C19" s="613">
        <f>'[2]Fraksi pengelolaan sampah BaU'!B36</f>
        <v>10.917468121999999</v>
      </c>
      <c r="D19" s="614">
        <v>1</v>
      </c>
      <c r="E19" s="615">
        <f t="shared" si="0"/>
        <v>0.66390000000000005</v>
      </c>
      <c r="F19" s="615">
        <f t="shared" si="0"/>
        <v>0.1285</v>
      </c>
      <c r="G19" s="615">
        <f t="shared" si="0"/>
        <v>0</v>
      </c>
      <c r="H19" s="615">
        <f t="shared" si="0"/>
        <v>0</v>
      </c>
      <c r="I19" s="615">
        <f t="shared" si="0"/>
        <v>0</v>
      </c>
      <c r="J19" s="615">
        <f t="shared" si="0"/>
        <v>8.0999999999999996E-3</v>
      </c>
      <c r="K19" s="615">
        <f t="shared" si="0"/>
        <v>0</v>
      </c>
      <c r="L19" s="615">
        <f t="shared" si="0"/>
        <v>0.1071</v>
      </c>
      <c r="M19" s="615">
        <f t="shared" si="0"/>
        <v>1.77E-2</v>
      </c>
      <c r="N19" s="615">
        <f t="shared" si="0"/>
        <v>1.3299999999999999E-2</v>
      </c>
      <c r="O19" s="615">
        <f t="shared" si="0"/>
        <v>6.2100000000000002E-2</v>
      </c>
      <c r="P19" s="622">
        <f t="shared" si="1"/>
        <v>1.0006999999999999</v>
      </c>
      <c r="S19" s="621">
        <f t="shared" si="4"/>
        <v>2006</v>
      </c>
      <c r="T19" s="623">
        <v>0</v>
      </c>
      <c r="U19" s="623">
        <v>5</v>
      </c>
      <c r="V19" s="624">
        <f t="shared" si="5"/>
        <v>0</v>
      </c>
      <c r="W19" s="625">
        <v>1</v>
      </c>
      <c r="X19" s="626">
        <f t="shared" si="2"/>
        <v>0</v>
      </c>
    </row>
    <row r="20" spans="2:24">
      <c r="B20" s="621">
        <f t="shared" si="3"/>
        <v>2007</v>
      </c>
      <c r="C20" s="613">
        <f>'[2]Fraksi pengelolaan sampah BaU'!B37</f>
        <v>11.356834478000001</v>
      </c>
      <c r="D20" s="614">
        <v>1</v>
      </c>
      <c r="E20" s="615">
        <f t="shared" si="0"/>
        <v>0.66390000000000005</v>
      </c>
      <c r="F20" s="615">
        <f t="shared" si="0"/>
        <v>0.1285</v>
      </c>
      <c r="G20" s="615">
        <f t="shared" si="0"/>
        <v>0</v>
      </c>
      <c r="H20" s="615">
        <f t="shared" si="0"/>
        <v>0</v>
      </c>
      <c r="I20" s="615">
        <f t="shared" si="0"/>
        <v>0</v>
      </c>
      <c r="J20" s="615">
        <f t="shared" si="0"/>
        <v>8.0999999999999996E-3</v>
      </c>
      <c r="K20" s="615">
        <f t="shared" si="0"/>
        <v>0</v>
      </c>
      <c r="L20" s="615">
        <f t="shared" si="0"/>
        <v>0.1071</v>
      </c>
      <c r="M20" s="615">
        <f t="shared" si="0"/>
        <v>1.77E-2</v>
      </c>
      <c r="N20" s="615">
        <f t="shared" si="0"/>
        <v>1.3299999999999999E-2</v>
      </c>
      <c r="O20" s="615">
        <f t="shared" si="0"/>
        <v>6.2100000000000002E-2</v>
      </c>
      <c r="P20" s="622">
        <f t="shared" si="1"/>
        <v>1.0006999999999999</v>
      </c>
      <c r="S20" s="621">
        <f t="shared" si="4"/>
        <v>2007</v>
      </c>
      <c r="T20" s="623">
        <v>0</v>
      </c>
      <c r="U20" s="623">
        <v>5</v>
      </c>
      <c r="V20" s="624">
        <f t="shared" si="5"/>
        <v>0</v>
      </c>
      <c r="W20" s="625">
        <v>1</v>
      </c>
      <c r="X20" s="626">
        <f t="shared" si="2"/>
        <v>0</v>
      </c>
    </row>
    <row r="21" spans="2:24">
      <c r="B21" s="621">
        <f t="shared" si="3"/>
        <v>2008</v>
      </c>
      <c r="C21" s="613">
        <f>'[2]Fraksi pengelolaan sampah BaU'!B38</f>
        <v>11.807744805999999</v>
      </c>
      <c r="D21" s="614">
        <v>1</v>
      </c>
      <c r="E21" s="615">
        <f t="shared" si="0"/>
        <v>0.66390000000000005</v>
      </c>
      <c r="F21" s="615">
        <f t="shared" si="0"/>
        <v>0.1285</v>
      </c>
      <c r="G21" s="615">
        <f t="shared" si="0"/>
        <v>0</v>
      </c>
      <c r="H21" s="615">
        <f t="shared" si="0"/>
        <v>0</v>
      </c>
      <c r="I21" s="615">
        <f t="shared" si="0"/>
        <v>0</v>
      </c>
      <c r="J21" s="615">
        <f t="shared" si="0"/>
        <v>8.0999999999999996E-3</v>
      </c>
      <c r="K21" s="615">
        <f t="shared" si="0"/>
        <v>0</v>
      </c>
      <c r="L21" s="615">
        <f t="shared" si="0"/>
        <v>0.1071</v>
      </c>
      <c r="M21" s="615">
        <f t="shared" si="0"/>
        <v>1.77E-2</v>
      </c>
      <c r="N21" s="615">
        <f t="shared" si="0"/>
        <v>1.3299999999999999E-2</v>
      </c>
      <c r="O21" s="615">
        <f t="shared" si="0"/>
        <v>6.2100000000000002E-2</v>
      </c>
      <c r="P21" s="622">
        <f t="shared" si="1"/>
        <v>1.0006999999999999</v>
      </c>
      <c r="S21" s="621">
        <f t="shared" si="4"/>
        <v>2008</v>
      </c>
      <c r="T21" s="623">
        <v>0</v>
      </c>
      <c r="U21" s="623">
        <v>5</v>
      </c>
      <c r="V21" s="624">
        <f t="shared" si="5"/>
        <v>0</v>
      </c>
      <c r="W21" s="625">
        <v>1</v>
      </c>
      <c r="X21" s="626">
        <f t="shared" si="2"/>
        <v>0</v>
      </c>
    </row>
    <row r="22" spans="2:24">
      <c r="B22" s="621">
        <f t="shared" si="3"/>
        <v>2009</v>
      </c>
      <c r="C22" s="613">
        <f>'[2]Fraksi pengelolaan sampah BaU'!B39</f>
        <v>12.268738724</v>
      </c>
      <c r="D22" s="614">
        <v>1</v>
      </c>
      <c r="E22" s="615">
        <f t="shared" si="0"/>
        <v>0.66390000000000005</v>
      </c>
      <c r="F22" s="615">
        <f t="shared" si="0"/>
        <v>0.1285</v>
      </c>
      <c r="G22" s="615">
        <f t="shared" si="0"/>
        <v>0</v>
      </c>
      <c r="H22" s="615">
        <f t="shared" si="0"/>
        <v>0</v>
      </c>
      <c r="I22" s="615">
        <f t="shared" si="0"/>
        <v>0</v>
      </c>
      <c r="J22" s="615">
        <f t="shared" si="0"/>
        <v>8.0999999999999996E-3</v>
      </c>
      <c r="K22" s="615">
        <f t="shared" si="0"/>
        <v>0</v>
      </c>
      <c r="L22" s="615">
        <f t="shared" si="0"/>
        <v>0.1071</v>
      </c>
      <c r="M22" s="615">
        <f t="shared" si="0"/>
        <v>1.77E-2</v>
      </c>
      <c r="N22" s="615">
        <f t="shared" si="0"/>
        <v>1.3299999999999999E-2</v>
      </c>
      <c r="O22" s="615">
        <f t="shared" si="0"/>
        <v>6.2100000000000002E-2</v>
      </c>
      <c r="P22" s="622">
        <f t="shared" si="1"/>
        <v>1.0006999999999999</v>
      </c>
      <c r="S22" s="621">
        <f t="shared" si="4"/>
        <v>2009</v>
      </c>
      <c r="T22" s="623">
        <v>0</v>
      </c>
      <c r="U22" s="623">
        <v>5</v>
      </c>
      <c r="V22" s="624">
        <f t="shared" si="5"/>
        <v>0</v>
      </c>
      <c r="W22" s="625">
        <v>1</v>
      </c>
      <c r="X22" s="626">
        <f t="shared" si="2"/>
        <v>0</v>
      </c>
    </row>
    <row r="23" spans="2:24">
      <c r="B23" s="621">
        <f t="shared" si="3"/>
        <v>2010</v>
      </c>
      <c r="C23" s="613">
        <f>'[2]Fraksi pengelolaan sampah BaU'!B40</f>
        <v>12.453511817999999</v>
      </c>
      <c r="D23" s="614">
        <v>1</v>
      </c>
      <c r="E23" s="615">
        <f t="shared" ref="E23:O38" si="6">E$8</f>
        <v>0.66390000000000005</v>
      </c>
      <c r="F23" s="615">
        <f t="shared" si="6"/>
        <v>0.1285</v>
      </c>
      <c r="G23" s="615">
        <f t="shared" si="0"/>
        <v>0</v>
      </c>
      <c r="H23" s="615">
        <f t="shared" si="6"/>
        <v>0</v>
      </c>
      <c r="I23" s="615">
        <f t="shared" si="0"/>
        <v>0</v>
      </c>
      <c r="J23" s="615">
        <f t="shared" si="6"/>
        <v>8.0999999999999996E-3</v>
      </c>
      <c r="K23" s="615">
        <f t="shared" si="6"/>
        <v>0</v>
      </c>
      <c r="L23" s="615">
        <f t="shared" si="6"/>
        <v>0.1071</v>
      </c>
      <c r="M23" s="615">
        <f t="shared" si="6"/>
        <v>1.77E-2</v>
      </c>
      <c r="N23" s="615">
        <f t="shared" si="6"/>
        <v>1.3299999999999999E-2</v>
      </c>
      <c r="O23" s="615">
        <f t="shared" si="6"/>
        <v>6.2100000000000002E-2</v>
      </c>
      <c r="P23" s="622">
        <f t="shared" si="1"/>
        <v>1.0006999999999999</v>
      </c>
      <c r="S23" s="621">
        <f t="shared" si="4"/>
        <v>2010</v>
      </c>
      <c r="T23" s="623">
        <v>0</v>
      </c>
      <c r="U23" s="623">
        <v>5</v>
      </c>
      <c r="V23" s="624">
        <f t="shared" si="5"/>
        <v>0</v>
      </c>
      <c r="W23" s="625">
        <v>1</v>
      </c>
      <c r="X23" s="626">
        <f t="shared" si="2"/>
        <v>0</v>
      </c>
    </row>
    <row r="24" spans="2:24">
      <c r="B24" s="621">
        <f t="shared" si="3"/>
        <v>2011</v>
      </c>
      <c r="C24" s="627"/>
      <c r="D24" s="614">
        <v>1</v>
      </c>
      <c r="E24" s="615">
        <f t="shared" si="6"/>
        <v>0.66390000000000005</v>
      </c>
      <c r="F24" s="615">
        <f t="shared" si="6"/>
        <v>0.1285</v>
      </c>
      <c r="G24" s="615">
        <f t="shared" si="0"/>
        <v>0</v>
      </c>
      <c r="H24" s="615">
        <f t="shared" si="6"/>
        <v>0</v>
      </c>
      <c r="I24" s="615">
        <f t="shared" si="0"/>
        <v>0</v>
      </c>
      <c r="J24" s="615">
        <f t="shared" si="6"/>
        <v>8.0999999999999996E-3</v>
      </c>
      <c r="K24" s="615">
        <f t="shared" si="6"/>
        <v>0</v>
      </c>
      <c r="L24" s="615">
        <f t="shared" si="6"/>
        <v>0.1071</v>
      </c>
      <c r="M24" s="615">
        <f t="shared" si="6"/>
        <v>1.77E-2</v>
      </c>
      <c r="N24" s="615">
        <f t="shared" si="6"/>
        <v>1.3299999999999999E-2</v>
      </c>
      <c r="O24" s="615">
        <f t="shared" si="6"/>
        <v>6.2100000000000002E-2</v>
      </c>
      <c r="P24" s="622">
        <f t="shared" si="1"/>
        <v>1.0006999999999999</v>
      </c>
      <c r="S24" s="621">
        <f t="shared" si="4"/>
        <v>2011</v>
      </c>
      <c r="T24" s="623">
        <v>0</v>
      </c>
      <c r="U24" s="623">
        <v>5</v>
      </c>
      <c r="V24" s="624">
        <f t="shared" si="5"/>
        <v>0</v>
      </c>
      <c r="W24" s="625">
        <v>1</v>
      </c>
      <c r="X24" s="626">
        <f t="shared" si="2"/>
        <v>0</v>
      </c>
    </row>
    <row r="25" spans="2:24">
      <c r="B25" s="621">
        <f t="shared" si="3"/>
        <v>2012</v>
      </c>
      <c r="C25" s="628"/>
      <c r="D25" s="614">
        <v>1</v>
      </c>
      <c r="E25" s="615">
        <f t="shared" si="6"/>
        <v>0.66390000000000005</v>
      </c>
      <c r="F25" s="615">
        <f t="shared" si="6"/>
        <v>0.1285</v>
      </c>
      <c r="G25" s="615">
        <f t="shared" si="0"/>
        <v>0</v>
      </c>
      <c r="H25" s="615">
        <f t="shared" si="6"/>
        <v>0</v>
      </c>
      <c r="I25" s="615">
        <f t="shared" si="0"/>
        <v>0</v>
      </c>
      <c r="J25" s="615">
        <f t="shared" si="6"/>
        <v>8.0999999999999996E-3</v>
      </c>
      <c r="K25" s="615">
        <f t="shared" si="6"/>
        <v>0</v>
      </c>
      <c r="L25" s="615">
        <f t="shared" si="6"/>
        <v>0.1071</v>
      </c>
      <c r="M25" s="615">
        <f t="shared" si="6"/>
        <v>1.77E-2</v>
      </c>
      <c r="N25" s="615">
        <f t="shared" si="6"/>
        <v>1.3299999999999999E-2</v>
      </c>
      <c r="O25" s="615">
        <f t="shared" si="6"/>
        <v>6.2100000000000002E-2</v>
      </c>
      <c r="P25" s="622">
        <f t="shared" si="1"/>
        <v>1.0006999999999999</v>
      </c>
      <c r="S25" s="621">
        <f t="shared" si="4"/>
        <v>2012</v>
      </c>
      <c r="T25" s="623">
        <v>0</v>
      </c>
      <c r="U25" s="623">
        <v>5</v>
      </c>
      <c r="V25" s="624">
        <f t="shared" si="5"/>
        <v>0</v>
      </c>
      <c r="W25" s="625">
        <v>1</v>
      </c>
      <c r="X25" s="626">
        <f t="shared" si="2"/>
        <v>0</v>
      </c>
    </row>
    <row r="26" spans="2:24">
      <c r="B26" s="621">
        <f t="shared" si="3"/>
        <v>2013</v>
      </c>
      <c r="C26" s="628"/>
      <c r="D26" s="614">
        <v>1</v>
      </c>
      <c r="E26" s="615">
        <f t="shared" si="6"/>
        <v>0.66390000000000005</v>
      </c>
      <c r="F26" s="615">
        <f t="shared" si="6"/>
        <v>0.1285</v>
      </c>
      <c r="G26" s="615">
        <f t="shared" si="0"/>
        <v>0</v>
      </c>
      <c r="H26" s="615">
        <f t="shared" si="6"/>
        <v>0</v>
      </c>
      <c r="I26" s="615">
        <f t="shared" si="0"/>
        <v>0</v>
      </c>
      <c r="J26" s="615">
        <f t="shared" si="6"/>
        <v>8.0999999999999996E-3</v>
      </c>
      <c r="K26" s="615">
        <f t="shared" si="6"/>
        <v>0</v>
      </c>
      <c r="L26" s="615">
        <f t="shared" si="6"/>
        <v>0.1071</v>
      </c>
      <c r="M26" s="615">
        <f t="shared" si="6"/>
        <v>1.77E-2</v>
      </c>
      <c r="N26" s="615">
        <f t="shared" si="6"/>
        <v>1.3299999999999999E-2</v>
      </c>
      <c r="O26" s="615">
        <f t="shared" si="6"/>
        <v>6.2100000000000002E-2</v>
      </c>
      <c r="P26" s="622">
        <f t="shared" si="1"/>
        <v>1.0006999999999999</v>
      </c>
      <c r="S26" s="621">
        <f t="shared" si="4"/>
        <v>2013</v>
      </c>
      <c r="T26" s="623">
        <v>0</v>
      </c>
      <c r="U26" s="623">
        <v>5</v>
      </c>
      <c r="V26" s="624">
        <f t="shared" si="5"/>
        <v>0</v>
      </c>
      <c r="W26" s="625">
        <v>1</v>
      </c>
      <c r="X26" s="626">
        <f t="shared" si="2"/>
        <v>0</v>
      </c>
    </row>
    <row r="27" spans="2:24">
      <c r="B27" s="621">
        <f t="shared" si="3"/>
        <v>2014</v>
      </c>
      <c r="C27" s="628"/>
      <c r="D27" s="614">
        <v>1</v>
      </c>
      <c r="E27" s="615">
        <f t="shared" si="6"/>
        <v>0.66390000000000005</v>
      </c>
      <c r="F27" s="615">
        <f t="shared" si="6"/>
        <v>0.1285</v>
      </c>
      <c r="G27" s="615">
        <f t="shared" si="0"/>
        <v>0</v>
      </c>
      <c r="H27" s="615">
        <f t="shared" si="6"/>
        <v>0</v>
      </c>
      <c r="I27" s="615">
        <f t="shared" si="0"/>
        <v>0</v>
      </c>
      <c r="J27" s="615">
        <f t="shared" si="6"/>
        <v>8.0999999999999996E-3</v>
      </c>
      <c r="K27" s="615">
        <f t="shared" si="6"/>
        <v>0</v>
      </c>
      <c r="L27" s="615">
        <f t="shared" si="6"/>
        <v>0.1071</v>
      </c>
      <c r="M27" s="615">
        <f t="shared" si="6"/>
        <v>1.77E-2</v>
      </c>
      <c r="N27" s="615">
        <f t="shared" si="6"/>
        <v>1.3299999999999999E-2</v>
      </c>
      <c r="O27" s="615">
        <f t="shared" si="6"/>
        <v>6.2100000000000002E-2</v>
      </c>
      <c r="P27" s="622">
        <f t="shared" si="1"/>
        <v>1.0006999999999999</v>
      </c>
      <c r="S27" s="621">
        <f t="shared" si="4"/>
        <v>2014</v>
      </c>
      <c r="T27" s="623">
        <v>0</v>
      </c>
      <c r="U27" s="623">
        <v>5</v>
      </c>
      <c r="V27" s="624">
        <f t="shared" si="5"/>
        <v>0</v>
      </c>
      <c r="W27" s="625">
        <v>1</v>
      </c>
      <c r="X27" s="626">
        <f t="shared" si="2"/>
        <v>0</v>
      </c>
    </row>
    <row r="28" spans="2:24">
      <c r="B28" s="621">
        <f t="shared" si="3"/>
        <v>2015</v>
      </c>
      <c r="C28" s="628"/>
      <c r="D28" s="614">
        <v>1</v>
      </c>
      <c r="E28" s="615">
        <f t="shared" si="6"/>
        <v>0.66390000000000005</v>
      </c>
      <c r="F28" s="615">
        <f t="shared" si="6"/>
        <v>0.1285</v>
      </c>
      <c r="G28" s="615">
        <f t="shared" si="0"/>
        <v>0</v>
      </c>
      <c r="H28" s="615">
        <f t="shared" si="6"/>
        <v>0</v>
      </c>
      <c r="I28" s="615">
        <f t="shared" si="0"/>
        <v>0</v>
      </c>
      <c r="J28" s="615">
        <f t="shared" si="6"/>
        <v>8.0999999999999996E-3</v>
      </c>
      <c r="K28" s="615">
        <f t="shared" si="6"/>
        <v>0</v>
      </c>
      <c r="L28" s="615">
        <f t="shared" si="6"/>
        <v>0.1071</v>
      </c>
      <c r="M28" s="615">
        <f t="shared" si="6"/>
        <v>1.77E-2</v>
      </c>
      <c r="N28" s="615">
        <f t="shared" si="6"/>
        <v>1.3299999999999999E-2</v>
      </c>
      <c r="O28" s="615">
        <f t="shared" si="6"/>
        <v>6.2100000000000002E-2</v>
      </c>
      <c r="P28" s="622">
        <f t="shared" si="1"/>
        <v>1.0006999999999999</v>
      </c>
      <c r="S28" s="621">
        <f t="shared" si="4"/>
        <v>2015</v>
      </c>
      <c r="T28" s="623">
        <v>0</v>
      </c>
      <c r="U28" s="623">
        <v>5</v>
      </c>
      <c r="V28" s="624">
        <f t="shared" si="5"/>
        <v>0</v>
      </c>
      <c r="W28" s="625">
        <v>1</v>
      </c>
      <c r="X28" s="626">
        <f t="shared" si="2"/>
        <v>0</v>
      </c>
    </row>
    <row r="29" spans="2:24">
      <c r="B29" s="621">
        <f t="shared" si="3"/>
        <v>2016</v>
      </c>
      <c r="C29" s="628"/>
      <c r="D29" s="614">
        <v>1</v>
      </c>
      <c r="E29" s="615">
        <f t="shared" si="6"/>
        <v>0.66390000000000005</v>
      </c>
      <c r="F29" s="615">
        <f t="shared" si="6"/>
        <v>0.1285</v>
      </c>
      <c r="G29" s="615">
        <f t="shared" si="6"/>
        <v>0</v>
      </c>
      <c r="H29" s="615">
        <f t="shared" si="6"/>
        <v>0</v>
      </c>
      <c r="I29" s="615">
        <f t="shared" si="6"/>
        <v>0</v>
      </c>
      <c r="J29" s="615">
        <f t="shared" si="6"/>
        <v>8.0999999999999996E-3</v>
      </c>
      <c r="K29" s="615">
        <f t="shared" si="6"/>
        <v>0</v>
      </c>
      <c r="L29" s="615">
        <f t="shared" si="6"/>
        <v>0.1071</v>
      </c>
      <c r="M29" s="615">
        <f t="shared" si="6"/>
        <v>1.77E-2</v>
      </c>
      <c r="N29" s="615">
        <f t="shared" si="6"/>
        <v>1.3299999999999999E-2</v>
      </c>
      <c r="O29" s="615">
        <f t="shared" si="6"/>
        <v>6.2100000000000002E-2</v>
      </c>
      <c r="P29" s="622">
        <f t="shared" si="1"/>
        <v>1.0006999999999999</v>
      </c>
      <c r="S29" s="621">
        <f t="shared" si="4"/>
        <v>2016</v>
      </c>
      <c r="T29" s="623">
        <v>0</v>
      </c>
      <c r="U29" s="623">
        <v>5</v>
      </c>
      <c r="V29" s="624">
        <f t="shared" si="5"/>
        <v>0</v>
      </c>
      <c r="W29" s="625">
        <v>1</v>
      </c>
      <c r="X29" s="626">
        <f t="shared" si="2"/>
        <v>0</v>
      </c>
    </row>
    <row r="30" spans="2:24">
      <c r="B30" s="621">
        <f t="shared" si="3"/>
        <v>2017</v>
      </c>
      <c r="C30" s="628"/>
      <c r="D30" s="614">
        <v>1</v>
      </c>
      <c r="E30" s="615">
        <f t="shared" si="6"/>
        <v>0.66390000000000005</v>
      </c>
      <c r="F30" s="615">
        <f t="shared" si="6"/>
        <v>0.1285</v>
      </c>
      <c r="G30" s="615">
        <f t="shared" si="6"/>
        <v>0</v>
      </c>
      <c r="H30" s="615">
        <f t="shared" si="6"/>
        <v>0</v>
      </c>
      <c r="I30" s="615">
        <f t="shared" si="6"/>
        <v>0</v>
      </c>
      <c r="J30" s="615">
        <f t="shared" si="6"/>
        <v>8.0999999999999996E-3</v>
      </c>
      <c r="K30" s="615">
        <f t="shared" si="6"/>
        <v>0</v>
      </c>
      <c r="L30" s="615">
        <f t="shared" si="6"/>
        <v>0.1071</v>
      </c>
      <c r="M30" s="615">
        <f t="shared" si="6"/>
        <v>1.77E-2</v>
      </c>
      <c r="N30" s="615">
        <f t="shared" si="6"/>
        <v>1.3299999999999999E-2</v>
      </c>
      <c r="O30" s="615">
        <f t="shared" si="6"/>
        <v>6.2100000000000002E-2</v>
      </c>
      <c r="P30" s="622">
        <f t="shared" si="1"/>
        <v>1.0006999999999999</v>
      </c>
      <c r="S30" s="621">
        <f t="shared" si="4"/>
        <v>2017</v>
      </c>
      <c r="T30" s="623">
        <v>0</v>
      </c>
      <c r="U30" s="623">
        <v>5</v>
      </c>
      <c r="V30" s="624">
        <f t="shared" si="5"/>
        <v>0</v>
      </c>
      <c r="W30" s="625">
        <v>1</v>
      </c>
      <c r="X30" s="626">
        <f t="shared" si="2"/>
        <v>0</v>
      </c>
    </row>
    <row r="31" spans="2:24">
      <c r="B31" s="621">
        <f t="shared" si="3"/>
        <v>2018</v>
      </c>
      <c r="C31" s="628"/>
      <c r="D31" s="614">
        <v>1</v>
      </c>
      <c r="E31" s="615">
        <f t="shared" si="6"/>
        <v>0.66390000000000005</v>
      </c>
      <c r="F31" s="615">
        <f t="shared" si="6"/>
        <v>0.1285</v>
      </c>
      <c r="G31" s="615">
        <f t="shared" si="6"/>
        <v>0</v>
      </c>
      <c r="H31" s="615">
        <f t="shared" si="6"/>
        <v>0</v>
      </c>
      <c r="I31" s="615">
        <f t="shared" si="6"/>
        <v>0</v>
      </c>
      <c r="J31" s="615">
        <f t="shared" si="6"/>
        <v>8.0999999999999996E-3</v>
      </c>
      <c r="K31" s="615">
        <f t="shared" si="6"/>
        <v>0</v>
      </c>
      <c r="L31" s="615">
        <f t="shared" si="6"/>
        <v>0.1071</v>
      </c>
      <c r="M31" s="615">
        <f t="shared" si="6"/>
        <v>1.77E-2</v>
      </c>
      <c r="N31" s="615">
        <f t="shared" si="6"/>
        <v>1.3299999999999999E-2</v>
      </c>
      <c r="O31" s="615">
        <f t="shared" si="6"/>
        <v>6.2100000000000002E-2</v>
      </c>
      <c r="P31" s="622">
        <f t="shared" si="1"/>
        <v>1.0006999999999999</v>
      </c>
      <c r="S31" s="621">
        <f t="shared" si="4"/>
        <v>2018</v>
      </c>
      <c r="T31" s="623">
        <v>0</v>
      </c>
      <c r="U31" s="623">
        <v>5</v>
      </c>
      <c r="V31" s="624">
        <f t="shared" si="5"/>
        <v>0</v>
      </c>
      <c r="W31" s="625">
        <v>1</v>
      </c>
      <c r="X31" s="626">
        <f t="shared" si="2"/>
        <v>0</v>
      </c>
    </row>
    <row r="32" spans="2:24">
      <c r="B32" s="621">
        <f t="shared" si="3"/>
        <v>2019</v>
      </c>
      <c r="C32" s="628"/>
      <c r="D32" s="614">
        <v>1</v>
      </c>
      <c r="E32" s="615">
        <f t="shared" si="6"/>
        <v>0.66390000000000005</v>
      </c>
      <c r="F32" s="615">
        <f t="shared" si="6"/>
        <v>0.1285</v>
      </c>
      <c r="G32" s="615">
        <f t="shared" si="6"/>
        <v>0</v>
      </c>
      <c r="H32" s="615">
        <f t="shared" si="6"/>
        <v>0</v>
      </c>
      <c r="I32" s="615">
        <f t="shared" si="6"/>
        <v>0</v>
      </c>
      <c r="J32" s="615">
        <f t="shared" si="6"/>
        <v>8.0999999999999996E-3</v>
      </c>
      <c r="K32" s="615">
        <f t="shared" si="6"/>
        <v>0</v>
      </c>
      <c r="L32" s="615">
        <f t="shared" si="6"/>
        <v>0.1071</v>
      </c>
      <c r="M32" s="615">
        <f t="shared" si="6"/>
        <v>1.77E-2</v>
      </c>
      <c r="N32" s="615">
        <f t="shared" si="6"/>
        <v>1.3299999999999999E-2</v>
      </c>
      <c r="O32" s="615">
        <f t="shared" si="6"/>
        <v>6.2100000000000002E-2</v>
      </c>
      <c r="P32" s="622">
        <f t="shared" si="1"/>
        <v>1.0006999999999999</v>
      </c>
      <c r="S32" s="621">
        <f t="shared" si="4"/>
        <v>2019</v>
      </c>
      <c r="T32" s="623">
        <v>0</v>
      </c>
      <c r="U32" s="623">
        <v>5</v>
      </c>
      <c r="V32" s="624">
        <f t="shared" si="5"/>
        <v>0</v>
      </c>
      <c r="W32" s="625">
        <v>1</v>
      </c>
      <c r="X32" s="626">
        <f t="shared" si="2"/>
        <v>0</v>
      </c>
    </row>
    <row r="33" spans="2:24">
      <c r="B33" s="621">
        <f t="shared" si="3"/>
        <v>2020</v>
      </c>
      <c r="C33" s="628"/>
      <c r="D33" s="614">
        <v>1</v>
      </c>
      <c r="E33" s="615">
        <f t="shared" ref="E33:O48" si="7">E$8</f>
        <v>0.66390000000000005</v>
      </c>
      <c r="F33" s="615">
        <f t="shared" si="7"/>
        <v>0.1285</v>
      </c>
      <c r="G33" s="615">
        <f t="shared" si="6"/>
        <v>0</v>
      </c>
      <c r="H33" s="615">
        <f t="shared" si="7"/>
        <v>0</v>
      </c>
      <c r="I33" s="615">
        <f t="shared" si="6"/>
        <v>0</v>
      </c>
      <c r="J33" s="615">
        <f t="shared" si="7"/>
        <v>8.0999999999999996E-3</v>
      </c>
      <c r="K33" s="615">
        <f t="shared" si="7"/>
        <v>0</v>
      </c>
      <c r="L33" s="615">
        <f t="shared" si="7"/>
        <v>0.1071</v>
      </c>
      <c r="M33" s="615">
        <f t="shared" si="7"/>
        <v>1.77E-2</v>
      </c>
      <c r="N33" s="615">
        <f t="shared" si="7"/>
        <v>1.3299999999999999E-2</v>
      </c>
      <c r="O33" s="615">
        <f t="shared" si="7"/>
        <v>6.2100000000000002E-2</v>
      </c>
      <c r="P33" s="622">
        <f t="shared" si="1"/>
        <v>1.0006999999999999</v>
      </c>
      <c r="S33" s="621">
        <f t="shared" si="4"/>
        <v>2020</v>
      </c>
      <c r="T33" s="623">
        <v>0</v>
      </c>
      <c r="U33" s="623">
        <v>5</v>
      </c>
      <c r="V33" s="624">
        <f t="shared" si="5"/>
        <v>0</v>
      </c>
      <c r="W33" s="625">
        <v>1</v>
      </c>
      <c r="X33" s="626">
        <f t="shared" si="2"/>
        <v>0</v>
      </c>
    </row>
    <row r="34" spans="2:24">
      <c r="B34" s="621">
        <f t="shared" si="3"/>
        <v>2021</v>
      </c>
      <c r="C34" s="628"/>
      <c r="D34" s="614">
        <v>1</v>
      </c>
      <c r="E34" s="615">
        <f t="shared" si="7"/>
        <v>0.66390000000000005</v>
      </c>
      <c r="F34" s="615">
        <f t="shared" si="7"/>
        <v>0.1285</v>
      </c>
      <c r="G34" s="615">
        <f t="shared" si="6"/>
        <v>0</v>
      </c>
      <c r="H34" s="615">
        <f t="shared" si="7"/>
        <v>0</v>
      </c>
      <c r="I34" s="615">
        <f t="shared" si="6"/>
        <v>0</v>
      </c>
      <c r="J34" s="615">
        <f t="shared" si="7"/>
        <v>8.0999999999999996E-3</v>
      </c>
      <c r="K34" s="615">
        <f t="shared" si="7"/>
        <v>0</v>
      </c>
      <c r="L34" s="615">
        <f t="shared" si="7"/>
        <v>0.1071</v>
      </c>
      <c r="M34" s="615">
        <f t="shared" si="7"/>
        <v>1.77E-2</v>
      </c>
      <c r="N34" s="615">
        <f t="shared" si="7"/>
        <v>1.3299999999999999E-2</v>
      </c>
      <c r="O34" s="615">
        <f t="shared" si="7"/>
        <v>6.2100000000000002E-2</v>
      </c>
      <c r="P34" s="622">
        <f t="shared" si="1"/>
        <v>1.0006999999999999</v>
      </c>
      <c r="S34" s="621">
        <f t="shared" si="4"/>
        <v>2021</v>
      </c>
      <c r="T34" s="623">
        <v>0</v>
      </c>
      <c r="U34" s="623">
        <v>5</v>
      </c>
      <c r="V34" s="624">
        <f t="shared" si="5"/>
        <v>0</v>
      </c>
      <c r="W34" s="625">
        <v>1</v>
      </c>
      <c r="X34" s="626">
        <f t="shared" si="2"/>
        <v>0</v>
      </c>
    </row>
    <row r="35" spans="2:24">
      <c r="B35" s="621">
        <f t="shared" si="3"/>
        <v>2022</v>
      </c>
      <c r="C35" s="628"/>
      <c r="D35" s="614">
        <v>1</v>
      </c>
      <c r="E35" s="615">
        <f t="shared" si="7"/>
        <v>0.66390000000000005</v>
      </c>
      <c r="F35" s="615">
        <f t="shared" si="7"/>
        <v>0.1285</v>
      </c>
      <c r="G35" s="615">
        <f t="shared" si="6"/>
        <v>0</v>
      </c>
      <c r="H35" s="615">
        <f t="shared" si="7"/>
        <v>0</v>
      </c>
      <c r="I35" s="615">
        <f t="shared" si="6"/>
        <v>0</v>
      </c>
      <c r="J35" s="615">
        <f t="shared" si="7"/>
        <v>8.0999999999999996E-3</v>
      </c>
      <c r="K35" s="615">
        <f t="shared" si="7"/>
        <v>0</v>
      </c>
      <c r="L35" s="615">
        <f t="shared" si="7"/>
        <v>0.1071</v>
      </c>
      <c r="M35" s="615">
        <f t="shared" si="7"/>
        <v>1.77E-2</v>
      </c>
      <c r="N35" s="615">
        <f t="shared" si="7"/>
        <v>1.3299999999999999E-2</v>
      </c>
      <c r="O35" s="615">
        <f t="shared" si="7"/>
        <v>6.2100000000000002E-2</v>
      </c>
      <c r="P35" s="622">
        <f t="shared" si="1"/>
        <v>1.0006999999999999</v>
      </c>
      <c r="S35" s="621">
        <f t="shared" si="4"/>
        <v>2022</v>
      </c>
      <c r="T35" s="623">
        <v>0</v>
      </c>
      <c r="U35" s="623">
        <v>5</v>
      </c>
      <c r="V35" s="624">
        <f t="shared" si="5"/>
        <v>0</v>
      </c>
      <c r="W35" s="625">
        <v>1</v>
      </c>
      <c r="X35" s="626">
        <f t="shared" si="2"/>
        <v>0</v>
      </c>
    </row>
    <row r="36" spans="2:24">
      <c r="B36" s="621">
        <f t="shared" si="3"/>
        <v>2023</v>
      </c>
      <c r="C36" s="628"/>
      <c r="D36" s="614">
        <v>1</v>
      </c>
      <c r="E36" s="615">
        <f t="shared" si="7"/>
        <v>0.66390000000000005</v>
      </c>
      <c r="F36" s="615">
        <f t="shared" si="7"/>
        <v>0.1285</v>
      </c>
      <c r="G36" s="615">
        <f t="shared" si="6"/>
        <v>0</v>
      </c>
      <c r="H36" s="615">
        <f t="shared" si="7"/>
        <v>0</v>
      </c>
      <c r="I36" s="615">
        <f t="shared" si="6"/>
        <v>0</v>
      </c>
      <c r="J36" s="615">
        <f t="shared" si="7"/>
        <v>8.0999999999999996E-3</v>
      </c>
      <c r="K36" s="615">
        <f t="shared" si="7"/>
        <v>0</v>
      </c>
      <c r="L36" s="615">
        <f t="shared" si="7"/>
        <v>0.1071</v>
      </c>
      <c r="M36" s="615">
        <f t="shared" si="7"/>
        <v>1.77E-2</v>
      </c>
      <c r="N36" s="615">
        <f t="shared" si="7"/>
        <v>1.3299999999999999E-2</v>
      </c>
      <c r="O36" s="615">
        <f t="shared" si="7"/>
        <v>6.2100000000000002E-2</v>
      </c>
      <c r="P36" s="622">
        <f t="shared" si="1"/>
        <v>1.0006999999999999</v>
      </c>
      <c r="S36" s="621">
        <f t="shared" si="4"/>
        <v>2023</v>
      </c>
      <c r="T36" s="623">
        <v>0</v>
      </c>
      <c r="U36" s="623">
        <v>5</v>
      </c>
      <c r="V36" s="624">
        <f t="shared" si="5"/>
        <v>0</v>
      </c>
      <c r="W36" s="625">
        <v>1</v>
      </c>
      <c r="X36" s="626">
        <f t="shared" si="2"/>
        <v>0</v>
      </c>
    </row>
    <row r="37" spans="2:24">
      <c r="B37" s="621">
        <f t="shared" si="3"/>
        <v>2024</v>
      </c>
      <c r="C37" s="628"/>
      <c r="D37" s="614">
        <v>1</v>
      </c>
      <c r="E37" s="615">
        <f t="shared" si="7"/>
        <v>0.66390000000000005</v>
      </c>
      <c r="F37" s="615">
        <f t="shared" si="7"/>
        <v>0.1285</v>
      </c>
      <c r="G37" s="615">
        <f t="shared" si="6"/>
        <v>0</v>
      </c>
      <c r="H37" s="615">
        <f t="shared" si="7"/>
        <v>0</v>
      </c>
      <c r="I37" s="615">
        <f t="shared" si="6"/>
        <v>0</v>
      </c>
      <c r="J37" s="615">
        <f t="shared" si="7"/>
        <v>8.0999999999999996E-3</v>
      </c>
      <c r="K37" s="615">
        <f t="shared" si="7"/>
        <v>0</v>
      </c>
      <c r="L37" s="615">
        <f t="shared" si="7"/>
        <v>0.1071</v>
      </c>
      <c r="M37" s="615">
        <f t="shared" si="7"/>
        <v>1.77E-2</v>
      </c>
      <c r="N37" s="615">
        <f t="shared" si="7"/>
        <v>1.3299999999999999E-2</v>
      </c>
      <c r="O37" s="615">
        <f t="shared" si="7"/>
        <v>6.2100000000000002E-2</v>
      </c>
      <c r="P37" s="622">
        <f t="shared" si="1"/>
        <v>1.0006999999999999</v>
      </c>
      <c r="S37" s="621">
        <f t="shared" si="4"/>
        <v>2024</v>
      </c>
      <c r="T37" s="623">
        <v>0</v>
      </c>
      <c r="U37" s="623">
        <v>5</v>
      </c>
      <c r="V37" s="624">
        <f t="shared" si="5"/>
        <v>0</v>
      </c>
      <c r="W37" s="625">
        <v>1</v>
      </c>
      <c r="X37" s="626">
        <f t="shared" si="2"/>
        <v>0</v>
      </c>
    </row>
    <row r="38" spans="2:24">
      <c r="B38" s="621">
        <f t="shared" si="3"/>
        <v>2025</v>
      </c>
      <c r="C38" s="628"/>
      <c r="D38" s="614">
        <v>1</v>
      </c>
      <c r="E38" s="615">
        <f t="shared" si="7"/>
        <v>0.66390000000000005</v>
      </c>
      <c r="F38" s="615">
        <f t="shared" si="7"/>
        <v>0.1285</v>
      </c>
      <c r="G38" s="615">
        <f t="shared" si="6"/>
        <v>0</v>
      </c>
      <c r="H38" s="615">
        <f t="shared" si="7"/>
        <v>0</v>
      </c>
      <c r="I38" s="615">
        <f t="shared" si="6"/>
        <v>0</v>
      </c>
      <c r="J38" s="615">
        <f t="shared" si="7"/>
        <v>8.0999999999999996E-3</v>
      </c>
      <c r="K38" s="615">
        <f t="shared" si="7"/>
        <v>0</v>
      </c>
      <c r="L38" s="615">
        <f t="shared" si="7"/>
        <v>0.1071</v>
      </c>
      <c r="M38" s="615">
        <f t="shared" si="7"/>
        <v>1.77E-2</v>
      </c>
      <c r="N38" s="615">
        <f t="shared" si="7"/>
        <v>1.3299999999999999E-2</v>
      </c>
      <c r="O38" s="615">
        <f t="shared" si="7"/>
        <v>6.2100000000000002E-2</v>
      </c>
      <c r="P38" s="622">
        <f t="shared" si="1"/>
        <v>1.0006999999999999</v>
      </c>
      <c r="S38" s="621">
        <f t="shared" si="4"/>
        <v>2025</v>
      </c>
      <c r="T38" s="623">
        <v>0</v>
      </c>
      <c r="U38" s="623">
        <v>5</v>
      </c>
      <c r="V38" s="624">
        <f t="shared" si="5"/>
        <v>0</v>
      </c>
      <c r="W38" s="625">
        <v>1</v>
      </c>
      <c r="X38" s="626">
        <f t="shared" si="2"/>
        <v>0</v>
      </c>
    </row>
    <row r="39" spans="2:24">
      <c r="B39" s="621">
        <f t="shared" si="3"/>
        <v>2026</v>
      </c>
      <c r="C39" s="628"/>
      <c r="D39" s="614">
        <v>1</v>
      </c>
      <c r="E39" s="615">
        <f t="shared" si="7"/>
        <v>0.66390000000000005</v>
      </c>
      <c r="F39" s="615">
        <f t="shared" si="7"/>
        <v>0.1285</v>
      </c>
      <c r="G39" s="615">
        <f t="shared" si="7"/>
        <v>0</v>
      </c>
      <c r="H39" s="615">
        <f t="shared" si="7"/>
        <v>0</v>
      </c>
      <c r="I39" s="615">
        <f t="shared" si="7"/>
        <v>0</v>
      </c>
      <c r="J39" s="615">
        <f t="shared" si="7"/>
        <v>8.0999999999999996E-3</v>
      </c>
      <c r="K39" s="615">
        <f t="shared" si="7"/>
        <v>0</v>
      </c>
      <c r="L39" s="615">
        <f t="shared" si="7"/>
        <v>0.1071</v>
      </c>
      <c r="M39" s="615">
        <f t="shared" si="7"/>
        <v>1.77E-2</v>
      </c>
      <c r="N39" s="615">
        <f t="shared" si="7"/>
        <v>1.3299999999999999E-2</v>
      </c>
      <c r="O39" s="615">
        <f t="shared" si="7"/>
        <v>6.2100000000000002E-2</v>
      </c>
      <c r="P39" s="622">
        <f t="shared" si="1"/>
        <v>1.0006999999999999</v>
      </c>
      <c r="S39" s="621">
        <f t="shared" si="4"/>
        <v>2026</v>
      </c>
      <c r="T39" s="623">
        <v>0</v>
      </c>
      <c r="U39" s="623">
        <v>5</v>
      </c>
      <c r="V39" s="624">
        <f t="shared" si="5"/>
        <v>0</v>
      </c>
      <c r="W39" s="625">
        <v>1</v>
      </c>
      <c r="X39" s="626">
        <f t="shared" si="2"/>
        <v>0</v>
      </c>
    </row>
    <row r="40" spans="2:24">
      <c r="B40" s="621">
        <f t="shared" si="3"/>
        <v>2027</v>
      </c>
      <c r="C40" s="628"/>
      <c r="D40" s="614">
        <v>1</v>
      </c>
      <c r="E40" s="615">
        <f t="shared" si="7"/>
        <v>0.66390000000000005</v>
      </c>
      <c r="F40" s="615">
        <f t="shared" si="7"/>
        <v>0.1285</v>
      </c>
      <c r="G40" s="615">
        <f t="shared" si="7"/>
        <v>0</v>
      </c>
      <c r="H40" s="615">
        <f t="shared" si="7"/>
        <v>0</v>
      </c>
      <c r="I40" s="615">
        <f t="shared" si="7"/>
        <v>0</v>
      </c>
      <c r="J40" s="615">
        <f t="shared" si="7"/>
        <v>8.0999999999999996E-3</v>
      </c>
      <c r="K40" s="615">
        <f t="shared" si="7"/>
        <v>0</v>
      </c>
      <c r="L40" s="615">
        <f t="shared" si="7"/>
        <v>0.1071</v>
      </c>
      <c r="M40" s="615">
        <f t="shared" si="7"/>
        <v>1.77E-2</v>
      </c>
      <c r="N40" s="615">
        <f t="shared" si="7"/>
        <v>1.3299999999999999E-2</v>
      </c>
      <c r="O40" s="615">
        <f t="shared" si="7"/>
        <v>6.2100000000000002E-2</v>
      </c>
      <c r="P40" s="622">
        <f t="shared" si="1"/>
        <v>1.0006999999999999</v>
      </c>
      <c r="S40" s="621">
        <f t="shared" si="4"/>
        <v>2027</v>
      </c>
      <c r="T40" s="623">
        <v>0</v>
      </c>
      <c r="U40" s="623">
        <v>5</v>
      </c>
      <c r="V40" s="624">
        <f t="shared" si="5"/>
        <v>0</v>
      </c>
      <c r="W40" s="625">
        <v>1</v>
      </c>
      <c r="X40" s="626">
        <f t="shared" si="2"/>
        <v>0</v>
      </c>
    </row>
    <row r="41" spans="2:24">
      <c r="B41" s="621">
        <f t="shared" si="3"/>
        <v>2028</v>
      </c>
      <c r="C41" s="628"/>
      <c r="D41" s="614">
        <v>1</v>
      </c>
      <c r="E41" s="615">
        <f t="shared" si="7"/>
        <v>0.66390000000000005</v>
      </c>
      <c r="F41" s="615">
        <f t="shared" si="7"/>
        <v>0.1285</v>
      </c>
      <c r="G41" s="615">
        <f t="shared" si="7"/>
        <v>0</v>
      </c>
      <c r="H41" s="615">
        <f t="shared" si="7"/>
        <v>0</v>
      </c>
      <c r="I41" s="615">
        <f t="shared" si="7"/>
        <v>0</v>
      </c>
      <c r="J41" s="615">
        <f t="shared" si="7"/>
        <v>8.0999999999999996E-3</v>
      </c>
      <c r="K41" s="615">
        <f t="shared" si="7"/>
        <v>0</v>
      </c>
      <c r="L41" s="615">
        <f t="shared" si="7"/>
        <v>0.1071</v>
      </c>
      <c r="M41" s="615">
        <f t="shared" si="7"/>
        <v>1.77E-2</v>
      </c>
      <c r="N41" s="615">
        <f t="shared" si="7"/>
        <v>1.3299999999999999E-2</v>
      </c>
      <c r="O41" s="615">
        <f t="shared" si="7"/>
        <v>6.2100000000000002E-2</v>
      </c>
      <c r="P41" s="622">
        <f t="shared" si="1"/>
        <v>1.0006999999999999</v>
      </c>
      <c r="S41" s="621">
        <f t="shared" si="4"/>
        <v>2028</v>
      </c>
      <c r="T41" s="623">
        <v>0</v>
      </c>
      <c r="U41" s="623">
        <v>5</v>
      </c>
      <c r="V41" s="624">
        <f t="shared" si="5"/>
        <v>0</v>
      </c>
      <c r="W41" s="625">
        <v>1</v>
      </c>
      <c r="X41" s="626">
        <f t="shared" si="2"/>
        <v>0</v>
      </c>
    </row>
    <row r="42" spans="2:24">
      <c r="B42" s="621">
        <f t="shared" si="3"/>
        <v>2029</v>
      </c>
      <c r="C42" s="628"/>
      <c r="D42" s="614">
        <v>1</v>
      </c>
      <c r="E42" s="615">
        <f t="shared" si="7"/>
        <v>0.66390000000000005</v>
      </c>
      <c r="F42" s="615">
        <f t="shared" si="7"/>
        <v>0.1285</v>
      </c>
      <c r="G42" s="615">
        <f t="shared" si="7"/>
        <v>0</v>
      </c>
      <c r="H42" s="615">
        <f t="shared" si="7"/>
        <v>0</v>
      </c>
      <c r="I42" s="615">
        <f t="shared" si="7"/>
        <v>0</v>
      </c>
      <c r="J42" s="615">
        <f t="shared" si="7"/>
        <v>8.0999999999999996E-3</v>
      </c>
      <c r="K42" s="615">
        <f t="shared" si="7"/>
        <v>0</v>
      </c>
      <c r="L42" s="615">
        <f t="shared" si="7"/>
        <v>0.1071</v>
      </c>
      <c r="M42" s="615">
        <f t="shared" si="7"/>
        <v>1.77E-2</v>
      </c>
      <c r="N42" s="615">
        <f t="shared" si="7"/>
        <v>1.3299999999999999E-2</v>
      </c>
      <c r="O42" s="615">
        <f t="shared" si="7"/>
        <v>6.2100000000000002E-2</v>
      </c>
      <c r="P42" s="622">
        <f t="shared" si="1"/>
        <v>1.0006999999999999</v>
      </c>
      <c r="S42" s="621">
        <f t="shared" si="4"/>
        <v>2029</v>
      </c>
      <c r="T42" s="623">
        <v>0</v>
      </c>
      <c r="U42" s="623">
        <v>5</v>
      </c>
      <c r="V42" s="624">
        <f t="shared" si="5"/>
        <v>0</v>
      </c>
      <c r="W42" s="625">
        <v>1</v>
      </c>
      <c r="X42" s="626">
        <f t="shared" si="2"/>
        <v>0</v>
      </c>
    </row>
    <row r="43" spans="2:24">
      <c r="B43" s="621">
        <f t="shared" si="3"/>
        <v>2030</v>
      </c>
      <c r="C43" s="628"/>
      <c r="D43" s="614">
        <v>1</v>
      </c>
      <c r="E43" s="615">
        <f t="shared" ref="E43:O58" si="8">E$8</f>
        <v>0.66390000000000005</v>
      </c>
      <c r="F43" s="615">
        <f t="shared" si="8"/>
        <v>0.1285</v>
      </c>
      <c r="G43" s="615">
        <f t="shared" si="7"/>
        <v>0</v>
      </c>
      <c r="H43" s="615">
        <f t="shared" si="8"/>
        <v>0</v>
      </c>
      <c r="I43" s="615">
        <f t="shared" si="7"/>
        <v>0</v>
      </c>
      <c r="J43" s="615">
        <f t="shared" si="8"/>
        <v>8.0999999999999996E-3</v>
      </c>
      <c r="K43" s="615">
        <f t="shared" si="8"/>
        <v>0</v>
      </c>
      <c r="L43" s="615">
        <f t="shared" si="8"/>
        <v>0.1071</v>
      </c>
      <c r="M43" s="615">
        <f t="shared" si="8"/>
        <v>1.77E-2</v>
      </c>
      <c r="N43" s="615">
        <f t="shared" si="8"/>
        <v>1.3299999999999999E-2</v>
      </c>
      <c r="O43" s="615">
        <f t="shared" si="8"/>
        <v>6.2100000000000002E-2</v>
      </c>
      <c r="P43" s="622">
        <f t="shared" si="1"/>
        <v>1.0006999999999999</v>
      </c>
      <c r="S43" s="621">
        <f t="shared" si="4"/>
        <v>2030</v>
      </c>
      <c r="T43" s="623">
        <v>0</v>
      </c>
      <c r="U43" s="623">
        <v>5</v>
      </c>
      <c r="V43" s="624">
        <f t="shared" si="5"/>
        <v>0</v>
      </c>
      <c r="W43" s="625">
        <v>1</v>
      </c>
      <c r="X43" s="626">
        <f t="shared" si="2"/>
        <v>0</v>
      </c>
    </row>
    <row r="44" spans="2:24">
      <c r="B44" s="621">
        <f t="shared" si="3"/>
        <v>2031</v>
      </c>
      <c r="C44" s="628"/>
      <c r="D44" s="614">
        <v>1</v>
      </c>
      <c r="E44" s="615">
        <f t="shared" si="8"/>
        <v>0.66390000000000005</v>
      </c>
      <c r="F44" s="615">
        <f t="shared" si="8"/>
        <v>0.1285</v>
      </c>
      <c r="G44" s="615">
        <f t="shared" si="7"/>
        <v>0</v>
      </c>
      <c r="H44" s="615">
        <f t="shared" si="8"/>
        <v>0</v>
      </c>
      <c r="I44" s="615">
        <f t="shared" si="7"/>
        <v>0</v>
      </c>
      <c r="J44" s="615">
        <f t="shared" si="8"/>
        <v>8.0999999999999996E-3</v>
      </c>
      <c r="K44" s="615">
        <f t="shared" si="8"/>
        <v>0</v>
      </c>
      <c r="L44" s="615">
        <f t="shared" si="8"/>
        <v>0.1071</v>
      </c>
      <c r="M44" s="615">
        <f t="shared" si="8"/>
        <v>1.77E-2</v>
      </c>
      <c r="N44" s="615">
        <f t="shared" si="8"/>
        <v>1.3299999999999999E-2</v>
      </c>
      <c r="O44" s="615">
        <f t="shared" si="8"/>
        <v>6.2100000000000002E-2</v>
      </c>
      <c r="P44" s="622">
        <f t="shared" si="1"/>
        <v>1.0006999999999999</v>
      </c>
      <c r="S44" s="621">
        <f t="shared" si="4"/>
        <v>2031</v>
      </c>
      <c r="T44" s="623">
        <v>0</v>
      </c>
      <c r="U44" s="623">
        <v>5</v>
      </c>
      <c r="V44" s="624">
        <f t="shared" si="5"/>
        <v>0</v>
      </c>
      <c r="W44" s="625">
        <v>1</v>
      </c>
      <c r="X44" s="626">
        <f t="shared" si="2"/>
        <v>0</v>
      </c>
    </row>
    <row r="45" spans="2:24">
      <c r="B45" s="621">
        <f t="shared" si="3"/>
        <v>2032</v>
      </c>
      <c r="C45" s="628"/>
      <c r="D45" s="614">
        <v>1</v>
      </c>
      <c r="E45" s="615">
        <f t="shared" si="8"/>
        <v>0.66390000000000005</v>
      </c>
      <c r="F45" s="615">
        <f t="shared" si="8"/>
        <v>0.1285</v>
      </c>
      <c r="G45" s="615">
        <f t="shared" si="7"/>
        <v>0</v>
      </c>
      <c r="H45" s="615">
        <f t="shared" si="8"/>
        <v>0</v>
      </c>
      <c r="I45" s="615">
        <f t="shared" si="7"/>
        <v>0</v>
      </c>
      <c r="J45" s="615">
        <f t="shared" si="8"/>
        <v>8.0999999999999996E-3</v>
      </c>
      <c r="K45" s="615">
        <f t="shared" si="8"/>
        <v>0</v>
      </c>
      <c r="L45" s="615">
        <f t="shared" si="8"/>
        <v>0.1071</v>
      </c>
      <c r="M45" s="615">
        <f t="shared" si="8"/>
        <v>1.77E-2</v>
      </c>
      <c r="N45" s="615">
        <f t="shared" si="8"/>
        <v>1.3299999999999999E-2</v>
      </c>
      <c r="O45" s="615">
        <f t="shared" si="8"/>
        <v>6.2100000000000002E-2</v>
      </c>
      <c r="P45" s="622">
        <f t="shared" ref="P45:P76" si="9">SUM(E45:O45)</f>
        <v>1.0006999999999999</v>
      </c>
      <c r="S45" s="621">
        <f t="shared" si="4"/>
        <v>2032</v>
      </c>
      <c r="T45" s="623">
        <v>0</v>
      </c>
      <c r="U45" s="623">
        <v>5</v>
      </c>
      <c r="V45" s="624">
        <f t="shared" si="5"/>
        <v>0</v>
      </c>
      <c r="W45" s="625">
        <v>1</v>
      </c>
      <c r="X45" s="626">
        <f t="shared" ref="X45:X76" si="10">V45*W45</f>
        <v>0</v>
      </c>
    </row>
    <row r="46" spans="2:24">
      <c r="B46" s="621">
        <f t="shared" ref="B46:B77" si="11">B45+1</f>
        <v>2033</v>
      </c>
      <c r="C46" s="628"/>
      <c r="D46" s="614">
        <v>1</v>
      </c>
      <c r="E46" s="615">
        <f t="shared" si="8"/>
        <v>0.66390000000000005</v>
      </c>
      <c r="F46" s="615">
        <f t="shared" si="8"/>
        <v>0.1285</v>
      </c>
      <c r="G46" s="615">
        <f t="shared" si="7"/>
        <v>0</v>
      </c>
      <c r="H46" s="615">
        <f t="shared" si="8"/>
        <v>0</v>
      </c>
      <c r="I46" s="615">
        <f t="shared" si="7"/>
        <v>0</v>
      </c>
      <c r="J46" s="615">
        <f t="shared" si="8"/>
        <v>8.0999999999999996E-3</v>
      </c>
      <c r="K46" s="615">
        <f t="shared" si="8"/>
        <v>0</v>
      </c>
      <c r="L46" s="615">
        <f t="shared" si="8"/>
        <v>0.1071</v>
      </c>
      <c r="M46" s="615">
        <f t="shared" si="8"/>
        <v>1.77E-2</v>
      </c>
      <c r="N46" s="615">
        <f t="shared" si="8"/>
        <v>1.3299999999999999E-2</v>
      </c>
      <c r="O46" s="615">
        <f t="shared" si="8"/>
        <v>6.2100000000000002E-2</v>
      </c>
      <c r="P46" s="622">
        <f t="shared" si="9"/>
        <v>1.0006999999999999</v>
      </c>
      <c r="S46" s="621">
        <f t="shared" si="4"/>
        <v>2033</v>
      </c>
      <c r="T46" s="623">
        <v>0</v>
      </c>
      <c r="U46" s="623">
        <v>5</v>
      </c>
      <c r="V46" s="624">
        <f t="shared" si="5"/>
        <v>0</v>
      </c>
      <c r="W46" s="625">
        <v>1</v>
      </c>
      <c r="X46" s="626">
        <f t="shared" si="10"/>
        <v>0</v>
      </c>
    </row>
    <row r="47" spans="2:24">
      <c r="B47" s="621">
        <f t="shared" si="11"/>
        <v>2034</v>
      </c>
      <c r="C47" s="628"/>
      <c r="D47" s="614">
        <v>1</v>
      </c>
      <c r="E47" s="615">
        <f t="shared" si="8"/>
        <v>0.66390000000000005</v>
      </c>
      <c r="F47" s="615">
        <f t="shared" si="8"/>
        <v>0.1285</v>
      </c>
      <c r="G47" s="615">
        <f t="shared" si="7"/>
        <v>0</v>
      </c>
      <c r="H47" s="615">
        <f t="shared" si="8"/>
        <v>0</v>
      </c>
      <c r="I47" s="615">
        <f t="shared" si="7"/>
        <v>0</v>
      </c>
      <c r="J47" s="615">
        <f t="shared" si="8"/>
        <v>8.0999999999999996E-3</v>
      </c>
      <c r="K47" s="615">
        <f t="shared" si="8"/>
        <v>0</v>
      </c>
      <c r="L47" s="615">
        <f t="shared" si="8"/>
        <v>0.1071</v>
      </c>
      <c r="M47" s="615">
        <f t="shared" si="8"/>
        <v>1.77E-2</v>
      </c>
      <c r="N47" s="615">
        <f t="shared" si="8"/>
        <v>1.3299999999999999E-2</v>
      </c>
      <c r="O47" s="615">
        <f t="shared" si="8"/>
        <v>6.2100000000000002E-2</v>
      </c>
      <c r="P47" s="622">
        <f t="shared" si="9"/>
        <v>1.0006999999999999</v>
      </c>
      <c r="S47" s="621">
        <f t="shared" si="4"/>
        <v>2034</v>
      </c>
      <c r="T47" s="623">
        <v>0</v>
      </c>
      <c r="U47" s="623">
        <v>5</v>
      </c>
      <c r="V47" s="624">
        <f t="shared" si="5"/>
        <v>0</v>
      </c>
      <c r="W47" s="625">
        <v>1</v>
      </c>
      <c r="X47" s="626">
        <f t="shared" si="10"/>
        <v>0</v>
      </c>
    </row>
    <row r="48" spans="2:24">
      <c r="B48" s="621">
        <f t="shared" si="11"/>
        <v>2035</v>
      </c>
      <c r="C48" s="628"/>
      <c r="D48" s="614">
        <v>1</v>
      </c>
      <c r="E48" s="615">
        <f t="shared" si="8"/>
        <v>0.66390000000000005</v>
      </c>
      <c r="F48" s="615">
        <f t="shared" si="8"/>
        <v>0.1285</v>
      </c>
      <c r="G48" s="615">
        <f t="shared" si="7"/>
        <v>0</v>
      </c>
      <c r="H48" s="615">
        <f t="shared" si="8"/>
        <v>0</v>
      </c>
      <c r="I48" s="615">
        <f t="shared" si="7"/>
        <v>0</v>
      </c>
      <c r="J48" s="615">
        <f t="shared" si="8"/>
        <v>8.0999999999999996E-3</v>
      </c>
      <c r="K48" s="615">
        <f t="shared" si="8"/>
        <v>0</v>
      </c>
      <c r="L48" s="615">
        <f t="shared" si="8"/>
        <v>0.1071</v>
      </c>
      <c r="M48" s="615">
        <f t="shared" si="8"/>
        <v>1.77E-2</v>
      </c>
      <c r="N48" s="615">
        <f t="shared" si="8"/>
        <v>1.3299999999999999E-2</v>
      </c>
      <c r="O48" s="615">
        <f t="shared" si="8"/>
        <v>6.2100000000000002E-2</v>
      </c>
      <c r="P48" s="622">
        <f t="shared" si="9"/>
        <v>1.0006999999999999</v>
      </c>
      <c r="S48" s="621">
        <f t="shared" si="4"/>
        <v>2035</v>
      </c>
      <c r="T48" s="623">
        <v>0</v>
      </c>
      <c r="U48" s="623">
        <v>5</v>
      </c>
      <c r="V48" s="624">
        <f t="shared" si="5"/>
        <v>0</v>
      </c>
      <c r="W48" s="625">
        <v>1</v>
      </c>
      <c r="X48" s="626">
        <f t="shared" si="10"/>
        <v>0</v>
      </c>
    </row>
    <row r="49" spans="2:24">
      <c r="B49" s="621">
        <f t="shared" si="11"/>
        <v>2036</v>
      </c>
      <c r="C49" s="628"/>
      <c r="D49" s="614">
        <v>1</v>
      </c>
      <c r="E49" s="615">
        <f t="shared" si="8"/>
        <v>0.66390000000000005</v>
      </c>
      <c r="F49" s="615">
        <f t="shared" si="8"/>
        <v>0.1285</v>
      </c>
      <c r="G49" s="615">
        <f t="shared" si="8"/>
        <v>0</v>
      </c>
      <c r="H49" s="615">
        <f t="shared" si="8"/>
        <v>0</v>
      </c>
      <c r="I49" s="615">
        <f t="shared" si="8"/>
        <v>0</v>
      </c>
      <c r="J49" s="615">
        <f t="shared" si="8"/>
        <v>8.0999999999999996E-3</v>
      </c>
      <c r="K49" s="615">
        <f t="shared" si="8"/>
        <v>0</v>
      </c>
      <c r="L49" s="615">
        <f t="shared" si="8"/>
        <v>0.1071</v>
      </c>
      <c r="M49" s="615">
        <f t="shared" si="8"/>
        <v>1.77E-2</v>
      </c>
      <c r="N49" s="615">
        <f t="shared" si="8"/>
        <v>1.3299999999999999E-2</v>
      </c>
      <c r="O49" s="615">
        <f t="shared" si="8"/>
        <v>6.2100000000000002E-2</v>
      </c>
      <c r="P49" s="622">
        <f t="shared" si="9"/>
        <v>1.0006999999999999</v>
      </c>
      <c r="S49" s="621">
        <f t="shared" si="4"/>
        <v>2036</v>
      </c>
      <c r="T49" s="623">
        <v>0</v>
      </c>
      <c r="U49" s="623">
        <v>5</v>
      </c>
      <c r="V49" s="624">
        <f t="shared" si="5"/>
        <v>0</v>
      </c>
      <c r="W49" s="625">
        <v>1</v>
      </c>
      <c r="X49" s="626">
        <f t="shared" si="10"/>
        <v>0</v>
      </c>
    </row>
    <row r="50" spans="2:24">
      <c r="B50" s="621">
        <f t="shared" si="11"/>
        <v>2037</v>
      </c>
      <c r="C50" s="628"/>
      <c r="D50" s="614">
        <v>1</v>
      </c>
      <c r="E50" s="615">
        <f t="shared" si="8"/>
        <v>0.66390000000000005</v>
      </c>
      <c r="F50" s="615">
        <f t="shared" si="8"/>
        <v>0.1285</v>
      </c>
      <c r="G50" s="615">
        <f t="shared" si="8"/>
        <v>0</v>
      </c>
      <c r="H50" s="615">
        <f t="shared" si="8"/>
        <v>0</v>
      </c>
      <c r="I50" s="615">
        <f t="shared" si="8"/>
        <v>0</v>
      </c>
      <c r="J50" s="615">
        <f t="shared" si="8"/>
        <v>8.0999999999999996E-3</v>
      </c>
      <c r="K50" s="615">
        <f t="shared" si="8"/>
        <v>0</v>
      </c>
      <c r="L50" s="615">
        <f t="shared" si="8"/>
        <v>0.1071</v>
      </c>
      <c r="M50" s="615">
        <f t="shared" si="8"/>
        <v>1.77E-2</v>
      </c>
      <c r="N50" s="615">
        <f t="shared" si="8"/>
        <v>1.3299999999999999E-2</v>
      </c>
      <c r="O50" s="615">
        <f t="shared" si="8"/>
        <v>6.2100000000000002E-2</v>
      </c>
      <c r="P50" s="622">
        <f t="shared" si="9"/>
        <v>1.0006999999999999</v>
      </c>
      <c r="S50" s="621">
        <f t="shared" si="4"/>
        <v>2037</v>
      </c>
      <c r="T50" s="623">
        <v>0</v>
      </c>
      <c r="U50" s="623">
        <v>5</v>
      </c>
      <c r="V50" s="624">
        <f t="shared" si="5"/>
        <v>0</v>
      </c>
      <c r="W50" s="625">
        <v>1</v>
      </c>
      <c r="X50" s="626">
        <f t="shared" si="10"/>
        <v>0</v>
      </c>
    </row>
    <row r="51" spans="2:24">
      <c r="B51" s="621">
        <f t="shared" si="11"/>
        <v>2038</v>
      </c>
      <c r="C51" s="628"/>
      <c r="D51" s="614">
        <v>1</v>
      </c>
      <c r="E51" s="615">
        <f t="shared" si="8"/>
        <v>0.66390000000000005</v>
      </c>
      <c r="F51" s="615">
        <f t="shared" si="8"/>
        <v>0.1285</v>
      </c>
      <c r="G51" s="615">
        <f t="shared" si="8"/>
        <v>0</v>
      </c>
      <c r="H51" s="615">
        <f t="shared" si="8"/>
        <v>0</v>
      </c>
      <c r="I51" s="615">
        <f t="shared" si="8"/>
        <v>0</v>
      </c>
      <c r="J51" s="615">
        <f t="shared" si="8"/>
        <v>8.0999999999999996E-3</v>
      </c>
      <c r="K51" s="615">
        <f t="shared" si="8"/>
        <v>0</v>
      </c>
      <c r="L51" s="615">
        <f t="shared" si="8"/>
        <v>0.1071</v>
      </c>
      <c r="M51" s="615">
        <f t="shared" si="8"/>
        <v>1.77E-2</v>
      </c>
      <c r="N51" s="615">
        <f t="shared" si="8"/>
        <v>1.3299999999999999E-2</v>
      </c>
      <c r="O51" s="615">
        <f t="shared" si="8"/>
        <v>6.2100000000000002E-2</v>
      </c>
      <c r="P51" s="622">
        <f t="shared" si="9"/>
        <v>1.0006999999999999</v>
      </c>
      <c r="S51" s="621">
        <f t="shared" si="4"/>
        <v>2038</v>
      </c>
      <c r="T51" s="623">
        <v>0</v>
      </c>
      <c r="U51" s="623">
        <v>5</v>
      </c>
      <c r="V51" s="624">
        <f t="shared" si="5"/>
        <v>0</v>
      </c>
      <c r="W51" s="625">
        <v>1</v>
      </c>
      <c r="X51" s="626">
        <f t="shared" si="10"/>
        <v>0</v>
      </c>
    </row>
    <row r="52" spans="2:24">
      <c r="B52" s="621">
        <f t="shared" si="11"/>
        <v>2039</v>
      </c>
      <c r="C52" s="628"/>
      <c r="D52" s="614">
        <v>1</v>
      </c>
      <c r="E52" s="615">
        <f t="shared" si="8"/>
        <v>0.66390000000000005</v>
      </c>
      <c r="F52" s="615">
        <f t="shared" si="8"/>
        <v>0.1285</v>
      </c>
      <c r="G52" s="615">
        <f t="shared" si="8"/>
        <v>0</v>
      </c>
      <c r="H52" s="615">
        <f t="shared" si="8"/>
        <v>0</v>
      </c>
      <c r="I52" s="615">
        <f t="shared" si="8"/>
        <v>0</v>
      </c>
      <c r="J52" s="615">
        <f t="shared" si="8"/>
        <v>8.0999999999999996E-3</v>
      </c>
      <c r="K52" s="615">
        <f t="shared" si="8"/>
        <v>0</v>
      </c>
      <c r="L52" s="615">
        <f t="shared" si="8"/>
        <v>0.1071</v>
      </c>
      <c r="M52" s="615">
        <f t="shared" si="8"/>
        <v>1.77E-2</v>
      </c>
      <c r="N52" s="615">
        <f t="shared" si="8"/>
        <v>1.3299999999999999E-2</v>
      </c>
      <c r="O52" s="615">
        <f t="shared" si="8"/>
        <v>6.2100000000000002E-2</v>
      </c>
      <c r="P52" s="622">
        <f t="shared" si="9"/>
        <v>1.0006999999999999</v>
      </c>
      <c r="S52" s="621">
        <f t="shared" si="4"/>
        <v>2039</v>
      </c>
      <c r="T52" s="623">
        <v>0</v>
      </c>
      <c r="U52" s="623">
        <v>5</v>
      </c>
      <c r="V52" s="624">
        <f t="shared" si="5"/>
        <v>0</v>
      </c>
      <c r="W52" s="625">
        <v>1</v>
      </c>
      <c r="X52" s="626">
        <f t="shared" si="10"/>
        <v>0</v>
      </c>
    </row>
    <row r="53" spans="2:24">
      <c r="B53" s="621">
        <f t="shared" si="11"/>
        <v>2040</v>
      </c>
      <c r="C53" s="628"/>
      <c r="D53" s="614">
        <v>1</v>
      </c>
      <c r="E53" s="615">
        <f t="shared" ref="E53:O68" si="12">E$8</f>
        <v>0.66390000000000005</v>
      </c>
      <c r="F53" s="615">
        <f t="shared" si="12"/>
        <v>0.1285</v>
      </c>
      <c r="G53" s="615">
        <f t="shared" si="8"/>
        <v>0</v>
      </c>
      <c r="H53" s="615">
        <f t="shared" si="12"/>
        <v>0</v>
      </c>
      <c r="I53" s="615">
        <f t="shared" si="8"/>
        <v>0</v>
      </c>
      <c r="J53" s="615">
        <f t="shared" si="12"/>
        <v>8.0999999999999996E-3</v>
      </c>
      <c r="K53" s="615">
        <f t="shared" si="12"/>
        <v>0</v>
      </c>
      <c r="L53" s="615">
        <f t="shared" si="12"/>
        <v>0.1071</v>
      </c>
      <c r="M53" s="615">
        <f t="shared" si="12"/>
        <v>1.77E-2</v>
      </c>
      <c r="N53" s="615">
        <f t="shared" si="12"/>
        <v>1.3299999999999999E-2</v>
      </c>
      <c r="O53" s="615">
        <f t="shared" si="12"/>
        <v>6.2100000000000002E-2</v>
      </c>
      <c r="P53" s="622">
        <f t="shared" si="9"/>
        <v>1.0006999999999999</v>
      </c>
      <c r="S53" s="621">
        <f t="shared" si="4"/>
        <v>2040</v>
      </c>
      <c r="T53" s="623">
        <v>0</v>
      </c>
      <c r="U53" s="623">
        <v>5</v>
      </c>
      <c r="V53" s="624">
        <f t="shared" si="5"/>
        <v>0</v>
      </c>
      <c r="W53" s="625">
        <v>1</v>
      </c>
      <c r="X53" s="626">
        <f t="shared" si="10"/>
        <v>0</v>
      </c>
    </row>
    <row r="54" spans="2:24">
      <c r="B54" s="621">
        <f t="shared" si="11"/>
        <v>2041</v>
      </c>
      <c r="C54" s="628"/>
      <c r="D54" s="614">
        <v>1</v>
      </c>
      <c r="E54" s="615">
        <f t="shared" si="12"/>
        <v>0.66390000000000005</v>
      </c>
      <c r="F54" s="615">
        <f t="shared" si="12"/>
        <v>0.1285</v>
      </c>
      <c r="G54" s="615">
        <f t="shared" si="8"/>
        <v>0</v>
      </c>
      <c r="H54" s="615">
        <f t="shared" si="12"/>
        <v>0</v>
      </c>
      <c r="I54" s="615">
        <f t="shared" si="8"/>
        <v>0</v>
      </c>
      <c r="J54" s="615">
        <f t="shared" si="12"/>
        <v>8.0999999999999996E-3</v>
      </c>
      <c r="K54" s="615">
        <f t="shared" si="12"/>
        <v>0</v>
      </c>
      <c r="L54" s="615">
        <f t="shared" si="12"/>
        <v>0.1071</v>
      </c>
      <c r="M54" s="615">
        <f t="shared" si="12"/>
        <v>1.77E-2</v>
      </c>
      <c r="N54" s="615">
        <f t="shared" si="12"/>
        <v>1.3299999999999999E-2</v>
      </c>
      <c r="O54" s="615">
        <f t="shared" si="12"/>
        <v>6.2100000000000002E-2</v>
      </c>
      <c r="P54" s="622">
        <f t="shared" si="9"/>
        <v>1.0006999999999999</v>
      </c>
      <c r="S54" s="621">
        <f t="shared" si="4"/>
        <v>2041</v>
      </c>
      <c r="T54" s="623">
        <v>0</v>
      </c>
      <c r="U54" s="623">
        <v>5</v>
      </c>
      <c r="V54" s="624">
        <f t="shared" si="5"/>
        <v>0</v>
      </c>
      <c r="W54" s="625">
        <v>1</v>
      </c>
      <c r="X54" s="626">
        <f t="shared" si="10"/>
        <v>0</v>
      </c>
    </row>
    <row r="55" spans="2:24">
      <c r="B55" s="621">
        <f t="shared" si="11"/>
        <v>2042</v>
      </c>
      <c r="C55" s="628"/>
      <c r="D55" s="614">
        <v>1</v>
      </c>
      <c r="E55" s="615">
        <f t="shared" si="12"/>
        <v>0.66390000000000005</v>
      </c>
      <c r="F55" s="615">
        <f t="shared" si="12"/>
        <v>0.1285</v>
      </c>
      <c r="G55" s="615">
        <f t="shared" si="8"/>
        <v>0</v>
      </c>
      <c r="H55" s="615">
        <f t="shared" si="12"/>
        <v>0</v>
      </c>
      <c r="I55" s="615">
        <f t="shared" si="8"/>
        <v>0</v>
      </c>
      <c r="J55" s="615">
        <f t="shared" si="12"/>
        <v>8.0999999999999996E-3</v>
      </c>
      <c r="K55" s="615">
        <f t="shared" si="12"/>
        <v>0</v>
      </c>
      <c r="L55" s="615">
        <f t="shared" si="12"/>
        <v>0.1071</v>
      </c>
      <c r="M55" s="615">
        <f t="shared" si="12"/>
        <v>1.77E-2</v>
      </c>
      <c r="N55" s="615">
        <f t="shared" si="12"/>
        <v>1.3299999999999999E-2</v>
      </c>
      <c r="O55" s="615">
        <f t="shared" si="12"/>
        <v>6.2100000000000002E-2</v>
      </c>
      <c r="P55" s="622">
        <f t="shared" si="9"/>
        <v>1.0006999999999999</v>
      </c>
      <c r="S55" s="621">
        <f t="shared" si="4"/>
        <v>2042</v>
      </c>
      <c r="T55" s="623">
        <v>0</v>
      </c>
      <c r="U55" s="623">
        <v>5</v>
      </c>
      <c r="V55" s="624">
        <f t="shared" si="5"/>
        <v>0</v>
      </c>
      <c r="W55" s="625">
        <v>1</v>
      </c>
      <c r="X55" s="626">
        <f t="shared" si="10"/>
        <v>0</v>
      </c>
    </row>
    <row r="56" spans="2:24">
      <c r="B56" s="621">
        <f t="shared" si="11"/>
        <v>2043</v>
      </c>
      <c r="C56" s="628"/>
      <c r="D56" s="614">
        <v>1</v>
      </c>
      <c r="E56" s="615">
        <f t="shared" si="12"/>
        <v>0.66390000000000005</v>
      </c>
      <c r="F56" s="615">
        <f t="shared" si="12"/>
        <v>0.1285</v>
      </c>
      <c r="G56" s="615">
        <f t="shared" si="8"/>
        <v>0</v>
      </c>
      <c r="H56" s="615">
        <f t="shared" si="12"/>
        <v>0</v>
      </c>
      <c r="I56" s="615">
        <f t="shared" si="8"/>
        <v>0</v>
      </c>
      <c r="J56" s="615">
        <f t="shared" si="12"/>
        <v>8.0999999999999996E-3</v>
      </c>
      <c r="K56" s="615">
        <f t="shared" si="12"/>
        <v>0</v>
      </c>
      <c r="L56" s="615">
        <f t="shared" si="12"/>
        <v>0.1071</v>
      </c>
      <c r="M56" s="615">
        <f t="shared" si="12"/>
        <v>1.77E-2</v>
      </c>
      <c r="N56" s="615">
        <f t="shared" si="12"/>
        <v>1.3299999999999999E-2</v>
      </c>
      <c r="O56" s="615">
        <f t="shared" si="12"/>
        <v>6.2100000000000002E-2</v>
      </c>
      <c r="P56" s="622">
        <f t="shared" si="9"/>
        <v>1.0006999999999999</v>
      </c>
      <c r="S56" s="621">
        <f t="shared" si="4"/>
        <v>2043</v>
      </c>
      <c r="T56" s="623">
        <v>0</v>
      </c>
      <c r="U56" s="623">
        <v>5</v>
      </c>
      <c r="V56" s="624">
        <f t="shared" si="5"/>
        <v>0</v>
      </c>
      <c r="W56" s="625">
        <v>1</v>
      </c>
      <c r="X56" s="626">
        <f t="shared" si="10"/>
        <v>0</v>
      </c>
    </row>
    <row r="57" spans="2:24">
      <c r="B57" s="621">
        <f t="shared" si="11"/>
        <v>2044</v>
      </c>
      <c r="C57" s="628"/>
      <c r="D57" s="614">
        <v>1</v>
      </c>
      <c r="E57" s="615">
        <f t="shared" si="12"/>
        <v>0.66390000000000005</v>
      </c>
      <c r="F57" s="615">
        <f t="shared" si="12"/>
        <v>0.1285</v>
      </c>
      <c r="G57" s="615">
        <f t="shared" si="8"/>
        <v>0</v>
      </c>
      <c r="H57" s="615">
        <f t="shared" si="12"/>
        <v>0</v>
      </c>
      <c r="I57" s="615">
        <f t="shared" si="8"/>
        <v>0</v>
      </c>
      <c r="J57" s="615">
        <f t="shared" si="12"/>
        <v>8.0999999999999996E-3</v>
      </c>
      <c r="K57" s="615">
        <f t="shared" si="12"/>
        <v>0</v>
      </c>
      <c r="L57" s="615">
        <f t="shared" si="12"/>
        <v>0.1071</v>
      </c>
      <c r="M57" s="615">
        <f t="shared" si="12"/>
        <v>1.77E-2</v>
      </c>
      <c r="N57" s="615">
        <f t="shared" si="12"/>
        <v>1.3299999999999999E-2</v>
      </c>
      <c r="O57" s="615">
        <f t="shared" si="12"/>
        <v>6.2100000000000002E-2</v>
      </c>
      <c r="P57" s="622">
        <f t="shared" si="9"/>
        <v>1.0006999999999999</v>
      </c>
      <c r="S57" s="621">
        <f t="shared" si="4"/>
        <v>2044</v>
      </c>
      <c r="T57" s="623">
        <v>0</v>
      </c>
      <c r="U57" s="623">
        <v>5</v>
      </c>
      <c r="V57" s="624">
        <f t="shared" si="5"/>
        <v>0</v>
      </c>
      <c r="W57" s="625">
        <v>1</v>
      </c>
      <c r="X57" s="626">
        <f t="shared" si="10"/>
        <v>0</v>
      </c>
    </row>
    <row r="58" spans="2:24">
      <c r="B58" s="621">
        <f t="shared" si="11"/>
        <v>2045</v>
      </c>
      <c r="C58" s="628"/>
      <c r="D58" s="614">
        <v>1</v>
      </c>
      <c r="E58" s="615">
        <f t="shared" si="12"/>
        <v>0.66390000000000005</v>
      </c>
      <c r="F58" s="615">
        <f t="shared" si="12"/>
        <v>0.1285</v>
      </c>
      <c r="G58" s="615">
        <f t="shared" si="8"/>
        <v>0</v>
      </c>
      <c r="H58" s="615">
        <f t="shared" si="12"/>
        <v>0</v>
      </c>
      <c r="I58" s="615">
        <f t="shared" si="8"/>
        <v>0</v>
      </c>
      <c r="J58" s="615">
        <f t="shared" si="12"/>
        <v>8.0999999999999996E-3</v>
      </c>
      <c r="K58" s="615">
        <f t="shared" si="12"/>
        <v>0</v>
      </c>
      <c r="L58" s="615">
        <f t="shared" si="12"/>
        <v>0.1071</v>
      </c>
      <c r="M58" s="615">
        <f t="shared" si="12"/>
        <v>1.77E-2</v>
      </c>
      <c r="N58" s="615">
        <f t="shared" si="12"/>
        <v>1.3299999999999999E-2</v>
      </c>
      <c r="O58" s="615">
        <f t="shared" si="12"/>
        <v>6.2100000000000002E-2</v>
      </c>
      <c r="P58" s="622">
        <f t="shared" si="9"/>
        <v>1.0006999999999999</v>
      </c>
      <c r="S58" s="621">
        <f t="shared" si="4"/>
        <v>2045</v>
      </c>
      <c r="T58" s="623">
        <v>0</v>
      </c>
      <c r="U58" s="623">
        <v>5</v>
      </c>
      <c r="V58" s="624">
        <f t="shared" si="5"/>
        <v>0</v>
      </c>
      <c r="W58" s="625">
        <v>1</v>
      </c>
      <c r="X58" s="626">
        <f t="shared" si="10"/>
        <v>0</v>
      </c>
    </row>
    <row r="59" spans="2:24">
      <c r="B59" s="621">
        <f t="shared" si="11"/>
        <v>2046</v>
      </c>
      <c r="C59" s="628"/>
      <c r="D59" s="614">
        <v>1</v>
      </c>
      <c r="E59" s="615">
        <f t="shared" si="12"/>
        <v>0.66390000000000005</v>
      </c>
      <c r="F59" s="615">
        <f t="shared" si="12"/>
        <v>0.1285</v>
      </c>
      <c r="G59" s="615">
        <f t="shared" si="12"/>
        <v>0</v>
      </c>
      <c r="H59" s="615">
        <f t="shared" si="12"/>
        <v>0</v>
      </c>
      <c r="I59" s="615">
        <f t="shared" si="12"/>
        <v>0</v>
      </c>
      <c r="J59" s="615">
        <f t="shared" si="12"/>
        <v>8.0999999999999996E-3</v>
      </c>
      <c r="K59" s="615">
        <f t="shared" si="12"/>
        <v>0</v>
      </c>
      <c r="L59" s="615">
        <f t="shared" si="12"/>
        <v>0.1071</v>
      </c>
      <c r="M59" s="615">
        <f t="shared" si="12"/>
        <v>1.77E-2</v>
      </c>
      <c r="N59" s="615">
        <f t="shared" si="12"/>
        <v>1.3299999999999999E-2</v>
      </c>
      <c r="O59" s="615">
        <f t="shared" si="12"/>
        <v>6.2100000000000002E-2</v>
      </c>
      <c r="P59" s="622">
        <f t="shared" si="9"/>
        <v>1.0006999999999999</v>
      </c>
      <c r="S59" s="621">
        <f t="shared" si="4"/>
        <v>2046</v>
      </c>
      <c r="T59" s="623">
        <v>0</v>
      </c>
      <c r="U59" s="623">
        <v>5</v>
      </c>
      <c r="V59" s="624">
        <f t="shared" si="5"/>
        <v>0</v>
      </c>
      <c r="W59" s="625">
        <v>1</v>
      </c>
      <c r="X59" s="626">
        <f t="shared" si="10"/>
        <v>0</v>
      </c>
    </row>
    <row r="60" spans="2:24">
      <c r="B60" s="621">
        <f t="shared" si="11"/>
        <v>2047</v>
      </c>
      <c r="C60" s="628"/>
      <c r="D60" s="614">
        <v>1</v>
      </c>
      <c r="E60" s="615">
        <f t="shared" si="12"/>
        <v>0.66390000000000005</v>
      </c>
      <c r="F60" s="615">
        <f t="shared" si="12"/>
        <v>0.1285</v>
      </c>
      <c r="G60" s="615">
        <f t="shared" si="12"/>
        <v>0</v>
      </c>
      <c r="H60" s="615">
        <f t="shared" si="12"/>
        <v>0</v>
      </c>
      <c r="I60" s="615">
        <f t="shared" si="12"/>
        <v>0</v>
      </c>
      <c r="J60" s="615">
        <f t="shared" si="12"/>
        <v>8.0999999999999996E-3</v>
      </c>
      <c r="K60" s="615">
        <f t="shared" si="12"/>
        <v>0</v>
      </c>
      <c r="L60" s="615">
        <f t="shared" si="12"/>
        <v>0.1071</v>
      </c>
      <c r="M60" s="615">
        <f t="shared" si="12"/>
        <v>1.77E-2</v>
      </c>
      <c r="N60" s="615">
        <f t="shared" si="12"/>
        <v>1.3299999999999999E-2</v>
      </c>
      <c r="O60" s="615">
        <f t="shared" si="12"/>
        <v>6.2100000000000002E-2</v>
      </c>
      <c r="P60" s="622">
        <f t="shared" si="9"/>
        <v>1.0006999999999999</v>
      </c>
      <c r="S60" s="621">
        <f t="shared" si="4"/>
        <v>2047</v>
      </c>
      <c r="T60" s="623">
        <v>0</v>
      </c>
      <c r="U60" s="623">
        <v>5</v>
      </c>
      <c r="V60" s="624">
        <f t="shared" si="5"/>
        <v>0</v>
      </c>
      <c r="W60" s="625">
        <v>1</v>
      </c>
      <c r="X60" s="626">
        <f t="shared" si="10"/>
        <v>0</v>
      </c>
    </row>
    <row r="61" spans="2:24">
      <c r="B61" s="621">
        <f t="shared" si="11"/>
        <v>2048</v>
      </c>
      <c r="C61" s="628"/>
      <c r="D61" s="614">
        <v>1</v>
      </c>
      <c r="E61" s="615">
        <f t="shared" si="12"/>
        <v>0.66390000000000005</v>
      </c>
      <c r="F61" s="615">
        <f t="shared" si="12"/>
        <v>0.1285</v>
      </c>
      <c r="G61" s="615">
        <f t="shared" si="12"/>
        <v>0</v>
      </c>
      <c r="H61" s="615">
        <f t="shared" si="12"/>
        <v>0</v>
      </c>
      <c r="I61" s="615">
        <f t="shared" si="12"/>
        <v>0</v>
      </c>
      <c r="J61" s="615">
        <f t="shared" si="12"/>
        <v>8.0999999999999996E-3</v>
      </c>
      <c r="K61" s="615">
        <f t="shared" si="12"/>
        <v>0</v>
      </c>
      <c r="L61" s="615">
        <f t="shared" si="12"/>
        <v>0.1071</v>
      </c>
      <c r="M61" s="615">
        <f t="shared" si="12"/>
        <v>1.77E-2</v>
      </c>
      <c r="N61" s="615">
        <f t="shared" si="12"/>
        <v>1.3299999999999999E-2</v>
      </c>
      <c r="O61" s="615">
        <f t="shared" si="12"/>
        <v>6.2100000000000002E-2</v>
      </c>
      <c r="P61" s="622">
        <f t="shared" si="9"/>
        <v>1.0006999999999999</v>
      </c>
      <c r="S61" s="621">
        <f t="shared" si="4"/>
        <v>2048</v>
      </c>
      <c r="T61" s="623">
        <v>0</v>
      </c>
      <c r="U61" s="623">
        <v>5</v>
      </c>
      <c r="V61" s="624">
        <f t="shared" si="5"/>
        <v>0</v>
      </c>
      <c r="W61" s="625">
        <v>1</v>
      </c>
      <c r="X61" s="626">
        <f t="shared" si="10"/>
        <v>0</v>
      </c>
    </row>
    <row r="62" spans="2:24">
      <c r="B62" s="621">
        <f t="shared" si="11"/>
        <v>2049</v>
      </c>
      <c r="C62" s="628"/>
      <c r="D62" s="614">
        <v>1</v>
      </c>
      <c r="E62" s="615">
        <f t="shared" si="12"/>
        <v>0.66390000000000005</v>
      </c>
      <c r="F62" s="615">
        <f t="shared" si="12"/>
        <v>0.1285</v>
      </c>
      <c r="G62" s="615">
        <f t="shared" si="12"/>
        <v>0</v>
      </c>
      <c r="H62" s="615">
        <f t="shared" si="12"/>
        <v>0</v>
      </c>
      <c r="I62" s="615">
        <f t="shared" si="12"/>
        <v>0</v>
      </c>
      <c r="J62" s="615">
        <f t="shared" si="12"/>
        <v>8.0999999999999996E-3</v>
      </c>
      <c r="K62" s="615">
        <f t="shared" si="12"/>
        <v>0</v>
      </c>
      <c r="L62" s="615">
        <f t="shared" si="12"/>
        <v>0.1071</v>
      </c>
      <c r="M62" s="615">
        <f t="shared" si="12"/>
        <v>1.77E-2</v>
      </c>
      <c r="N62" s="615">
        <f t="shared" si="12"/>
        <v>1.3299999999999999E-2</v>
      </c>
      <c r="O62" s="615">
        <f t="shared" si="12"/>
        <v>6.2100000000000002E-2</v>
      </c>
      <c r="P62" s="622">
        <f t="shared" si="9"/>
        <v>1.0006999999999999</v>
      </c>
      <c r="S62" s="621">
        <f t="shared" si="4"/>
        <v>2049</v>
      </c>
      <c r="T62" s="623">
        <v>0</v>
      </c>
      <c r="U62" s="623">
        <v>5</v>
      </c>
      <c r="V62" s="624">
        <f t="shared" si="5"/>
        <v>0</v>
      </c>
      <c r="W62" s="625">
        <v>1</v>
      </c>
      <c r="X62" s="626">
        <f t="shared" si="10"/>
        <v>0</v>
      </c>
    </row>
    <row r="63" spans="2:24">
      <c r="B63" s="621">
        <f t="shared" si="11"/>
        <v>2050</v>
      </c>
      <c r="C63" s="628"/>
      <c r="D63" s="614">
        <v>1</v>
      </c>
      <c r="E63" s="615">
        <f t="shared" ref="E63:O78" si="13">E$8</f>
        <v>0.66390000000000005</v>
      </c>
      <c r="F63" s="615">
        <f t="shared" si="13"/>
        <v>0.1285</v>
      </c>
      <c r="G63" s="615">
        <f t="shared" si="12"/>
        <v>0</v>
      </c>
      <c r="H63" s="615">
        <f t="shared" si="13"/>
        <v>0</v>
      </c>
      <c r="I63" s="615">
        <f t="shared" si="12"/>
        <v>0</v>
      </c>
      <c r="J63" s="615">
        <f t="shared" si="13"/>
        <v>8.0999999999999996E-3</v>
      </c>
      <c r="K63" s="615">
        <f t="shared" si="13"/>
        <v>0</v>
      </c>
      <c r="L63" s="615">
        <f t="shared" si="13"/>
        <v>0.1071</v>
      </c>
      <c r="M63" s="615">
        <f t="shared" si="13"/>
        <v>1.77E-2</v>
      </c>
      <c r="N63" s="615">
        <f t="shared" si="13"/>
        <v>1.3299999999999999E-2</v>
      </c>
      <c r="O63" s="615">
        <f t="shared" si="13"/>
        <v>6.2100000000000002E-2</v>
      </c>
      <c r="P63" s="622">
        <f t="shared" si="9"/>
        <v>1.0006999999999999</v>
      </c>
      <c r="S63" s="621">
        <f t="shared" si="4"/>
        <v>2050</v>
      </c>
      <c r="T63" s="623">
        <v>0</v>
      </c>
      <c r="U63" s="623">
        <v>5</v>
      </c>
      <c r="V63" s="624">
        <f t="shared" si="5"/>
        <v>0</v>
      </c>
      <c r="W63" s="625">
        <v>1</v>
      </c>
      <c r="X63" s="626">
        <f t="shared" si="10"/>
        <v>0</v>
      </c>
    </row>
    <row r="64" spans="2:24">
      <c r="B64" s="621">
        <f t="shared" si="11"/>
        <v>2051</v>
      </c>
      <c r="C64" s="628"/>
      <c r="D64" s="614">
        <v>1</v>
      </c>
      <c r="E64" s="615">
        <f t="shared" si="13"/>
        <v>0.66390000000000005</v>
      </c>
      <c r="F64" s="615">
        <f t="shared" si="13"/>
        <v>0.1285</v>
      </c>
      <c r="G64" s="615">
        <f t="shared" si="12"/>
        <v>0</v>
      </c>
      <c r="H64" s="615">
        <f t="shared" si="13"/>
        <v>0</v>
      </c>
      <c r="I64" s="615">
        <f t="shared" si="12"/>
        <v>0</v>
      </c>
      <c r="J64" s="615">
        <f t="shared" si="13"/>
        <v>8.0999999999999996E-3</v>
      </c>
      <c r="K64" s="615">
        <f t="shared" si="13"/>
        <v>0</v>
      </c>
      <c r="L64" s="615">
        <f t="shared" si="13"/>
        <v>0.1071</v>
      </c>
      <c r="M64" s="615">
        <f t="shared" si="13"/>
        <v>1.77E-2</v>
      </c>
      <c r="N64" s="615">
        <f t="shared" si="13"/>
        <v>1.3299999999999999E-2</v>
      </c>
      <c r="O64" s="615">
        <f t="shared" si="13"/>
        <v>6.2100000000000002E-2</v>
      </c>
      <c r="P64" s="622">
        <f t="shared" si="9"/>
        <v>1.0006999999999999</v>
      </c>
      <c r="S64" s="621">
        <f t="shared" si="4"/>
        <v>2051</v>
      </c>
      <c r="T64" s="623">
        <v>0</v>
      </c>
      <c r="U64" s="623">
        <v>5</v>
      </c>
      <c r="V64" s="624">
        <f t="shared" si="5"/>
        <v>0</v>
      </c>
      <c r="W64" s="625">
        <v>1</v>
      </c>
      <c r="X64" s="626">
        <f t="shared" si="10"/>
        <v>0</v>
      </c>
    </row>
    <row r="65" spans="2:24">
      <c r="B65" s="621">
        <f t="shared" si="11"/>
        <v>2052</v>
      </c>
      <c r="C65" s="628"/>
      <c r="D65" s="614">
        <v>1</v>
      </c>
      <c r="E65" s="615">
        <f t="shared" si="13"/>
        <v>0.66390000000000005</v>
      </c>
      <c r="F65" s="615">
        <f t="shared" si="13"/>
        <v>0.1285</v>
      </c>
      <c r="G65" s="615">
        <f t="shared" si="12"/>
        <v>0</v>
      </c>
      <c r="H65" s="615">
        <f t="shared" si="13"/>
        <v>0</v>
      </c>
      <c r="I65" s="615">
        <f t="shared" si="12"/>
        <v>0</v>
      </c>
      <c r="J65" s="615">
        <f t="shared" si="13"/>
        <v>8.0999999999999996E-3</v>
      </c>
      <c r="K65" s="615">
        <f t="shared" si="13"/>
        <v>0</v>
      </c>
      <c r="L65" s="615">
        <f t="shared" si="13"/>
        <v>0.1071</v>
      </c>
      <c r="M65" s="615">
        <f t="shared" si="13"/>
        <v>1.77E-2</v>
      </c>
      <c r="N65" s="615">
        <f t="shared" si="13"/>
        <v>1.3299999999999999E-2</v>
      </c>
      <c r="O65" s="615">
        <f t="shared" si="13"/>
        <v>6.2100000000000002E-2</v>
      </c>
      <c r="P65" s="622">
        <f t="shared" si="9"/>
        <v>1.0006999999999999</v>
      </c>
      <c r="S65" s="621">
        <f t="shared" si="4"/>
        <v>2052</v>
      </c>
      <c r="T65" s="623">
        <v>0</v>
      </c>
      <c r="U65" s="623">
        <v>5</v>
      </c>
      <c r="V65" s="624">
        <f t="shared" si="5"/>
        <v>0</v>
      </c>
      <c r="W65" s="625">
        <v>1</v>
      </c>
      <c r="X65" s="626">
        <f t="shared" si="10"/>
        <v>0</v>
      </c>
    </row>
    <row r="66" spans="2:24">
      <c r="B66" s="621">
        <f t="shared" si="11"/>
        <v>2053</v>
      </c>
      <c r="C66" s="628"/>
      <c r="D66" s="614">
        <v>1</v>
      </c>
      <c r="E66" s="615">
        <f t="shared" si="13"/>
        <v>0.66390000000000005</v>
      </c>
      <c r="F66" s="615">
        <f t="shared" si="13"/>
        <v>0.1285</v>
      </c>
      <c r="G66" s="615">
        <f t="shared" si="12"/>
        <v>0</v>
      </c>
      <c r="H66" s="615">
        <f t="shared" si="13"/>
        <v>0</v>
      </c>
      <c r="I66" s="615">
        <f t="shared" si="12"/>
        <v>0</v>
      </c>
      <c r="J66" s="615">
        <f t="shared" si="13"/>
        <v>8.0999999999999996E-3</v>
      </c>
      <c r="K66" s="615">
        <f t="shared" si="13"/>
        <v>0</v>
      </c>
      <c r="L66" s="615">
        <f t="shared" si="13"/>
        <v>0.1071</v>
      </c>
      <c r="M66" s="615">
        <f t="shared" si="13"/>
        <v>1.77E-2</v>
      </c>
      <c r="N66" s="615">
        <f t="shared" si="13"/>
        <v>1.3299999999999999E-2</v>
      </c>
      <c r="O66" s="615">
        <f t="shared" si="13"/>
        <v>6.2100000000000002E-2</v>
      </c>
      <c r="P66" s="622">
        <f t="shared" si="9"/>
        <v>1.0006999999999999</v>
      </c>
      <c r="S66" s="621">
        <f t="shared" si="4"/>
        <v>2053</v>
      </c>
      <c r="T66" s="623">
        <v>0</v>
      </c>
      <c r="U66" s="623">
        <v>5</v>
      </c>
      <c r="V66" s="624">
        <f t="shared" si="5"/>
        <v>0</v>
      </c>
      <c r="W66" s="625">
        <v>1</v>
      </c>
      <c r="X66" s="626">
        <f t="shared" si="10"/>
        <v>0</v>
      </c>
    </row>
    <row r="67" spans="2:24">
      <c r="B67" s="621">
        <f t="shared" si="11"/>
        <v>2054</v>
      </c>
      <c r="C67" s="628"/>
      <c r="D67" s="614">
        <v>1</v>
      </c>
      <c r="E67" s="615">
        <f t="shared" si="13"/>
        <v>0.66390000000000005</v>
      </c>
      <c r="F67" s="615">
        <f t="shared" si="13"/>
        <v>0.1285</v>
      </c>
      <c r="G67" s="615">
        <f t="shared" si="12"/>
        <v>0</v>
      </c>
      <c r="H67" s="615">
        <f t="shared" si="13"/>
        <v>0</v>
      </c>
      <c r="I67" s="615">
        <f t="shared" si="12"/>
        <v>0</v>
      </c>
      <c r="J67" s="615">
        <f t="shared" si="13"/>
        <v>8.0999999999999996E-3</v>
      </c>
      <c r="K67" s="615">
        <f t="shared" si="13"/>
        <v>0</v>
      </c>
      <c r="L67" s="615">
        <f t="shared" si="13"/>
        <v>0.1071</v>
      </c>
      <c r="M67" s="615">
        <f t="shared" si="13"/>
        <v>1.77E-2</v>
      </c>
      <c r="N67" s="615">
        <f t="shared" si="13"/>
        <v>1.3299999999999999E-2</v>
      </c>
      <c r="O67" s="615">
        <f t="shared" si="13"/>
        <v>6.2100000000000002E-2</v>
      </c>
      <c r="P67" s="622">
        <f t="shared" si="9"/>
        <v>1.0006999999999999</v>
      </c>
      <c r="S67" s="621">
        <f t="shared" si="4"/>
        <v>2054</v>
      </c>
      <c r="T67" s="623">
        <v>0</v>
      </c>
      <c r="U67" s="623">
        <v>5</v>
      </c>
      <c r="V67" s="624">
        <f t="shared" si="5"/>
        <v>0</v>
      </c>
      <c r="W67" s="625">
        <v>1</v>
      </c>
      <c r="X67" s="626">
        <f t="shared" si="10"/>
        <v>0</v>
      </c>
    </row>
    <row r="68" spans="2:24">
      <c r="B68" s="621">
        <f t="shared" si="11"/>
        <v>2055</v>
      </c>
      <c r="C68" s="628"/>
      <c r="D68" s="614">
        <v>1</v>
      </c>
      <c r="E68" s="615">
        <f t="shared" si="13"/>
        <v>0.66390000000000005</v>
      </c>
      <c r="F68" s="615">
        <f t="shared" si="13"/>
        <v>0.1285</v>
      </c>
      <c r="G68" s="615">
        <f t="shared" si="12"/>
        <v>0</v>
      </c>
      <c r="H68" s="615">
        <f t="shared" si="13"/>
        <v>0</v>
      </c>
      <c r="I68" s="615">
        <f t="shared" si="12"/>
        <v>0</v>
      </c>
      <c r="J68" s="615">
        <f t="shared" si="13"/>
        <v>8.0999999999999996E-3</v>
      </c>
      <c r="K68" s="615">
        <f t="shared" si="13"/>
        <v>0</v>
      </c>
      <c r="L68" s="615">
        <f t="shared" si="13"/>
        <v>0.1071</v>
      </c>
      <c r="M68" s="615">
        <f t="shared" si="13"/>
        <v>1.77E-2</v>
      </c>
      <c r="N68" s="615">
        <f t="shared" si="13"/>
        <v>1.3299999999999999E-2</v>
      </c>
      <c r="O68" s="615">
        <f t="shared" si="13"/>
        <v>6.2100000000000002E-2</v>
      </c>
      <c r="P68" s="622">
        <f t="shared" si="9"/>
        <v>1.0006999999999999</v>
      </c>
      <c r="S68" s="621">
        <f t="shared" si="4"/>
        <v>2055</v>
      </c>
      <c r="T68" s="623">
        <v>0</v>
      </c>
      <c r="U68" s="623">
        <v>5</v>
      </c>
      <c r="V68" s="624">
        <f t="shared" si="5"/>
        <v>0</v>
      </c>
      <c r="W68" s="625">
        <v>1</v>
      </c>
      <c r="X68" s="626">
        <f t="shared" si="10"/>
        <v>0</v>
      </c>
    </row>
    <row r="69" spans="2:24">
      <c r="B69" s="621">
        <f t="shared" si="11"/>
        <v>2056</v>
      </c>
      <c r="C69" s="628"/>
      <c r="D69" s="614">
        <v>1</v>
      </c>
      <c r="E69" s="615">
        <f t="shared" si="13"/>
        <v>0.66390000000000005</v>
      </c>
      <c r="F69" s="615">
        <f t="shared" si="13"/>
        <v>0.1285</v>
      </c>
      <c r="G69" s="615">
        <f t="shared" si="13"/>
        <v>0</v>
      </c>
      <c r="H69" s="615">
        <f t="shared" si="13"/>
        <v>0</v>
      </c>
      <c r="I69" s="615">
        <f t="shared" si="13"/>
        <v>0</v>
      </c>
      <c r="J69" s="615">
        <f t="shared" si="13"/>
        <v>8.0999999999999996E-3</v>
      </c>
      <c r="K69" s="615">
        <f t="shared" si="13"/>
        <v>0</v>
      </c>
      <c r="L69" s="615">
        <f t="shared" si="13"/>
        <v>0.1071</v>
      </c>
      <c r="M69" s="615">
        <f t="shared" si="13"/>
        <v>1.77E-2</v>
      </c>
      <c r="N69" s="615">
        <f t="shared" si="13"/>
        <v>1.3299999999999999E-2</v>
      </c>
      <c r="O69" s="615">
        <f t="shared" si="13"/>
        <v>6.2100000000000002E-2</v>
      </c>
      <c r="P69" s="622">
        <f t="shared" si="9"/>
        <v>1.0006999999999999</v>
      </c>
      <c r="S69" s="621">
        <f t="shared" si="4"/>
        <v>2056</v>
      </c>
      <c r="T69" s="623">
        <v>0</v>
      </c>
      <c r="U69" s="623">
        <v>5</v>
      </c>
      <c r="V69" s="624">
        <f t="shared" si="5"/>
        <v>0</v>
      </c>
      <c r="W69" s="625">
        <v>1</v>
      </c>
      <c r="X69" s="626">
        <f t="shared" si="10"/>
        <v>0</v>
      </c>
    </row>
    <row r="70" spans="2:24">
      <c r="B70" s="621">
        <f t="shared" si="11"/>
        <v>2057</v>
      </c>
      <c r="C70" s="628"/>
      <c r="D70" s="614">
        <v>1</v>
      </c>
      <c r="E70" s="615">
        <f t="shared" si="13"/>
        <v>0.66390000000000005</v>
      </c>
      <c r="F70" s="615">
        <f t="shared" si="13"/>
        <v>0.1285</v>
      </c>
      <c r="G70" s="615">
        <f t="shared" si="13"/>
        <v>0</v>
      </c>
      <c r="H70" s="615">
        <f t="shared" si="13"/>
        <v>0</v>
      </c>
      <c r="I70" s="615">
        <f t="shared" si="13"/>
        <v>0</v>
      </c>
      <c r="J70" s="615">
        <f t="shared" si="13"/>
        <v>8.0999999999999996E-3</v>
      </c>
      <c r="K70" s="615">
        <f t="shared" si="13"/>
        <v>0</v>
      </c>
      <c r="L70" s="615">
        <f t="shared" si="13"/>
        <v>0.1071</v>
      </c>
      <c r="M70" s="615">
        <f t="shared" si="13"/>
        <v>1.77E-2</v>
      </c>
      <c r="N70" s="615">
        <f t="shared" si="13"/>
        <v>1.3299999999999999E-2</v>
      </c>
      <c r="O70" s="615">
        <f t="shared" si="13"/>
        <v>6.2100000000000002E-2</v>
      </c>
      <c r="P70" s="622">
        <f t="shared" si="9"/>
        <v>1.0006999999999999</v>
      </c>
      <c r="S70" s="621">
        <f t="shared" si="4"/>
        <v>2057</v>
      </c>
      <c r="T70" s="623">
        <v>0</v>
      </c>
      <c r="U70" s="623">
        <v>5</v>
      </c>
      <c r="V70" s="624">
        <f t="shared" si="5"/>
        <v>0</v>
      </c>
      <c r="W70" s="625">
        <v>1</v>
      </c>
      <c r="X70" s="626">
        <f t="shared" si="10"/>
        <v>0</v>
      </c>
    </row>
    <row r="71" spans="2:24">
      <c r="B71" s="621">
        <f t="shared" si="11"/>
        <v>2058</v>
      </c>
      <c r="C71" s="628"/>
      <c r="D71" s="614">
        <v>1</v>
      </c>
      <c r="E71" s="615">
        <f t="shared" si="13"/>
        <v>0.66390000000000005</v>
      </c>
      <c r="F71" s="615">
        <f t="shared" si="13"/>
        <v>0.1285</v>
      </c>
      <c r="G71" s="615">
        <f t="shared" si="13"/>
        <v>0</v>
      </c>
      <c r="H71" s="615">
        <f t="shared" si="13"/>
        <v>0</v>
      </c>
      <c r="I71" s="615">
        <f t="shared" si="13"/>
        <v>0</v>
      </c>
      <c r="J71" s="615">
        <f t="shared" si="13"/>
        <v>8.0999999999999996E-3</v>
      </c>
      <c r="K71" s="615">
        <f t="shared" si="13"/>
        <v>0</v>
      </c>
      <c r="L71" s="615">
        <f t="shared" si="13"/>
        <v>0.1071</v>
      </c>
      <c r="M71" s="615">
        <f t="shared" si="13"/>
        <v>1.77E-2</v>
      </c>
      <c r="N71" s="615">
        <f t="shared" si="13"/>
        <v>1.3299999999999999E-2</v>
      </c>
      <c r="O71" s="615">
        <f t="shared" si="13"/>
        <v>6.2100000000000002E-2</v>
      </c>
      <c r="P71" s="622">
        <f t="shared" si="9"/>
        <v>1.0006999999999999</v>
      </c>
      <c r="S71" s="621">
        <f t="shared" si="4"/>
        <v>2058</v>
      </c>
      <c r="T71" s="623">
        <v>0</v>
      </c>
      <c r="U71" s="623">
        <v>5</v>
      </c>
      <c r="V71" s="624">
        <f t="shared" si="5"/>
        <v>0</v>
      </c>
      <c r="W71" s="625">
        <v>1</v>
      </c>
      <c r="X71" s="626">
        <f t="shared" si="10"/>
        <v>0</v>
      </c>
    </row>
    <row r="72" spans="2:24">
      <c r="B72" s="621">
        <f t="shared" si="11"/>
        <v>2059</v>
      </c>
      <c r="C72" s="628"/>
      <c r="D72" s="614">
        <v>1</v>
      </c>
      <c r="E72" s="615">
        <f t="shared" si="13"/>
        <v>0.66390000000000005</v>
      </c>
      <c r="F72" s="615">
        <f t="shared" si="13"/>
        <v>0.1285</v>
      </c>
      <c r="G72" s="615">
        <f t="shared" si="13"/>
        <v>0</v>
      </c>
      <c r="H72" s="615">
        <f t="shared" si="13"/>
        <v>0</v>
      </c>
      <c r="I72" s="615">
        <f t="shared" si="13"/>
        <v>0</v>
      </c>
      <c r="J72" s="615">
        <f t="shared" si="13"/>
        <v>8.0999999999999996E-3</v>
      </c>
      <c r="K72" s="615">
        <f t="shared" si="13"/>
        <v>0</v>
      </c>
      <c r="L72" s="615">
        <f t="shared" si="13"/>
        <v>0.1071</v>
      </c>
      <c r="M72" s="615">
        <f t="shared" si="13"/>
        <v>1.77E-2</v>
      </c>
      <c r="N72" s="615">
        <f t="shared" si="13"/>
        <v>1.3299999999999999E-2</v>
      </c>
      <c r="O72" s="615">
        <f t="shared" si="13"/>
        <v>6.2100000000000002E-2</v>
      </c>
      <c r="P72" s="622">
        <f t="shared" si="9"/>
        <v>1.0006999999999999</v>
      </c>
      <c r="S72" s="621">
        <f t="shared" si="4"/>
        <v>2059</v>
      </c>
      <c r="T72" s="623">
        <v>0</v>
      </c>
      <c r="U72" s="623">
        <v>5</v>
      </c>
      <c r="V72" s="624">
        <f t="shared" si="5"/>
        <v>0</v>
      </c>
      <c r="W72" s="625">
        <v>1</v>
      </c>
      <c r="X72" s="626">
        <f t="shared" si="10"/>
        <v>0</v>
      </c>
    </row>
    <row r="73" spans="2:24">
      <c r="B73" s="621">
        <f t="shared" si="11"/>
        <v>2060</v>
      </c>
      <c r="C73" s="628"/>
      <c r="D73" s="614">
        <v>1</v>
      </c>
      <c r="E73" s="615">
        <f t="shared" ref="E73:O88" si="14">E$8</f>
        <v>0.66390000000000005</v>
      </c>
      <c r="F73" s="615">
        <f t="shared" si="14"/>
        <v>0.1285</v>
      </c>
      <c r="G73" s="615">
        <f t="shared" si="13"/>
        <v>0</v>
      </c>
      <c r="H73" s="615">
        <f t="shared" si="14"/>
        <v>0</v>
      </c>
      <c r="I73" s="615">
        <f t="shared" si="13"/>
        <v>0</v>
      </c>
      <c r="J73" s="615">
        <f t="shared" si="14"/>
        <v>8.0999999999999996E-3</v>
      </c>
      <c r="K73" s="615">
        <f t="shared" si="14"/>
        <v>0</v>
      </c>
      <c r="L73" s="615">
        <f t="shared" si="14"/>
        <v>0.1071</v>
      </c>
      <c r="M73" s="615">
        <f t="shared" si="14"/>
        <v>1.77E-2</v>
      </c>
      <c r="N73" s="615">
        <f t="shared" si="14"/>
        <v>1.3299999999999999E-2</v>
      </c>
      <c r="O73" s="615">
        <f t="shared" si="14"/>
        <v>6.2100000000000002E-2</v>
      </c>
      <c r="P73" s="622">
        <f t="shared" si="9"/>
        <v>1.0006999999999999</v>
      </c>
      <c r="S73" s="621">
        <f t="shared" si="4"/>
        <v>2060</v>
      </c>
      <c r="T73" s="623">
        <v>0</v>
      </c>
      <c r="U73" s="623">
        <v>5</v>
      </c>
      <c r="V73" s="624">
        <f t="shared" si="5"/>
        <v>0</v>
      </c>
      <c r="W73" s="625">
        <v>1</v>
      </c>
      <c r="X73" s="626">
        <f t="shared" si="10"/>
        <v>0</v>
      </c>
    </row>
    <row r="74" spans="2:24">
      <c r="B74" s="621">
        <f t="shared" si="11"/>
        <v>2061</v>
      </c>
      <c r="C74" s="628"/>
      <c r="D74" s="614">
        <v>1</v>
      </c>
      <c r="E74" s="615">
        <f t="shared" si="14"/>
        <v>0.66390000000000005</v>
      </c>
      <c r="F74" s="615">
        <f t="shared" si="14"/>
        <v>0.1285</v>
      </c>
      <c r="G74" s="615">
        <f t="shared" si="13"/>
        <v>0</v>
      </c>
      <c r="H74" s="615">
        <f t="shared" si="14"/>
        <v>0</v>
      </c>
      <c r="I74" s="615">
        <f t="shared" si="13"/>
        <v>0</v>
      </c>
      <c r="J74" s="615">
        <f t="shared" si="14"/>
        <v>8.0999999999999996E-3</v>
      </c>
      <c r="K74" s="615">
        <f t="shared" si="14"/>
        <v>0</v>
      </c>
      <c r="L74" s="615">
        <f t="shared" si="14"/>
        <v>0.1071</v>
      </c>
      <c r="M74" s="615">
        <f t="shared" si="14"/>
        <v>1.77E-2</v>
      </c>
      <c r="N74" s="615">
        <f t="shared" si="14"/>
        <v>1.3299999999999999E-2</v>
      </c>
      <c r="O74" s="615">
        <f t="shared" si="14"/>
        <v>6.2100000000000002E-2</v>
      </c>
      <c r="P74" s="622">
        <f t="shared" si="9"/>
        <v>1.0006999999999999</v>
      </c>
      <c r="S74" s="621">
        <f t="shared" si="4"/>
        <v>2061</v>
      </c>
      <c r="T74" s="623">
        <v>0</v>
      </c>
      <c r="U74" s="623">
        <v>5</v>
      </c>
      <c r="V74" s="624">
        <f t="shared" si="5"/>
        <v>0</v>
      </c>
      <c r="W74" s="625">
        <v>1</v>
      </c>
      <c r="X74" s="626">
        <f t="shared" si="10"/>
        <v>0</v>
      </c>
    </row>
    <row r="75" spans="2:24">
      <c r="B75" s="621">
        <f t="shared" si="11"/>
        <v>2062</v>
      </c>
      <c r="C75" s="628"/>
      <c r="D75" s="614">
        <v>1</v>
      </c>
      <c r="E75" s="615">
        <f t="shared" si="14"/>
        <v>0.66390000000000005</v>
      </c>
      <c r="F75" s="615">
        <f t="shared" si="14"/>
        <v>0.1285</v>
      </c>
      <c r="G75" s="615">
        <f t="shared" si="13"/>
        <v>0</v>
      </c>
      <c r="H75" s="615">
        <f t="shared" si="14"/>
        <v>0</v>
      </c>
      <c r="I75" s="615">
        <f t="shared" si="13"/>
        <v>0</v>
      </c>
      <c r="J75" s="615">
        <f t="shared" si="14"/>
        <v>8.0999999999999996E-3</v>
      </c>
      <c r="K75" s="615">
        <f t="shared" si="14"/>
        <v>0</v>
      </c>
      <c r="L75" s="615">
        <f t="shared" si="14"/>
        <v>0.1071</v>
      </c>
      <c r="M75" s="615">
        <f t="shared" si="14"/>
        <v>1.77E-2</v>
      </c>
      <c r="N75" s="615">
        <f t="shared" si="14"/>
        <v>1.3299999999999999E-2</v>
      </c>
      <c r="O75" s="615">
        <f t="shared" si="14"/>
        <v>6.2100000000000002E-2</v>
      </c>
      <c r="P75" s="622">
        <f t="shared" si="9"/>
        <v>1.0006999999999999</v>
      </c>
      <c r="S75" s="621">
        <f t="shared" si="4"/>
        <v>2062</v>
      </c>
      <c r="T75" s="623">
        <v>0</v>
      </c>
      <c r="U75" s="623">
        <v>5</v>
      </c>
      <c r="V75" s="624">
        <f t="shared" si="5"/>
        <v>0</v>
      </c>
      <c r="W75" s="625">
        <v>1</v>
      </c>
      <c r="X75" s="626">
        <f t="shared" si="10"/>
        <v>0</v>
      </c>
    </row>
    <row r="76" spans="2:24">
      <c r="B76" s="621">
        <f t="shared" si="11"/>
        <v>2063</v>
      </c>
      <c r="C76" s="628"/>
      <c r="D76" s="614">
        <v>1</v>
      </c>
      <c r="E76" s="615">
        <f t="shared" si="14"/>
        <v>0.66390000000000005</v>
      </c>
      <c r="F76" s="615">
        <f t="shared" si="14"/>
        <v>0.1285</v>
      </c>
      <c r="G76" s="615">
        <f t="shared" si="13"/>
        <v>0</v>
      </c>
      <c r="H76" s="615">
        <f t="shared" si="14"/>
        <v>0</v>
      </c>
      <c r="I76" s="615">
        <f t="shared" si="13"/>
        <v>0</v>
      </c>
      <c r="J76" s="615">
        <f t="shared" si="14"/>
        <v>8.0999999999999996E-3</v>
      </c>
      <c r="K76" s="615">
        <f t="shared" si="14"/>
        <v>0</v>
      </c>
      <c r="L76" s="615">
        <f t="shared" si="14"/>
        <v>0.1071</v>
      </c>
      <c r="M76" s="615">
        <f t="shared" si="14"/>
        <v>1.77E-2</v>
      </c>
      <c r="N76" s="615">
        <f t="shared" si="14"/>
        <v>1.3299999999999999E-2</v>
      </c>
      <c r="O76" s="615">
        <f t="shared" si="14"/>
        <v>6.2100000000000002E-2</v>
      </c>
      <c r="P76" s="622">
        <f t="shared" si="9"/>
        <v>1.0006999999999999</v>
      </c>
      <c r="S76" s="621">
        <f t="shared" si="4"/>
        <v>2063</v>
      </c>
      <c r="T76" s="623">
        <v>0</v>
      </c>
      <c r="U76" s="623">
        <v>5</v>
      </c>
      <c r="V76" s="624">
        <f t="shared" si="5"/>
        <v>0</v>
      </c>
      <c r="W76" s="625">
        <v>1</v>
      </c>
      <c r="X76" s="626">
        <f t="shared" si="10"/>
        <v>0</v>
      </c>
    </row>
    <row r="77" spans="2:24">
      <c r="B77" s="621">
        <f t="shared" si="11"/>
        <v>2064</v>
      </c>
      <c r="C77" s="628"/>
      <c r="D77" s="614">
        <v>1</v>
      </c>
      <c r="E77" s="615">
        <f t="shared" si="14"/>
        <v>0.66390000000000005</v>
      </c>
      <c r="F77" s="615">
        <f t="shared" si="14"/>
        <v>0.1285</v>
      </c>
      <c r="G77" s="615">
        <f t="shared" si="13"/>
        <v>0</v>
      </c>
      <c r="H77" s="615">
        <f t="shared" si="14"/>
        <v>0</v>
      </c>
      <c r="I77" s="615">
        <f t="shared" si="13"/>
        <v>0</v>
      </c>
      <c r="J77" s="615">
        <f t="shared" si="14"/>
        <v>8.0999999999999996E-3</v>
      </c>
      <c r="K77" s="615">
        <f t="shared" si="14"/>
        <v>0</v>
      </c>
      <c r="L77" s="615">
        <f t="shared" si="14"/>
        <v>0.1071</v>
      </c>
      <c r="M77" s="615">
        <f t="shared" si="14"/>
        <v>1.77E-2</v>
      </c>
      <c r="N77" s="615">
        <f t="shared" si="14"/>
        <v>1.3299999999999999E-2</v>
      </c>
      <c r="O77" s="615">
        <f t="shared" si="14"/>
        <v>6.2100000000000002E-2</v>
      </c>
      <c r="P77" s="622">
        <f t="shared" ref="P77:P93" si="15">SUM(E77:O77)</f>
        <v>1.0006999999999999</v>
      </c>
      <c r="S77" s="621">
        <f t="shared" si="4"/>
        <v>2064</v>
      </c>
      <c r="T77" s="623">
        <v>0</v>
      </c>
      <c r="U77" s="623">
        <v>5</v>
      </c>
      <c r="V77" s="624">
        <f t="shared" si="5"/>
        <v>0</v>
      </c>
      <c r="W77" s="625">
        <v>1</v>
      </c>
      <c r="X77" s="626">
        <f t="shared" ref="X77:X93" si="16">V77*W77</f>
        <v>0</v>
      </c>
    </row>
    <row r="78" spans="2:24">
      <c r="B78" s="621">
        <f t="shared" ref="B78:B93" si="17">B77+1</f>
        <v>2065</v>
      </c>
      <c r="C78" s="628"/>
      <c r="D78" s="614">
        <v>1</v>
      </c>
      <c r="E78" s="615">
        <f t="shared" si="14"/>
        <v>0.66390000000000005</v>
      </c>
      <c r="F78" s="615">
        <f t="shared" si="14"/>
        <v>0.1285</v>
      </c>
      <c r="G78" s="615">
        <f t="shared" si="13"/>
        <v>0</v>
      </c>
      <c r="H78" s="615">
        <f t="shared" si="14"/>
        <v>0</v>
      </c>
      <c r="I78" s="615">
        <f t="shared" si="13"/>
        <v>0</v>
      </c>
      <c r="J78" s="615">
        <f t="shared" si="14"/>
        <v>8.0999999999999996E-3</v>
      </c>
      <c r="K78" s="615">
        <f t="shared" si="14"/>
        <v>0</v>
      </c>
      <c r="L78" s="615">
        <f t="shared" si="14"/>
        <v>0.1071</v>
      </c>
      <c r="M78" s="615">
        <f t="shared" si="14"/>
        <v>1.77E-2</v>
      </c>
      <c r="N78" s="615">
        <f t="shared" si="14"/>
        <v>1.3299999999999999E-2</v>
      </c>
      <c r="O78" s="615">
        <f t="shared" si="14"/>
        <v>6.2100000000000002E-2</v>
      </c>
      <c r="P78" s="622">
        <f t="shared" si="15"/>
        <v>1.0006999999999999</v>
      </c>
      <c r="S78" s="621">
        <f t="shared" ref="S78:S93" si="18">S77+1</f>
        <v>2065</v>
      </c>
      <c r="T78" s="623">
        <v>0</v>
      </c>
      <c r="U78" s="623">
        <v>5</v>
      </c>
      <c r="V78" s="624">
        <f t="shared" si="5"/>
        <v>0</v>
      </c>
      <c r="W78" s="625">
        <v>1</v>
      </c>
      <c r="X78" s="626">
        <f t="shared" si="16"/>
        <v>0</v>
      </c>
    </row>
    <row r="79" spans="2:24">
      <c r="B79" s="621">
        <f t="shared" si="17"/>
        <v>2066</v>
      </c>
      <c r="C79" s="628"/>
      <c r="D79" s="614">
        <v>1</v>
      </c>
      <c r="E79" s="615">
        <f t="shared" si="14"/>
        <v>0.66390000000000005</v>
      </c>
      <c r="F79" s="615">
        <f t="shared" si="14"/>
        <v>0.1285</v>
      </c>
      <c r="G79" s="615">
        <f t="shared" si="14"/>
        <v>0</v>
      </c>
      <c r="H79" s="615">
        <f t="shared" si="14"/>
        <v>0</v>
      </c>
      <c r="I79" s="615">
        <f t="shared" si="14"/>
        <v>0</v>
      </c>
      <c r="J79" s="615">
        <f t="shared" si="14"/>
        <v>8.0999999999999996E-3</v>
      </c>
      <c r="K79" s="615">
        <f t="shared" si="14"/>
        <v>0</v>
      </c>
      <c r="L79" s="615">
        <f t="shared" si="14"/>
        <v>0.1071</v>
      </c>
      <c r="M79" s="615">
        <f t="shared" si="14"/>
        <v>1.77E-2</v>
      </c>
      <c r="N79" s="615">
        <f t="shared" si="14"/>
        <v>1.3299999999999999E-2</v>
      </c>
      <c r="O79" s="615">
        <f t="shared" si="14"/>
        <v>6.2100000000000002E-2</v>
      </c>
      <c r="P79" s="622">
        <f t="shared" si="15"/>
        <v>1.0006999999999999</v>
      </c>
      <c r="S79" s="621">
        <f t="shared" si="18"/>
        <v>2066</v>
      </c>
      <c r="T79" s="623">
        <v>0</v>
      </c>
      <c r="U79" s="623">
        <v>5</v>
      </c>
      <c r="V79" s="624">
        <f t="shared" ref="V79:V93" si="19">T79*U79</f>
        <v>0</v>
      </c>
      <c r="W79" s="625">
        <v>1</v>
      </c>
      <c r="X79" s="626">
        <f t="shared" si="16"/>
        <v>0</v>
      </c>
    </row>
    <row r="80" spans="2:24">
      <c r="B80" s="621">
        <f t="shared" si="17"/>
        <v>2067</v>
      </c>
      <c r="C80" s="628"/>
      <c r="D80" s="614">
        <v>1</v>
      </c>
      <c r="E80" s="615">
        <f t="shared" si="14"/>
        <v>0.66390000000000005</v>
      </c>
      <c r="F80" s="615">
        <f t="shared" si="14"/>
        <v>0.1285</v>
      </c>
      <c r="G80" s="615">
        <f t="shared" si="14"/>
        <v>0</v>
      </c>
      <c r="H80" s="615">
        <f t="shared" si="14"/>
        <v>0</v>
      </c>
      <c r="I80" s="615">
        <f t="shared" si="14"/>
        <v>0</v>
      </c>
      <c r="J80" s="615">
        <f t="shared" si="14"/>
        <v>8.0999999999999996E-3</v>
      </c>
      <c r="K80" s="615">
        <f t="shared" si="14"/>
        <v>0</v>
      </c>
      <c r="L80" s="615">
        <f t="shared" si="14"/>
        <v>0.1071</v>
      </c>
      <c r="M80" s="615">
        <f t="shared" si="14"/>
        <v>1.77E-2</v>
      </c>
      <c r="N80" s="615">
        <f t="shared" si="14"/>
        <v>1.3299999999999999E-2</v>
      </c>
      <c r="O80" s="615">
        <f t="shared" si="14"/>
        <v>6.2100000000000002E-2</v>
      </c>
      <c r="P80" s="622">
        <f t="shared" si="15"/>
        <v>1.0006999999999999</v>
      </c>
      <c r="S80" s="621">
        <f t="shared" si="18"/>
        <v>2067</v>
      </c>
      <c r="T80" s="623">
        <v>0</v>
      </c>
      <c r="U80" s="623">
        <v>5</v>
      </c>
      <c r="V80" s="624">
        <f t="shared" si="19"/>
        <v>0</v>
      </c>
      <c r="W80" s="625">
        <v>1</v>
      </c>
      <c r="X80" s="626">
        <f t="shared" si="16"/>
        <v>0</v>
      </c>
    </row>
    <row r="81" spans="2:24">
      <c r="B81" s="621">
        <f t="shared" si="17"/>
        <v>2068</v>
      </c>
      <c r="C81" s="628"/>
      <c r="D81" s="614">
        <v>1</v>
      </c>
      <c r="E81" s="615">
        <f t="shared" si="14"/>
        <v>0.66390000000000005</v>
      </c>
      <c r="F81" s="615">
        <f t="shared" si="14"/>
        <v>0.1285</v>
      </c>
      <c r="G81" s="615">
        <f t="shared" si="14"/>
        <v>0</v>
      </c>
      <c r="H81" s="615">
        <f t="shared" si="14"/>
        <v>0</v>
      </c>
      <c r="I81" s="615">
        <f t="shared" si="14"/>
        <v>0</v>
      </c>
      <c r="J81" s="615">
        <f t="shared" si="14"/>
        <v>8.0999999999999996E-3</v>
      </c>
      <c r="K81" s="615">
        <f t="shared" si="14"/>
        <v>0</v>
      </c>
      <c r="L81" s="615">
        <f t="shared" si="14"/>
        <v>0.1071</v>
      </c>
      <c r="M81" s="615">
        <f t="shared" si="14"/>
        <v>1.77E-2</v>
      </c>
      <c r="N81" s="615">
        <f t="shared" si="14"/>
        <v>1.3299999999999999E-2</v>
      </c>
      <c r="O81" s="615">
        <f t="shared" si="14"/>
        <v>6.2100000000000002E-2</v>
      </c>
      <c r="P81" s="622">
        <f t="shared" si="15"/>
        <v>1.0006999999999999</v>
      </c>
      <c r="S81" s="621">
        <f t="shared" si="18"/>
        <v>2068</v>
      </c>
      <c r="T81" s="623">
        <v>0</v>
      </c>
      <c r="U81" s="623">
        <v>5</v>
      </c>
      <c r="V81" s="624">
        <f t="shared" si="19"/>
        <v>0</v>
      </c>
      <c r="W81" s="625">
        <v>1</v>
      </c>
      <c r="X81" s="626">
        <f t="shared" si="16"/>
        <v>0</v>
      </c>
    </row>
    <row r="82" spans="2:24">
      <c r="B82" s="621">
        <f t="shared" si="17"/>
        <v>2069</v>
      </c>
      <c r="C82" s="628"/>
      <c r="D82" s="614">
        <v>1</v>
      </c>
      <c r="E82" s="615">
        <f t="shared" si="14"/>
        <v>0.66390000000000005</v>
      </c>
      <c r="F82" s="615">
        <f t="shared" si="14"/>
        <v>0.1285</v>
      </c>
      <c r="G82" s="615">
        <f t="shared" si="14"/>
        <v>0</v>
      </c>
      <c r="H82" s="615">
        <f t="shared" si="14"/>
        <v>0</v>
      </c>
      <c r="I82" s="615">
        <f t="shared" si="14"/>
        <v>0</v>
      </c>
      <c r="J82" s="615">
        <f t="shared" si="14"/>
        <v>8.0999999999999996E-3</v>
      </c>
      <c r="K82" s="615">
        <f t="shared" si="14"/>
        <v>0</v>
      </c>
      <c r="L82" s="615">
        <f t="shared" si="14"/>
        <v>0.1071</v>
      </c>
      <c r="M82" s="615">
        <f t="shared" si="14"/>
        <v>1.77E-2</v>
      </c>
      <c r="N82" s="615">
        <f t="shared" si="14"/>
        <v>1.3299999999999999E-2</v>
      </c>
      <c r="O82" s="615">
        <f t="shared" si="14"/>
        <v>6.2100000000000002E-2</v>
      </c>
      <c r="P82" s="622">
        <f t="shared" si="15"/>
        <v>1.0006999999999999</v>
      </c>
      <c r="S82" s="621">
        <f t="shared" si="18"/>
        <v>2069</v>
      </c>
      <c r="T82" s="623">
        <v>0</v>
      </c>
      <c r="U82" s="623">
        <v>5</v>
      </c>
      <c r="V82" s="624">
        <f t="shared" si="19"/>
        <v>0</v>
      </c>
      <c r="W82" s="625">
        <v>1</v>
      </c>
      <c r="X82" s="626">
        <f t="shared" si="16"/>
        <v>0</v>
      </c>
    </row>
    <row r="83" spans="2:24">
      <c r="B83" s="621">
        <f t="shared" si="17"/>
        <v>2070</v>
      </c>
      <c r="C83" s="628"/>
      <c r="D83" s="614">
        <v>1</v>
      </c>
      <c r="E83" s="615">
        <f t="shared" ref="E83:O93" si="20">E$8</f>
        <v>0.66390000000000005</v>
      </c>
      <c r="F83" s="615">
        <f t="shared" si="20"/>
        <v>0.1285</v>
      </c>
      <c r="G83" s="615">
        <f t="shared" si="14"/>
        <v>0</v>
      </c>
      <c r="H83" s="615">
        <f t="shared" si="20"/>
        <v>0</v>
      </c>
      <c r="I83" s="615">
        <f t="shared" si="14"/>
        <v>0</v>
      </c>
      <c r="J83" s="615">
        <f t="shared" si="20"/>
        <v>8.0999999999999996E-3</v>
      </c>
      <c r="K83" s="615">
        <f t="shared" si="20"/>
        <v>0</v>
      </c>
      <c r="L83" s="615">
        <f t="shared" si="20"/>
        <v>0.1071</v>
      </c>
      <c r="M83" s="615">
        <f t="shared" si="20"/>
        <v>1.77E-2</v>
      </c>
      <c r="N83" s="615">
        <f t="shared" si="20"/>
        <v>1.3299999999999999E-2</v>
      </c>
      <c r="O83" s="615">
        <f t="shared" si="20"/>
        <v>6.2100000000000002E-2</v>
      </c>
      <c r="P83" s="622">
        <f t="shared" si="15"/>
        <v>1.0006999999999999</v>
      </c>
      <c r="S83" s="621">
        <f t="shared" si="18"/>
        <v>2070</v>
      </c>
      <c r="T83" s="623">
        <v>0</v>
      </c>
      <c r="U83" s="623">
        <v>5</v>
      </c>
      <c r="V83" s="624">
        <f t="shared" si="19"/>
        <v>0</v>
      </c>
      <c r="W83" s="625">
        <v>1</v>
      </c>
      <c r="X83" s="626">
        <f t="shared" si="16"/>
        <v>0</v>
      </c>
    </row>
    <row r="84" spans="2:24">
      <c r="B84" s="621">
        <f t="shared" si="17"/>
        <v>2071</v>
      </c>
      <c r="C84" s="628"/>
      <c r="D84" s="614">
        <v>1</v>
      </c>
      <c r="E84" s="615">
        <f t="shared" si="20"/>
        <v>0.66390000000000005</v>
      </c>
      <c r="F84" s="615">
        <f t="shared" si="20"/>
        <v>0.1285</v>
      </c>
      <c r="G84" s="615">
        <f t="shared" si="14"/>
        <v>0</v>
      </c>
      <c r="H84" s="615">
        <f t="shared" si="20"/>
        <v>0</v>
      </c>
      <c r="I84" s="615">
        <f t="shared" si="14"/>
        <v>0</v>
      </c>
      <c r="J84" s="615">
        <f t="shared" si="20"/>
        <v>8.0999999999999996E-3</v>
      </c>
      <c r="K84" s="615">
        <f t="shared" si="20"/>
        <v>0</v>
      </c>
      <c r="L84" s="615">
        <f t="shared" si="20"/>
        <v>0.1071</v>
      </c>
      <c r="M84" s="615">
        <f t="shared" si="20"/>
        <v>1.77E-2</v>
      </c>
      <c r="N84" s="615">
        <f t="shared" si="20"/>
        <v>1.3299999999999999E-2</v>
      </c>
      <c r="O84" s="615">
        <f t="shared" si="20"/>
        <v>6.2100000000000002E-2</v>
      </c>
      <c r="P84" s="622">
        <f t="shared" si="15"/>
        <v>1.0006999999999999</v>
      </c>
      <c r="S84" s="621">
        <f t="shared" si="18"/>
        <v>2071</v>
      </c>
      <c r="T84" s="623">
        <v>0</v>
      </c>
      <c r="U84" s="623">
        <v>5</v>
      </c>
      <c r="V84" s="624">
        <f t="shared" si="19"/>
        <v>0</v>
      </c>
      <c r="W84" s="625">
        <v>1</v>
      </c>
      <c r="X84" s="626">
        <f t="shared" si="16"/>
        <v>0</v>
      </c>
    </row>
    <row r="85" spans="2:24">
      <c r="B85" s="621">
        <f t="shared" si="17"/>
        <v>2072</v>
      </c>
      <c r="C85" s="628"/>
      <c r="D85" s="614">
        <v>1</v>
      </c>
      <c r="E85" s="615">
        <f t="shared" si="20"/>
        <v>0.66390000000000005</v>
      </c>
      <c r="F85" s="615">
        <f t="shared" si="20"/>
        <v>0.1285</v>
      </c>
      <c r="G85" s="615">
        <f t="shared" si="14"/>
        <v>0</v>
      </c>
      <c r="H85" s="615">
        <f t="shared" si="20"/>
        <v>0</v>
      </c>
      <c r="I85" s="615">
        <f t="shared" si="14"/>
        <v>0</v>
      </c>
      <c r="J85" s="615">
        <f t="shared" si="20"/>
        <v>8.0999999999999996E-3</v>
      </c>
      <c r="K85" s="615">
        <f t="shared" si="20"/>
        <v>0</v>
      </c>
      <c r="L85" s="615">
        <f t="shared" si="20"/>
        <v>0.1071</v>
      </c>
      <c r="M85" s="615">
        <f t="shared" si="20"/>
        <v>1.77E-2</v>
      </c>
      <c r="N85" s="615">
        <f t="shared" si="20"/>
        <v>1.3299999999999999E-2</v>
      </c>
      <c r="O85" s="615">
        <f t="shared" si="20"/>
        <v>6.2100000000000002E-2</v>
      </c>
      <c r="P85" s="622">
        <f t="shared" si="15"/>
        <v>1.0006999999999999</v>
      </c>
      <c r="S85" s="621">
        <f t="shared" si="18"/>
        <v>2072</v>
      </c>
      <c r="T85" s="623">
        <v>0</v>
      </c>
      <c r="U85" s="623">
        <v>5</v>
      </c>
      <c r="V85" s="624">
        <f t="shared" si="19"/>
        <v>0</v>
      </c>
      <c r="W85" s="625">
        <v>1</v>
      </c>
      <c r="X85" s="626">
        <f t="shared" si="16"/>
        <v>0</v>
      </c>
    </row>
    <row r="86" spans="2:24">
      <c r="B86" s="621">
        <f t="shared" si="17"/>
        <v>2073</v>
      </c>
      <c r="C86" s="628"/>
      <c r="D86" s="614">
        <v>1</v>
      </c>
      <c r="E86" s="615">
        <f t="shared" si="20"/>
        <v>0.66390000000000005</v>
      </c>
      <c r="F86" s="615">
        <f t="shared" si="20"/>
        <v>0.1285</v>
      </c>
      <c r="G86" s="615">
        <f t="shared" si="14"/>
        <v>0</v>
      </c>
      <c r="H86" s="615">
        <f t="shared" si="20"/>
        <v>0</v>
      </c>
      <c r="I86" s="615">
        <f t="shared" si="14"/>
        <v>0</v>
      </c>
      <c r="J86" s="615">
        <f t="shared" si="20"/>
        <v>8.0999999999999996E-3</v>
      </c>
      <c r="K86" s="615">
        <f t="shared" si="20"/>
        <v>0</v>
      </c>
      <c r="L86" s="615">
        <f t="shared" si="20"/>
        <v>0.1071</v>
      </c>
      <c r="M86" s="615">
        <f t="shared" si="20"/>
        <v>1.77E-2</v>
      </c>
      <c r="N86" s="615">
        <f t="shared" si="20"/>
        <v>1.3299999999999999E-2</v>
      </c>
      <c r="O86" s="615">
        <f t="shared" si="20"/>
        <v>6.2100000000000002E-2</v>
      </c>
      <c r="P86" s="622">
        <f t="shared" si="15"/>
        <v>1.0006999999999999</v>
      </c>
      <c r="S86" s="621">
        <f t="shared" si="18"/>
        <v>2073</v>
      </c>
      <c r="T86" s="623">
        <v>0</v>
      </c>
      <c r="U86" s="623">
        <v>5</v>
      </c>
      <c r="V86" s="624">
        <f t="shared" si="19"/>
        <v>0</v>
      </c>
      <c r="W86" s="625">
        <v>1</v>
      </c>
      <c r="X86" s="626">
        <f t="shared" si="16"/>
        <v>0</v>
      </c>
    </row>
    <row r="87" spans="2:24">
      <c r="B87" s="621">
        <f t="shared" si="17"/>
        <v>2074</v>
      </c>
      <c r="C87" s="628"/>
      <c r="D87" s="614">
        <v>1</v>
      </c>
      <c r="E87" s="615">
        <f t="shared" si="20"/>
        <v>0.66390000000000005</v>
      </c>
      <c r="F87" s="615">
        <f t="shared" si="20"/>
        <v>0.1285</v>
      </c>
      <c r="G87" s="615">
        <f t="shared" si="14"/>
        <v>0</v>
      </c>
      <c r="H87" s="615">
        <f t="shared" si="20"/>
        <v>0</v>
      </c>
      <c r="I87" s="615">
        <f t="shared" si="14"/>
        <v>0</v>
      </c>
      <c r="J87" s="615">
        <f t="shared" si="20"/>
        <v>8.0999999999999996E-3</v>
      </c>
      <c r="K87" s="615">
        <f t="shared" si="20"/>
        <v>0</v>
      </c>
      <c r="L87" s="615">
        <f t="shared" si="20"/>
        <v>0.1071</v>
      </c>
      <c r="M87" s="615">
        <f t="shared" si="20"/>
        <v>1.77E-2</v>
      </c>
      <c r="N87" s="615">
        <f t="shared" si="20"/>
        <v>1.3299999999999999E-2</v>
      </c>
      <c r="O87" s="615">
        <f t="shared" si="20"/>
        <v>6.2100000000000002E-2</v>
      </c>
      <c r="P87" s="622">
        <f t="shared" si="15"/>
        <v>1.0006999999999999</v>
      </c>
      <c r="S87" s="621">
        <f t="shared" si="18"/>
        <v>2074</v>
      </c>
      <c r="T87" s="623">
        <v>0</v>
      </c>
      <c r="U87" s="623">
        <v>5</v>
      </c>
      <c r="V87" s="624">
        <f t="shared" si="19"/>
        <v>0</v>
      </c>
      <c r="W87" s="625">
        <v>1</v>
      </c>
      <c r="X87" s="626">
        <f t="shared" si="16"/>
        <v>0</v>
      </c>
    </row>
    <row r="88" spans="2:24">
      <c r="B88" s="621">
        <f t="shared" si="17"/>
        <v>2075</v>
      </c>
      <c r="C88" s="628"/>
      <c r="D88" s="614">
        <v>1</v>
      </c>
      <c r="E88" s="615">
        <f t="shared" si="20"/>
        <v>0.66390000000000005</v>
      </c>
      <c r="F88" s="615">
        <f t="shared" si="20"/>
        <v>0.1285</v>
      </c>
      <c r="G88" s="615">
        <f t="shared" si="14"/>
        <v>0</v>
      </c>
      <c r="H88" s="615">
        <f t="shared" si="20"/>
        <v>0</v>
      </c>
      <c r="I88" s="615">
        <f t="shared" si="14"/>
        <v>0</v>
      </c>
      <c r="J88" s="615">
        <f t="shared" si="20"/>
        <v>8.0999999999999996E-3</v>
      </c>
      <c r="K88" s="615">
        <f t="shared" si="20"/>
        <v>0</v>
      </c>
      <c r="L88" s="615">
        <f t="shared" si="20"/>
        <v>0.1071</v>
      </c>
      <c r="M88" s="615">
        <f t="shared" si="20"/>
        <v>1.77E-2</v>
      </c>
      <c r="N88" s="615">
        <f t="shared" si="20"/>
        <v>1.3299999999999999E-2</v>
      </c>
      <c r="O88" s="615">
        <f t="shared" si="20"/>
        <v>6.2100000000000002E-2</v>
      </c>
      <c r="P88" s="622">
        <f t="shared" si="15"/>
        <v>1.0006999999999999</v>
      </c>
      <c r="S88" s="621">
        <f t="shared" si="18"/>
        <v>2075</v>
      </c>
      <c r="T88" s="623">
        <v>0</v>
      </c>
      <c r="U88" s="623">
        <v>5</v>
      </c>
      <c r="V88" s="624">
        <f t="shared" si="19"/>
        <v>0</v>
      </c>
      <c r="W88" s="625">
        <v>1</v>
      </c>
      <c r="X88" s="626">
        <f t="shared" si="16"/>
        <v>0</v>
      </c>
    </row>
    <row r="89" spans="2:24">
      <c r="B89" s="621">
        <f t="shared" si="17"/>
        <v>2076</v>
      </c>
      <c r="C89" s="628"/>
      <c r="D89" s="614">
        <v>1</v>
      </c>
      <c r="E89" s="615">
        <f t="shared" si="20"/>
        <v>0.66390000000000005</v>
      </c>
      <c r="F89" s="615">
        <f t="shared" si="20"/>
        <v>0.1285</v>
      </c>
      <c r="G89" s="615">
        <f t="shared" si="20"/>
        <v>0</v>
      </c>
      <c r="H89" s="615">
        <f t="shared" si="20"/>
        <v>0</v>
      </c>
      <c r="I89" s="615">
        <f t="shared" si="20"/>
        <v>0</v>
      </c>
      <c r="J89" s="615">
        <f t="shared" si="20"/>
        <v>8.0999999999999996E-3</v>
      </c>
      <c r="K89" s="615">
        <f t="shared" si="20"/>
        <v>0</v>
      </c>
      <c r="L89" s="615">
        <f t="shared" si="20"/>
        <v>0.1071</v>
      </c>
      <c r="M89" s="615">
        <f t="shared" si="20"/>
        <v>1.77E-2</v>
      </c>
      <c r="N89" s="615">
        <f t="shared" si="20"/>
        <v>1.3299999999999999E-2</v>
      </c>
      <c r="O89" s="615">
        <f t="shared" si="20"/>
        <v>6.2100000000000002E-2</v>
      </c>
      <c r="P89" s="622">
        <f t="shared" si="15"/>
        <v>1.0006999999999999</v>
      </c>
      <c r="S89" s="621">
        <f t="shared" si="18"/>
        <v>2076</v>
      </c>
      <c r="T89" s="623">
        <v>0</v>
      </c>
      <c r="U89" s="623">
        <v>5</v>
      </c>
      <c r="V89" s="624">
        <f t="shared" si="19"/>
        <v>0</v>
      </c>
      <c r="W89" s="625">
        <v>1</v>
      </c>
      <c r="X89" s="626">
        <f t="shared" si="16"/>
        <v>0</v>
      </c>
    </row>
    <row r="90" spans="2:24">
      <c r="B90" s="621">
        <f t="shared" si="17"/>
        <v>2077</v>
      </c>
      <c r="C90" s="628"/>
      <c r="D90" s="614">
        <v>1</v>
      </c>
      <c r="E90" s="615">
        <f t="shared" si="20"/>
        <v>0.66390000000000005</v>
      </c>
      <c r="F90" s="615">
        <f t="shared" si="20"/>
        <v>0.1285</v>
      </c>
      <c r="G90" s="615">
        <f t="shared" si="20"/>
        <v>0</v>
      </c>
      <c r="H90" s="615">
        <f t="shared" si="20"/>
        <v>0</v>
      </c>
      <c r="I90" s="615">
        <f t="shared" si="20"/>
        <v>0</v>
      </c>
      <c r="J90" s="615">
        <f t="shared" si="20"/>
        <v>8.0999999999999996E-3</v>
      </c>
      <c r="K90" s="615">
        <f t="shared" si="20"/>
        <v>0</v>
      </c>
      <c r="L90" s="615">
        <f t="shared" si="20"/>
        <v>0.1071</v>
      </c>
      <c r="M90" s="615">
        <f t="shared" si="20"/>
        <v>1.77E-2</v>
      </c>
      <c r="N90" s="615">
        <f t="shared" si="20"/>
        <v>1.3299999999999999E-2</v>
      </c>
      <c r="O90" s="615">
        <f t="shared" si="20"/>
        <v>6.2100000000000002E-2</v>
      </c>
      <c r="P90" s="622">
        <f t="shared" si="15"/>
        <v>1.0006999999999999</v>
      </c>
      <c r="S90" s="621">
        <f t="shared" si="18"/>
        <v>2077</v>
      </c>
      <c r="T90" s="623">
        <v>0</v>
      </c>
      <c r="U90" s="623">
        <v>5</v>
      </c>
      <c r="V90" s="624">
        <f t="shared" si="19"/>
        <v>0</v>
      </c>
      <c r="W90" s="625">
        <v>1</v>
      </c>
      <c r="X90" s="626">
        <f t="shared" si="16"/>
        <v>0</v>
      </c>
    </row>
    <row r="91" spans="2:24">
      <c r="B91" s="621">
        <f t="shared" si="17"/>
        <v>2078</v>
      </c>
      <c r="C91" s="628"/>
      <c r="D91" s="614">
        <v>1</v>
      </c>
      <c r="E91" s="615">
        <f t="shared" si="20"/>
        <v>0.66390000000000005</v>
      </c>
      <c r="F91" s="615">
        <f t="shared" si="20"/>
        <v>0.1285</v>
      </c>
      <c r="G91" s="615">
        <f t="shared" si="20"/>
        <v>0</v>
      </c>
      <c r="H91" s="615">
        <f t="shared" si="20"/>
        <v>0</v>
      </c>
      <c r="I91" s="615">
        <f t="shared" si="20"/>
        <v>0</v>
      </c>
      <c r="J91" s="615">
        <f t="shared" si="20"/>
        <v>8.0999999999999996E-3</v>
      </c>
      <c r="K91" s="615">
        <f t="shared" si="20"/>
        <v>0</v>
      </c>
      <c r="L91" s="615">
        <f t="shared" si="20"/>
        <v>0.1071</v>
      </c>
      <c r="M91" s="615">
        <f t="shared" si="20"/>
        <v>1.77E-2</v>
      </c>
      <c r="N91" s="615">
        <f t="shared" si="20"/>
        <v>1.3299999999999999E-2</v>
      </c>
      <c r="O91" s="615">
        <f t="shared" si="20"/>
        <v>6.2100000000000002E-2</v>
      </c>
      <c r="P91" s="622">
        <f t="shared" si="15"/>
        <v>1.0006999999999999</v>
      </c>
      <c r="S91" s="621">
        <f t="shared" si="18"/>
        <v>2078</v>
      </c>
      <c r="T91" s="623">
        <v>0</v>
      </c>
      <c r="U91" s="623">
        <v>5</v>
      </c>
      <c r="V91" s="624">
        <f t="shared" si="19"/>
        <v>0</v>
      </c>
      <c r="W91" s="625">
        <v>1</v>
      </c>
      <c r="X91" s="626">
        <f t="shared" si="16"/>
        <v>0</v>
      </c>
    </row>
    <row r="92" spans="2:24">
      <c r="B92" s="621">
        <f t="shared" si="17"/>
        <v>2079</v>
      </c>
      <c r="C92" s="628"/>
      <c r="D92" s="614">
        <v>1</v>
      </c>
      <c r="E92" s="615">
        <f t="shared" si="20"/>
        <v>0.66390000000000005</v>
      </c>
      <c r="F92" s="615">
        <f t="shared" si="20"/>
        <v>0.1285</v>
      </c>
      <c r="G92" s="615">
        <f t="shared" si="20"/>
        <v>0</v>
      </c>
      <c r="H92" s="615">
        <f t="shared" si="20"/>
        <v>0</v>
      </c>
      <c r="I92" s="615">
        <f t="shared" si="20"/>
        <v>0</v>
      </c>
      <c r="J92" s="615">
        <f t="shared" si="20"/>
        <v>8.0999999999999996E-3</v>
      </c>
      <c r="K92" s="615">
        <f t="shared" si="20"/>
        <v>0</v>
      </c>
      <c r="L92" s="615">
        <f t="shared" si="20"/>
        <v>0.1071</v>
      </c>
      <c r="M92" s="615">
        <f t="shared" si="20"/>
        <v>1.77E-2</v>
      </c>
      <c r="N92" s="615">
        <f t="shared" si="20"/>
        <v>1.3299999999999999E-2</v>
      </c>
      <c r="O92" s="615">
        <f t="shared" si="20"/>
        <v>6.2100000000000002E-2</v>
      </c>
      <c r="P92" s="622">
        <f t="shared" si="15"/>
        <v>1.0006999999999999</v>
      </c>
      <c r="S92" s="621">
        <f t="shared" si="18"/>
        <v>2079</v>
      </c>
      <c r="T92" s="623">
        <v>0</v>
      </c>
      <c r="U92" s="623">
        <v>5</v>
      </c>
      <c r="V92" s="624">
        <f t="shared" si="19"/>
        <v>0</v>
      </c>
      <c r="W92" s="625">
        <v>1</v>
      </c>
      <c r="X92" s="626">
        <f t="shared" si="16"/>
        <v>0</v>
      </c>
    </row>
    <row r="93" spans="2:24" ht="13.5" thickBot="1">
      <c r="B93" s="629">
        <f t="shared" si="17"/>
        <v>2080</v>
      </c>
      <c r="C93" s="630"/>
      <c r="D93" s="614">
        <v>1</v>
      </c>
      <c r="E93" s="631">
        <f t="shared" si="20"/>
        <v>0.66390000000000005</v>
      </c>
      <c r="F93" s="631">
        <f t="shared" si="20"/>
        <v>0.1285</v>
      </c>
      <c r="G93" s="631">
        <f t="shared" si="20"/>
        <v>0</v>
      </c>
      <c r="H93" s="631">
        <f t="shared" si="20"/>
        <v>0</v>
      </c>
      <c r="I93" s="631">
        <f t="shared" si="20"/>
        <v>0</v>
      </c>
      <c r="J93" s="631">
        <f t="shared" si="20"/>
        <v>8.0999999999999996E-3</v>
      </c>
      <c r="K93" s="631">
        <f t="shared" si="20"/>
        <v>0</v>
      </c>
      <c r="L93" s="631">
        <f t="shared" si="20"/>
        <v>0.1071</v>
      </c>
      <c r="M93" s="631">
        <f t="shared" si="20"/>
        <v>1.77E-2</v>
      </c>
      <c r="N93" s="631">
        <f t="shared" si="20"/>
        <v>1.3299999999999999E-2</v>
      </c>
      <c r="O93" s="632">
        <f t="shared" si="20"/>
        <v>6.2100000000000002E-2</v>
      </c>
      <c r="P93" s="633">
        <f t="shared" si="15"/>
        <v>1.0006999999999999</v>
      </c>
      <c r="S93" s="629">
        <f t="shared" si="18"/>
        <v>2080</v>
      </c>
      <c r="T93" s="634">
        <v>0</v>
      </c>
      <c r="U93" s="635">
        <v>5</v>
      </c>
      <c r="V93" s="636">
        <f t="shared" si="19"/>
        <v>0</v>
      </c>
      <c r="W93" s="637">
        <v>1</v>
      </c>
      <c r="X93" s="638">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54" t="str">
        <f>city</f>
        <v>Balikpapan</v>
      </c>
      <c r="J2" s="755"/>
      <c r="K2" s="755"/>
      <c r="L2" s="755"/>
      <c r="M2" s="755"/>
      <c r="N2" s="755"/>
      <c r="O2" s="755"/>
    </row>
    <row r="3" spans="2:16" ht="16.5" thickBot="1">
      <c r="C3" s="4"/>
      <c r="H3" s="5" t="s">
        <v>276</v>
      </c>
      <c r="I3" s="754" t="str">
        <f>province</f>
        <v>Kalimantan Timur</v>
      </c>
      <c r="J3" s="755"/>
      <c r="K3" s="755"/>
      <c r="L3" s="755"/>
      <c r="M3" s="755"/>
      <c r="N3" s="755"/>
      <c r="O3" s="755"/>
    </row>
    <row r="4" spans="2:16" ht="16.5" thickBot="1">
      <c r="D4" s="4"/>
      <c r="E4" s="4"/>
      <c r="H4" s="5" t="s">
        <v>30</v>
      </c>
      <c r="I4" s="754" t="str">
        <f>country</f>
        <v>Indonesia</v>
      </c>
      <c r="J4" s="755"/>
      <c r="K4" s="755"/>
      <c r="L4" s="755"/>
      <c r="M4" s="755"/>
      <c r="N4" s="755"/>
      <c r="O4" s="755"/>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741" t="s">
        <v>32</v>
      </c>
      <c r="D10" s="742"/>
      <c r="E10" s="742"/>
      <c r="F10" s="742"/>
      <c r="G10" s="742"/>
      <c r="H10" s="742"/>
      <c r="I10" s="742"/>
      <c r="J10" s="742"/>
      <c r="K10" s="742"/>
      <c r="L10" s="742"/>
      <c r="M10" s="742"/>
      <c r="N10" s="742"/>
      <c r="O10" s="742"/>
      <c r="P10" s="743"/>
    </row>
    <row r="11" spans="2:16" ht="13.5" customHeight="1" thickBot="1">
      <c r="C11" s="745" t="s">
        <v>228</v>
      </c>
      <c r="D11" s="745" t="s">
        <v>262</v>
      </c>
      <c r="E11" s="745" t="s">
        <v>267</v>
      </c>
      <c r="F11" s="745" t="s">
        <v>261</v>
      </c>
      <c r="G11" s="745" t="s">
        <v>2</v>
      </c>
      <c r="H11" s="745" t="s">
        <v>16</v>
      </c>
      <c r="I11" s="745" t="s">
        <v>229</v>
      </c>
      <c r="J11" s="756" t="s">
        <v>273</v>
      </c>
      <c r="K11" s="757"/>
      <c r="L11" s="757"/>
      <c r="M11" s="758"/>
      <c r="N11" s="745" t="s">
        <v>146</v>
      </c>
      <c r="O11" s="745" t="s">
        <v>210</v>
      </c>
      <c r="P11" s="744" t="s">
        <v>308</v>
      </c>
    </row>
    <row r="12" spans="2:16" s="1" customFormat="1">
      <c r="B12" s="365" t="s">
        <v>1</v>
      </c>
      <c r="C12" s="759"/>
      <c r="D12" s="759"/>
      <c r="E12" s="759"/>
      <c r="F12" s="759"/>
      <c r="G12" s="759"/>
      <c r="H12" s="759"/>
      <c r="I12" s="759"/>
      <c r="J12" s="369" t="s">
        <v>230</v>
      </c>
      <c r="K12" s="369" t="s">
        <v>231</v>
      </c>
      <c r="L12" s="369" t="s">
        <v>232</v>
      </c>
      <c r="M12" s="365" t="s">
        <v>233</v>
      </c>
      <c r="N12" s="759"/>
      <c r="O12" s="759"/>
      <c r="P12" s="759"/>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5.4229106262803999</v>
      </c>
      <c r="D14" s="549">
        <f>Activity!$C13*Activity!$D13*Activity!F13</f>
        <v>1.0496219543259999</v>
      </c>
      <c r="E14" s="549">
        <f>Activity!$C13*Activity!$D13*Activity!G13</f>
        <v>0</v>
      </c>
      <c r="F14" s="549">
        <f>Activity!$C13*Activity!$D13*Activity!H13</f>
        <v>0</v>
      </c>
      <c r="G14" s="549">
        <f>Activity!$C13*Activity!$D13*Activity!I13</f>
        <v>0</v>
      </c>
      <c r="H14" s="549">
        <f>Activity!$C13*Activity!$D13*Activity!J13</f>
        <v>6.6162940311599985E-2</v>
      </c>
      <c r="I14" s="549">
        <f>Activity!$C13*Activity!$D13*Activity!K13</f>
        <v>0</v>
      </c>
      <c r="J14" s="549">
        <f>Activity!$C13*Activity!$D13*Activity!L13</f>
        <v>0.87482109967559984</v>
      </c>
      <c r="K14" s="550">
        <f>Activity!$C13*Activity!$D13*Activity!M13</f>
        <v>0.14457827697719999</v>
      </c>
      <c r="L14" s="550">
        <f>Activity!$C13*Activity!$D13*Activity!N13</f>
        <v>0.10863791433879998</v>
      </c>
      <c r="M14" s="549">
        <f>Activity!$C13*Activity!$D13*Activity!O13</f>
        <v>0.5072492090556</v>
      </c>
      <c r="N14" s="412">
        <v>0</v>
      </c>
      <c r="O14" s="557">
        <f>Activity!C13*Activity!D13</f>
        <v>8.1682642359999988</v>
      </c>
      <c r="P14" s="558">
        <f>Activity!X13</f>
        <v>0</v>
      </c>
    </row>
    <row r="15" spans="2:16">
      <c r="B15" s="34">
        <f>B14+1</f>
        <v>2001</v>
      </c>
      <c r="C15" s="551">
        <f>Activity!$C14*Activity!$D14*Activity!E14</f>
        <v>5.7237473989211995</v>
      </c>
      <c r="D15" s="552">
        <f>Activity!$C14*Activity!$D14*Activity!F14</f>
        <v>1.1078498881779999</v>
      </c>
      <c r="E15" s="550">
        <f>Activity!$C14*Activity!$D14*Activity!G14</f>
        <v>0</v>
      </c>
      <c r="F15" s="552">
        <f>Activity!$C14*Activity!$D14*Activity!H14</f>
        <v>0</v>
      </c>
      <c r="G15" s="552">
        <f>Activity!$C14*Activity!$D14*Activity!I14</f>
        <v>0</v>
      </c>
      <c r="H15" s="552">
        <f>Activity!$C14*Activity!$D14*Activity!J14</f>
        <v>6.9833339254799995E-2</v>
      </c>
      <c r="I15" s="552">
        <f>Activity!$C14*Activity!$D14*Activity!K14</f>
        <v>0</v>
      </c>
      <c r="J15" s="553">
        <f>Activity!$C14*Activity!$D14*Activity!L14</f>
        <v>0.92335193014679995</v>
      </c>
      <c r="K15" s="552">
        <f>Activity!$C14*Activity!$D14*Activity!M14</f>
        <v>0.15259877837159999</v>
      </c>
      <c r="L15" s="552">
        <f>Activity!$C14*Activity!$D14*Activity!N14</f>
        <v>0.11466461877639998</v>
      </c>
      <c r="M15" s="550">
        <f>Activity!$C14*Activity!$D14*Activity!O14</f>
        <v>0.53538893428680001</v>
      </c>
      <c r="N15" s="413">
        <v>0</v>
      </c>
      <c r="O15" s="552">
        <f>Activity!C14*Activity!D14</f>
        <v>8.621399907999999</v>
      </c>
      <c r="P15" s="559">
        <f>Activity!X14</f>
        <v>0</v>
      </c>
    </row>
    <row r="16" spans="2:16">
      <c r="B16" s="7">
        <f t="shared" ref="B16:B21" si="0">B15+1</f>
        <v>2002</v>
      </c>
      <c r="C16" s="551">
        <f>Activity!$C15*Activity!$D15*Activity!E15</f>
        <v>6.0475763005944003</v>
      </c>
      <c r="D16" s="552">
        <f>Activity!$C15*Activity!$D15*Activity!F15</f>
        <v>1.170528023236</v>
      </c>
      <c r="E16" s="550">
        <f>Activity!$C15*Activity!$D15*Activity!G15</f>
        <v>0</v>
      </c>
      <c r="F16" s="552">
        <f>Activity!$C15*Activity!$D15*Activity!H15</f>
        <v>0</v>
      </c>
      <c r="G16" s="552">
        <f>Activity!$C15*Activity!$D15*Activity!I15</f>
        <v>0</v>
      </c>
      <c r="H16" s="552">
        <f>Activity!$C15*Activity!$D15*Activity!J15</f>
        <v>7.3784256717599986E-2</v>
      </c>
      <c r="I16" s="552">
        <f>Activity!$C15*Activity!$D15*Activity!K15</f>
        <v>0</v>
      </c>
      <c r="J16" s="553">
        <f>Activity!$C15*Activity!$D15*Activity!L15</f>
        <v>0.97559183882159994</v>
      </c>
      <c r="K16" s="552">
        <f>Activity!$C15*Activity!$D15*Activity!M15</f>
        <v>0.16123226467919999</v>
      </c>
      <c r="L16" s="552">
        <f>Activity!$C15*Activity!$D15*Activity!N15</f>
        <v>0.12115192769679999</v>
      </c>
      <c r="M16" s="550">
        <f>Activity!$C15*Activity!$D15*Activity!O15</f>
        <v>0.56567930150159995</v>
      </c>
      <c r="N16" s="413">
        <v>0</v>
      </c>
      <c r="O16" s="552">
        <f>Activity!C15*Activity!D15</f>
        <v>9.1091674959999995</v>
      </c>
      <c r="P16" s="559">
        <f>Activity!X15</f>
        <v>0</v>
      </c>
    </row>
    <row r="17" spans="2:16">
      <c r="B17" s="7">
        <f t="shared" si="0"/>
        <v>2003</v>
      </c>
      <c r="C17" s="551">
        <f>Activity!$C16*Activity!$D16*Activity!E16</f>
        <v>6.1582894038468012</v>
      </c>
      <c r="D17" s="552">
        <f>Activity!$C16*Activity!$D16*Activity!F16</f>
        <v>1.1919569037420001</v>
      </c>
      <c r="E17" s="550">
        <f>Activity!$C16*Activity!$D16*Activity!G16</f>
        <v>0</v>
      </c>
      <c r="F17" s="552">
        <f>Activity!$C16*Activity!$D16*Activity!H16</f>
        <v>0</v>
      </c>
      <c r="G17" s="552">
        <f>Activity!$C16*Activity!$D16*Activity!I16</f>
        <v>0</v>
      </c>
      <c r="H17" s="552">
        <f>Activity!$C16*Activity!$D16*Activity!J16</f>
        <v>7.5135026617200007E-2</v>
      </c>
      <c r="I17" s="552">
        <f>Activity!$C16*Activity!$D16*Activity!K16</f>
        <v>0</v>
      </c>
      <c r="J17" s="553">
        <f>Activity!$C16*Activity!$D16*Activity!L16</f>
        <v>0.99345201860520016</v>
      </c>
      <c r="K17" s="552">
        <f>Activity!$C16*Activity!$D16*Activity!M16</f>
        <v>0.16418394705240003</v>
      </c>
      <c r="L17" s="552">
        <f>Activity!$C16*Activity!$D16*Activity!N16</f>
        <v>0.12336985851960001</v>
      </c>
      <c r="M17" s="550">
        <f>Activity!$C16*Activity!$D16*Activity!O16</f>
        <v>0.57603520406520015</v>
      </c>
      <c r="N17" s="413">
        <v>0</v>
      </c>
      <c r="O17" s="552">
        <f>Activity!C16*Activity!D16</f>
        <v>9.2759292120000012</v>
      </c>
      <c r="P17" s="559">
        <f>Activity!X16</f>
        <v>0</v>
      </c>
    </row>
    <row r="18" spans="2:16">
      <c r="B18" s="7">
        <f t="shared" si="0"/>
        <v>2004</v>
      </c>
      <c r="C18" s="551">
        <f>Activity!$C17*Activity!$D17*Activity!E17</f>
        <v>6.4974002226078005</v>
      </c>
      <c r="D18" s="552">
        <f>Activity!$C17*Activity!$D17*Activity!F17</f>
        <v>1.2575929034569999</v>
      </c>
      <c r="E18" s="550">
        <f>Activity!$C17*Activity!$D17*Activity!G17</f>
        <v>0</v>
      </c>
      <c r="F18" s="552">
        <f>Activity!$C17*Activity!$D17*Activity!H17</f>
        <v>0</v>
      </c>
      <c r="G18" s="552">
        <f>Activity!$C17*Activity!$D17*Activity!I17</f>
        <v>0</v>
      </c>
      <c r="H18" s="552">
        <f>Activity!$C17*Activity!$D17*Activity!J17</f>
        <v>7.9272393136199992E-2</v>
      </c>
      <c r="I18" s="552">
        <f>Activity!$C17*Activity!$D17*Activity!K17</f>
        <v>0</v>
      </c>
      <c r="J18" s="553">
        <f>Activity!$C17*Activity!$D17*Activity!L17</f>
        <v>1.0481571981341999</v>
      </c>
      <c r="K18" s="552">
        <f>Activity!$C17*Activity!$D17*Activity!M17</f>
        <v>0.1732248590754</v>
      </c>
      <c r="L18" s="552">
        <f>Activity!$C17*Activity!$D17*Activity!N17</f>
        <v>0.13016331218659999</v>
      </c>
      <c r="M18" s="550">
        <f>Activity!$C17*Activity!$D17*Activity!O17</f>
        <v>0.60775501404420007</v>
      </c>
      <c r="N18" s="413">
        <v>0</v>
      </c>
      <c r="O18" s="552">
        <f>Activity!C17*Activity!D17</f>
        <v>9.7867152019999999</v>
      </c>
      <c r="P18" s="559">
        <f>Activity!X17</f>
        <v>0</v>
      </c>
    </row>
    <row r="19" spans="2:16">
      <c r="B19" s="7">
        <f t="shared" si="0"/>
        <v>2005</v>
      </c>
      <c r="C19" s="551">
        <f>Activity!$C18*Activity!$D18*Activity!E18</f>
        <v>6.964676001597601</v>
      </c>
      <c r="D19" s="552">
        <f>Activity!$C18*Activity!$D18*Activity!F18</f>
        <v>1.348035647244</v>
      </c>
      <c r="E19" s="550">
        <f>Activity!$C18*Activity!$D18*Activity!G18</f>
        <v>0</v>
      </c>
      <c r="F19" s="552">
        <f>Activity!$C18*Activity!$D18*Activity!H18</f>
        <v>0</v>
      </c>
      <c r="G19" s="552">
        <f>Activity!$C18*Activity!$D18*Activity!I18</f>
        <v>0</v>
      </c>
      <c r="H19" s="552">
        <f>Activity!$C18*Activity!$D18*Activity!J18</f>
        <v>8.4973453250399997E-2</v>
      </c>
      <c r="I19" s="552">
        <f>Activity!$C18*Activity!$D18*Activity!K18</f>
        <v>0</v>
      </c>
      <c r="J19" s="553">
        <f>Activity!$C18*Activity!$D18*Activity!L18</f>
        <v>1.1235378818664001</v>
      </c>
      <c r="K19" s="552">
        <f>Activity!$C18*Activity!$D18*Activity!M18</f>
        <v>0.18568273117680001</v>
      </c>
      <c r="L19" s="552">
        <f>Activity!$C18*Activity!$D18*Activity!N18</f>
        <v>0.13952431212720001</v>
      </c>
      <c r="M19" s="550">
        <f>Activity!$C18*Activity!$D18*Activity!O18</f>
        <v>0.65146314158640006</v>
      </c>
      <c r="N19" s="413">
        <v>0</v>
      </c>
      <c r="O19" s="552">
        <f>Activity!C18*Activity!D18</f>
        <v>10.490549784000001</v>
      </c>
      <c r="P19" s="559">
        <f>Activity!X18</f>
        <v>0</v>
      </c>
    </row>
    <row r="20" spans="2:16">
      <c r="B20" s="7">
        <f t="shared" si="0"/>
        <v>2006</v>
      </c>
      <c r="C20" s="551">
        <f>Activity!$C19*Activity!$D19*Activity!E19</f>
        <v>7.2481070861957999</v>
      </c>
      <c r="D20" s="552">
        <f>Activity!$C19*Activity!$D19*Activity!F19</f>
        <v>1.4028946536769999</v>
      </c>
      <c r="E20" s="550">
        <f>Activity!$C19*Activity!$D19*Activity!G19</f>
        <v>0</v>
      </c>
      <c r="F20" s="552">
        <f>Activity!$C19*Activity!$D19*Activity!H19</f>
        <v>0</v>
      </c>
      <c r="G20" s="552">
        <f>Activity!$C19*Activity!$D19*Activity!I19</f>
        <v>0</v>
      </c>
      <c r="H20" s="552">
        <f>Activity!$C19*Activity!$D19*Activity!J19</f>
        <v>8.8431491788199992E-2</v>
      </c>
      <c r="I20" s="552">
        <f>Activity!$C19*Activity!$D19*Activity!K19</f>
        <v>0</v>
      </c>
      <c r="J20" s="553">
        <f>Activity!$C19*Activity!$D19*Activity!L19</f>
        <v>1.1692608358662</v>
      </c>
      <c r="K20" s="552">
        <f>Activity!$C19*Activity!$D19*Activity!M19</f>
        <v>0.1932391857594</v>
      </c>
      <c r="L20" s="552">
        <f>Activity!$C19*Activity!$D19*Activity!N19</f>
        <v>0.14520232602259997</v>
      </c>
      <c r="M20" s="550">
        <f>Activity!$C19*Activity!$D19*Activity!O19</f>
        <v>0.67797477037619991</v>
      </c>
      <c r="N20" s="413">
        <v>0</v>
      </c>
      <c r="O20" s="552">
        <f>Activity!C19*Activity!D19</f>
        <v>10.917468121999999</v>
      </c>
      <c r="P20" s="559">
        <f>Activity!X19</f>
        <v>0</v>
      </c>
    </row>
    <row r="21" spans="2:16">
      <c r="B21" s="7">
        <f t="shared" si="0"/>
        <v>2007</v>
      </c>
      <c r="C21" s="551">
        <f>Activity!$C20*Activity!$D20*Activity!E20</f>
        <v>7.5398024099442011</v>
      </c>
      <c r="D21" s="552">
        <f>Activity!$C20*Activity!$D20*Activity!F20</f>
        <v>1.4593532304230001</v>
      </c>
      <c r="E21" s="550">
        <f>Activity!$C20*Activity!$D20*Activity!G20</f>
        <v>0</v>
      </c>
      <c r="F21" s="552">
        <f>Activity!$C20*Activity!$D20*Activity!H20</f>
        <v>0</v>
      </c>
      <c r="G21" s="552">
        <f>Activity!$C20*Activity!$D20*Activity!I20</f>
        <v>0</v>
      </c>
      <c r="H21" s="552">
        <f>Activity!$C20*Activity!$D20*Activity!J20</f>
        <v>9.1990359271800007E-2</v>
      </c>
      <c r="I21" s="552">
        <f>Activity!$C20*Activity!$D20*Activity!K20</f>
        <v>0</v>
      </c>
      <c r="J21" s="553">
        <f>Activity!$C20*Activity!$D20*Activity!L20</f>
        <v>1.2163169725938001</v>
      </c>
      <c r="K21" s="552">
        <f>Activity!$C20*Activity!$D20*Activity!M20</f>
        <v>0.20101597026060003</v>
      </c>
      <c r="L21" s="552">
        <f>Activity!$C20*Activity!$D20*Activity!N20</f>
        <v>0.1510458985574</v>
      </c>
      <c r="M21" s="550">
        <f>Activity!$C20*Activity!$D20*Activity!O20</f>
        <v>0.70525942108380013</v>
      </c>
      <c r="N21" s="413">
        <v>0</v>
      </c>
      <c r="O21" s="552">
        <f>Activity!C20*Activity!D20</f>
        <v>11.356834478000001</v>
      </c>
      <c r="P21" s="559">
        <f>Activity!X20</f>
        <v>0</v>
      </c>
    </row>
    <row r="22" spans="2:16">
      <c r="B22" s="7">
        <f t="shared" ref="B22:B85" si="1">B21+1</f>
        <v>2008</v>
      </c>
      <c r="C22" s="551">
        <f>Activity!$C21*Activity!$D21*Activity!E21</f>
        <v>7.8391617767034001</v>
      </c>
      <c r="D22" s="552">
        <f>Activity!$C21*Activity!$D21*Activity!F21</f>
        <v>1.5172952075709998</v>
      </c>
      <c r="E22" s="550">
        <f>Activity!$C21*Activity!$D21*Activity!G21</f>
        <v>0</v>
      </c>
      <c r="F22" s="552">
        <f>Activity!$C21*Activity!$D21*Activity!H21</f>
        <v>0</v>
      </c>
      <c r="G22" s="552">
        <f>Activity!$C21*Activity!$D21*Activity!I21</f>
        <v>0</v>
      </c>
      <c r="H22" s="552">
        <f>Activity!$C21*Activity!$D21*Activity!J21</f>
        <v>9.5642732928599983E-2</v>
      </c>
      <c r="I22" s="552">
        <f>Activity!$C21*Activity!$D21*Activity!K21</f>
        <v>0</v>
      </c>
      <c r="J22" s="553">
        <f>Activity!$C21*Activity!$D21*Activity!L21</f>
        <v>1.2646094687225999</v>
      </c>
      <c r="K22" s="552">
        <f>Activity!$C21*Activity!$D21*Activity!M21</f>
        <v>0.20899708306619999</v>
      </c>
      <c r="L22" s="552">
        <f>Activity!$C21*Activity!$D21*Activity!N21</f>
        <v>0.15704300591979997</v>
      </c>
      <c r="M22" s="550">
        <f>Activity!$C21*Activity!$D21*Activity!O21</f>
        <v>0.73326095245259992</v>
      </c>
      <c r="N22" s="413">
        <v>0</v>
      </c>
      <c r="O22" s="552">
        <f>Activity!C21*Activity!D21</f>
        <v>11.807744805999999</v>
      </c>
      <c r="P22" s="559">
        <f>Activity!X21</f>
        <v>0</v>
      </c>
    </row>
    <row r="23" spans="2:16">
      <c r="B23" s="7">
        <f t="shared" si="1"/>
        <v>2009</v>
      </c>
      <c r="C23" s="551">
        <f>Activity!$C22*Activity!$D22*Activity!E22</f>
        <v>8.1452156388636006</v>
      </c>
      <c r="D23" s="552">
        <f>Activity!$C22*Activity!$D22*Activity!F22</f>
        <v>1.576532926034</v>
      </c>
      <c r="E23" s="550">
        <f>Activity!$C22*Activity!$D22*Activity!G22</f>
        <v>0</v>
      </c>
      <c r="F23" s="552">
        <f>Activity!$C22*Activity!$D22*Activity!H22</f>
        <v>0</v>
      </c>
      <c r="G23" s="552">
        <f>Activity!$C22*Activity!$D22*Activity!I22</f>
        <v>0</v>
      </c>
      <c r="H23" s="552">
        <f>Activity!$C22*Activity!$D22*Activity!J22</f>
        <v>9.9376783664400004E-2</v>
      </c>
      <c r="I23" s="552">
        <f>Activity!$C22*Activity!$D22*Activity!K22</f>
        <v>0</v>
      </c>
      <c r="J23" s="553">
        <f>Activity!$C22*Activity!$D22*Activity!L22</f>
        <v>1.3139819173404002</v>
      </c>
      <c r="K23" s="552">
        <f>Activity!$C22*Activity!$D22*Activity!M22</f>
        <v>0.21715667541480002</v>
      </c>
      <c r="L23" s="552">
        <f>Activity!$C22*Activity!$D22*Activity!N22</f>
        <v>0.16317422502920001</v>
      </c>
      <c r="M23" s="550">
        <f>Activity!$C22*Activity!$D22*Activity!O22</f>
        <v>0.76188867476040001</v>
      </c>
      <c r="N23" s="413">
        <v>0</v>
      </c>
      <c r="O23" s="552">
        <f>Activity!C22*Activity!D22</f>
        <v>12.268738724</v>
      </c>
      <c r="P23" s="559">
        <f>Activity!X22</f>
        <v>0</v>
      </c>
    </row>
    <row r="24" spans="2:16">
      <c r="B24" s="7">
        <f t="shared" si="1"/>
        <v>2010</v>
      </c>
      <c r="C24" s="551">
        <f>Activity!$C23*Activity!$D23*Activity!E23</f>
        <v>8.2678864959702008</v>
      </c>
      <c r="D24" s="552">
        <f>Activity!$C23*Activity!$D23*Activity!F23</f>
        <v>1.6002762686129999</v>
      </c>
      <c r="E24" s="550">
        <f>Activity!$C23*Activity!$D23*Activity!G23</f>
        <v>0</v>
      </c>
      <c r="F24" s="552">
        <f>Activity!$C23*Activity!$D23*Activity!H23</f>
        <v>0</v>
      </c>
      <c r="G24" s="552">
        <f>Activity!$C23*Activity!$D23*Activity!I23</f>
        <v>0</v>
      </c>
      <c r="H24" s="552">
        <f>Activity!$C23*Activity!$D23*Activity!J23</f>
        <v>0.10087344572579998</v>
      </c>
      <c r="I24" s="552">
        <f>Activity!$C23*Activity!$D23*Activity!K23</f>
        <v>0</v>
      </c>
      <c r="J24" s="553">
        <f>Activity!$C23*Activity!$D23*Activity!L23</f>
        <v>1.3337711157077998</v>
      </c>
      <c r="K24" s="552">
        <f>Activity!$C23*Activity!$D23*Activity!M23</f>
        <v>0.22042715917859998</v>
      </c>
      <c r="L24" s="552">
        <f>Activity!$C23*Activity!$D23*Activity!N23</f>
        <v>0.16563170717939998</v>
      </c>
      <c r="M24" s="550">
        <f>Activity!$C23*Activity!$D23*Activity!O23</f>
        <v>0.77336308389779995</v>
      </c>
      <c r="N24" s="413">
        <v>0</v>
      </c>
      <c r="O24" s="552">
        <f>Activity!C23*Activity!D23</f>
        <v>12.453511817999999</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abSelected="1" topLeftCell="A7" zoomScale="85" zoomScaleNormal="85" workbookViewId="0">
      <selection activeCell="C17" sqref="C17:O47"/>
    </sheetView>
  </sheetViews>
  <sheetFormatPr defaultColWidth="8.85546875" defaultRowHeight="12.75"/>
  <cols>
    <col min="1" max="1" width="8.85546875" style="644"/>
    <col min="2" max="2" width="7" style="640" customWidth="1"/>
    <col min="3" max="3" width="8.85546875" style="640"/>
    <col min="4" max="4" width="10.85546875" style="640" customWidth="1"/>
    <col min="5" max="12" width="8.85546875" style="640"/>
    <col min="13" max="13" width="9.42578125" style="640" bestFit="1" customWidth="1"/>
    <col min="14" max="14" width="3" style="640" customWidth="1"/>
    <col min="15" max="15" width="14.85546875" style="641" customWidth="1"/>
    <col min="16" max="16" width="8.28515625" style="640" customWidth="1"/>
    <col min="17" max="17" width="2" style="643" customWidth="1"/>
    <col min="18" max="20" width="8.85546875" style="644"/>
    <col min="21" max="21" width="10.7109375" style="644" customWidth="1"/>
    <col min="22" max="27" width="8.85546875" style="644"/>
    <col min="28" max="28" width="8.85546875" style="640"/>
    <col min="29" max="30" width="8.85546875" style="644"/>
    <col min="31" max="31" width="2.7109375" style="644" customWidth="1"/>
    <col min="32" max="32" width="11.7109375" style="644" bestFit="1" customWidth="1"/>
    <col min="33" max="16384" width="8.85546875" style="644"/>
  </cols>
  <sheetData>
    <row r="1" spans="1:32">
      <c r="A1" s="639"/>
      <c r="P1" s="642"/>
    </row>
    <row r="2" spans="1:32" ht="15.75">
      <c r="A2" s="639"/>
      <c r="B2" s="645" t="s">
        <v>94</v>
      </c>
      <c r="D2" s="645"/>
      <c r="E2" s="645"/>
    </row>
    <row r="3" spans="1:32" ht="15.75">
      <c r="A3" s="639"/>
      <c r="B3" s="645"/>
      <c r="D3" s="645"/>
      <c r="E3" s="645"/>
      <c r="I3" s="646"/>
      <c r="J3" s="647"/>
      <c r="K3" s="647"/>
      <c r="L3" s="647"/>
      <c r="M3" s="647"/>
      <c r="N3" s="647"/>
      <c r="O3" s="648"/>
      <c r="AB3" s="647"/>
    </row>
    <row r="4" spans="1:32" ht="16.5" thickBot="1">
      <c r="A4" s="639"/>
      <c r="B4" s="646" t="s">
        <v>265</v>
      </c>
      <c r="D4" s="645"/>
      <c r="E4" s="646" t="s">
        <v>276</v>
      </c>
      <c r="H4" s="646" t="s">
        <v>30</v>
      </c>
      <c r="I4" s="646"/>
      <c r="J4" s="647"/>
      <c r="K4" s="647"/>
      <c r="L4" s="647"/>
      <c r="M4" s="647"/>
      <c r="N4" s="647"/>
      <c r="O4" s="648"/>
      <c r="AB4" s="647"/>
    </row>
    <row r="5" spans="1:32" ht="13.5" thickBot="1">
      <c r="A5" s="639"/>
      <c r="B5" s="649" t="str">
        <f>city</f>
        <v>Balikpapan</v>
      </c>
      <c r="C5" s="650"/>
      <c r="D5" s="650"/>
      <c r="E5" s="649" t="str">
        <f>province</f>
        <v>Kalimantan Timur</v>
      </c>
      <c r="F5" s="650"/>
      <c r="G5" s="650"/>
      <c r="H5" s="649" t="str">
        <f>country</f>
        <v>Indonesia</v>
      </c>
      <c r="I5" s="650"/>
      <c r="J5" s="651"/>
      <c r="K5" s="647"/>
      <c r="L5" s="647"/>
      <c r="M5" s="647"/>
      <c r="N5" s="647"/>
      <c r="O5" s="648"/>
      <c r="AB5" s="647"/>
    </row>
    <row r="6" spans="1:32">
      <c r="A6" s="639"/>
      <c r="C6" s="646"/>
      <c r="D6" s="646"/>
      <c r="E6" s="646"/>
    </row>
    <row r="7" spans="1:32">
      <c r="A7" s="639"/>
      <c r="B7" s="640" t="s">
        <v>35</v>
      </c>
      <c r="P7" s="642"/>
    </row>
    <row r="8" spans="1:32">
      <c r="A8" s="639"/>
      <c r="B8" s="640" t="s">
        <v>37</v>
      </c>
      <c r="P8" s="642"/>
    </row>
    <row r="9" spans="1:32">
      <c r="B9" s="652"/>
      <c r="P9" s="642"/>
    </row>
    <row r="10" spans="1:32">
      <c r="P10" s="653"/>
    </row>
    <row r="11" spans="1:32" ht="13.5" thickBot="1">
      <c r="A11" s="654"/>
      <c r="P11" s="654"/>
      <c r="Q11" s="655"/>
    </row>
    <row r="12" spans="1:32" ht="13.5" thickBot="1">
      <c r="A12" s="656"/>
      <c r="B12" s="657"/>
      <c r="C12" s="760" t="s">
        <v>91</v>
      </c>
      <c r="D12" s="761"/>
      <c r="E12" s="761"/>
      <c r="F12" s="761"/>
      <c r="G12" s="761"/>
      <c r="H12" s="761"/>
      <c r="I12" s="761"/>
      <c r="J12" s="761"/>
      <c r="K12" s="761"/>
      <c r="L12" s="761"/>
      <c r="M12" s="762"/>
      <c r="N12" s="658"/>
      <c r="O12" s="659"/>
      <c r="P12" s="656"/>
      <c r="Q12" s="655"/>
      <c r="S12" s="657"/>
      <c r="T12" s="760" t="s">
        <v>91</v>
      </c>
      <c r="U12" s="761"/>
      <c r="V12" s="761"/>
      <c r="W12" s="761"/>
      <c r="X12" s="761"/>
      <c r="Y12" s="761"/>
      <c r="Z12" s="761"/>
      <c r="AA12" s="761"/>
      <c r="AB12" s="761"/>
      <c r="AC12" s="761"/>
      <c r="AD12" s="762"/>
      <c r="AE12" s="658"/>
      <c r="AF12" s="660"/>
    </row>
    <row r="13" spans="1:32" ht="39" thickBot="1">
      <c r="A13" s="661"/>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61"/>
      <c r="Q13" s="655"/>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3.25" thickBot="1">
      <c r="A14" s="661"/>
      <c r="B14" s="662"/>
      <c r="C14" s="663" t="s">
        <v>81</v>
      </c>
      <c r="D14" s="664" t="s">
        <v>87</v>
      </c>
      <c r="E14" s="664" t="s">
        <v>88</v>
      </c>
      <c r="F14" s="664" t="s">
        <v>275</v>
      </c>
      <c r="G14" s="664" t="s">
        <v>89</v>
      </c>
      <c r="H14" s="664" t="s">
        <v>82</v>
      </c>
      <c r="I14" s="665" t="s">
        <v>92</v>
      </c>
      <c r="J14" s="666" t="s">
        <v>93</v>
      </c>
      <c r="K14" s="666" t="s">
        <v>316</v>
      </c>
      <c r="L14" s="667" t="s">
        <v>194</v>
      </c>
      <c r="M14" s="666" t="s">
        <v>162</v>
      </c>
      <c r="N14" s="668"/>
      <c r="O14" s="669" t="s">
        <v>163</v>
      </c>
      <c r="P14" s="661"/>
      <c r="Q14" s="655"/>
      <c r="S14" s="662"/>
      <c r="T14" s="663" t="s">
        <v>81</v>
      </c>
      <c r="U14" s="664" t="s">
        <v>87</v>
      </c>
      <c r="V14" s="664" t="s">
        <v>88</v>
      </c>
      <c r="W14" s="664" t="s">
        <v>275</v>
      </c>
      <c r="X14" s="664" t="s">
        <v>89</v>
      </c>
      <c r="Y14" s="664" t="s">
        <v>82</v>
      </c>
      <c r="Z14" s="665" t="s">
        <v>92</v>
      </c>
      <c r="AA14" s="666" t="s">
        <v>93</v>
      </c>
      <c r="AB14" s="666" t="s">
        <v>316</v>
      </c>
      <c r="AC14" s="667" t="s">
        <v>194</v>
      </c>
      <c r="AD14" s="666" t="s">
        <v>162</v>
      </c>
      <c r="AE14" s="668"/>
      <c r="AF14" s="670" t="s">
        <v>163</v>
      </c>
    </row>
    <row r="15" spans="1:32" ht="13.5" thickBot="1">
      <c r="B15" s="671"/>
      <c r="C15" s="672" t="s">
        <v>15</v>
      </c>
      <c r="D15" s="673" t="s">
        <v>15</v>
      </c>
      <c r="E15" s="673" t="s">
        <v>15</v>
      </c>
      <c r="F15" s="673" t="s">
        <v>15</v>
      </c>
      <c r="G15" s="673" t="s">
        <v>15</v>
      </c>
      <c r="H15" s="673" t="s">
        <v>15</v>
      </c>
      <c r="I15" s="674" t="s">
        <v>15</v>
      </c>
      <c r="J15" s="674" t="s">
        <v>15</v>
      </c>
      <c r="K15" s="674" t="s">
        <v>15</v>
      </c>
      <c r="L15" s="675" t="s">
        <v>15</v>
      </c>
      <c r="M15" s="674" t="s">
        <v>15</v>
      </c>
      <c r="N15" s="676"/>
      <c r="O15" s="677" t="s">
        <v>15</v>
      </c>
      <c r="P15" s="644"/>
      <c r="Q15" s="655"/>
      <c r="S15" s="671"/>
      <c r="T15" s="672" t="s">
        <v>15</v>
      </c>
      <c r="U15" s="673" t="s">
        <v>15</v>
      </c>
      <c r="V15" s="673" t="s">
        <v>15</v>
      </c>
      <c r="W15" s="673" t="s">
        <v>15</v>
      </c>
      <c r="X15" s="673" t="s">
        <v>15</v>
      </c>
      <c r="Y15" s="673" t="s">
        <v>15</v>
      </c>
      <c r="Z15" s="674" t="s">
        <v>15</v>
      </c>
      <c r="AA15" s="674" t="s">
        <v>15</v>
      </c>
      <c r="AB15" s="674" t="s">
        <v>15</v>
      </c>
      <c r="AC15" s="675" t="s">
        <v>15</v>
      </c>
      <c r="AD15" s="674" t="s">
        <v>15</v>
      </c>
      <c r="AE15" s="676"/>
      <c r="AF15" s="678" t="s">
        <v>15</v>
      </c>
    </row>
    <row r="16" spans="1:32" ht="13.5" thickBot="1">
      <c r="B16" s="679"/>
      <c r="C16" s="680"/>
      <c r="D16" s="681"/>
      <c r="E16" s="681"/>
      <c r="F16" s="681"/>
      <c r="G16" s="681"/>
      <c r="H16" s="681"/>
      <c r="I16" s="682"/>
      <c r="J16" s="682"/>
      <c r="K16" s="683"/>
      <c r="L16" s="684"/>
      <c r="M16" s="683"/>
      <c r="N16" s="685"/>
      <c r="O16" s="686"/>
      <c r="P16" s="644"/>
      <c r="Q16" s="655"/>
      <c r="S16" s="679"/>
      <c r="T16" s="680"/>
      <c r="U16" s="681"/>
      <c r="V16" s="681"/>
      <c r="W16" s="681"/>
      <c r="X16" s="681"/>
      <c r="Y16" s="681"/>
      <c r="Z16" s="682"/>
      <c r="AA16" s="682"/>
      <c r="AB16" s="683"/>
      <c r="AC16" s="684"/>
      <c r="AD16" s="683"/>
      <c r="AE16" s="685"/>
      <c r="AF16" s="687"/>
    </row>
    <row r="17" spans="2:34">
      <c r="B17" s="688">
        <f>year</f>
        <v>2000</v>
      </c>
      <c r="C17" s="870">
        <f>IF(Select2=1,Food!$K19,"")</f>
        <v>0</v>
      </c>
      <c r="D17" s="871">
        <f>IF(Select2=1,Paper!$K19,"")</f>
        <v>0</v>
      </c>
      <c r="E17" s="871">
        <f>IF(Select2=1,Nappies!$K19,"")</f>
        <v>0</v>
      </c>
      <c r="F17" s="871">
        <f>IF(Select2=1,Garden!$K19,"")</f>
        <v>0</v>
      </c>
      <c r="G17" s="871">
        <f>IF(Select2=1,Wood!$K19,"")</f>
        <v>0</v>
      </c>
      <c r="H17" s="871">
        <f>IF(Select2=1,Textiles!$K19,"")</f>
        <v>0</v>
      </c>
      <c r="I17" s="872">
        <f>Sludge!K19</f>
        <v>0</v>
      </c>
      <c r="J17" s="873" t="str">
        <f>IF(Select2=2,MSW!$K19,"")</f>
        <v/>
      </c>
      <c r="K17" s="872">
        <f>Industry!$K19</f>
        <v>0</v>
      </c>
      <c r="L17" s="874">
        <f>SUM(C17:K17)</f>
        <v>0</v>
      </c>
      <c r="M17" s="875">
        <f>Recovery_OX!C12</f>
        <v>0</v>
      </c>
      <c r="N17" s="876"/>
      <c r="O17" s="877">
        <f>(L17-M17)*(1-Recovery_OX!F12)</f>
        <v>0</v>
      </c>
      <c r="P17" s="695"/>
      <c r="Q17" s="655"/>
      <c r="S17" s="688">
        <f>year</f>
        <v>2000</v>
      </c>
      <c r="T17" s="689">
        <f>IF(Select2=1,Food!$W19,"")</f>
        <v>0</v>
      </c>
      <c r="U17" s="690">
        <f>IF(Select2=1,Paper!$W19,"")</f>
        <v>0</v>
      </c>
      <c r="V17" s="690">
        <f>IF(Select2=1,Nappies!$W19,"")</f>
        <v>0</v>
      </c>
      <c r="W17" s="690">
        <f>IF(Select2=1,Garden!$W19,"")</f>
        <v>0</v>
      </c>
      <c r="X17" s="690">
        <f>IF(Select2=1,Wood!$W19,"")</f>
        <v>0</v>
      </c>
      <c r="Y17" s="690">
        <f>IF(Select2=1,Textiles!$W19,"")</f>
        <v>0</v>
      </c>
      <c r="Z17" s="691">
        <f>Sludge!W19</f>
        <v>0</v>
      </c>
      <c r="AA17" s="692" t="str">
        <f>IF(Select2=2,MSW!$W19,"")</f>
        <v/>
      </c>
      <c r="AB17" s="691">
        <f>Industry!$W19</f>
        <v>0</v>
      </c>
      <c r="AC17" s="693">
        <f t="shared" ref="AC17:AC48" si="0">SUM(T17:AA17)</f>
        <v>0</v>
      </c>
      <c r="AD17" s="694">
        <f>Recovery_OX!R12</f>
        <v>0</v>
      </c>
      <c r="AE17" s="653"/>
      <c r="AF17" s="696">
        <f>(AC17-AD17)*(1-Recovery_OX!U12)</f>
        <v>0</v>
      </c>
      <c r="AH17" s="640"/>
    </row>
    <row r="18" spans="2:34">
      <c r="B18" s="697">
        <f t="shared" ref="B18:B81" si="1">B17+1</f>
        <v>2001</v>
      </c>
      <c r="C18" s="878">
        <f>IF(Select2=1,Food!$K20,"")</f>
        <v>0.13361011610837234</v>
      </c>
      <c r="D18" s="879">
        <f>IF(Select2=1,Paper!$K20,"")</f>
        <v>4.5793454057892922E-3</v>
      </c>
      <c r="E18" s="871">
        <f>IF(Select2=1,Nappies!$K20,"")</f>
        <v>1.4440169984593527E-2</v>
      </c>
      <c r="F18" s="879">
        <f>IF(Select2=1,Garden!$K20,"")</f>
        <v>0</v>
      </c>
      <c r="G18" s="871">
        <f>IF(Select2=1,Wood!$K20,"")</f>
        <v>0</v>
      </c>
      <c r="H18" s="879">
        <f>IF(Select2=1,Textiles!$K20,"")</f>
        <v>3.2653072705283569E-4</v>
      </c>
      <c r="I18" s="880">
        <f>Sludge!K20</f>
        <v>0</v>
      </c>
      <c r="J18" s="880" t="str">
        <f>IF(Select2=2,MSW!$K20,"")</f>
        <v/>
      </c>
      <c r="K18" s="880">
        <f>Industry!$K20</f>
        <v>0</v>
      </c>
      <c r="L18" s="881">
        <f>SUM(C18:K18)</f>
        <v>0.15295616222580799</v>
      </c>
      <c r="M18" s="882">
        <f>Recovery_OX!C13</f>
        <v>0</v>
      </c>
      <c r="N18" s="876"/>
      <c r="O18" s="883">
        <f>(L18-M18)*(1-Recovery_OX!F13)</f>
        <v>0.15295616222580799</v>
      </c>
      <c r="P18" s="695"/>
      <c r="Q18" s="655"/>
      <c r="S18" s="697">
        <f t="shared" ref="S18:S81" si="2">S17+1</f>
        <v>2001</v>
      </c>
      <c r="T18" s="698">
        <f>IF(Select2=1,Food!$W20,"")</f>
        <v>8.9391246281248227E-2</v>
      </c>
      <c r="U18" s="699">
        <f>IF(Select2=1,Paper!$W20,"")</f>
        <v>9.4614574499778774E-3</v>
      </c>
      <c r="V18" s="690">
        <f>IF(Select2=1,Nappies!$W20,"")</f>
        <v>0</v>
      </c>
      <c r="W18" s="699">
        <f>IF(Select2=1,Garden!$W20,"")</f>
        <v>0</v>
      </c>
      <c r="X18" s="690">
        <f>IF(Select2=1,Wood!$W20,"")</f>
        <v>0</v>
      </c>
      <c r="Y18" s="699">
        <f>IF(Select2=1,Textiles!$W20,"")</f>
        <v>3.5784189266064187E-4</v>
      </c>
      <c r="Z18" s="692">
        <f>Sludge!W20</f>
        <v>0</v>
      </c>
      <c r="AA18" s="692" t="str">
        <f>IF(Select2=2,MSW!$W20,"")</f>
        <v/>
      </c>
      <c r="AB18" s="700">
        <f>Industry!$W20</f>
        <v>0</v>
      </c>
      <c r="AC18" s="701">
        <f t="shared" si="0"/>
        <v>9.9210545623886745E-2</v>
      </c>
      <c r="AD18" s="702">
        <f>Recovery_OX!R13</f>
        <v>0</v>
      </c>
      <c r="AE18" s="653"/>
      <c r="AF18" s="704">
        <f>(AC18-AD18)*(1-Recovery_OX!U13)</f>
        <v>9.9210545623886745E-2</v>
      </c>
      <c r="AH18" s="640"/>
    </row>
    <row r="19" spans="2:34">
      <c r="B19" s="697">
        <f t="shared" si="1"/>
        <v>2002</v>
      </c>
      <c r="C19" s="878">
        <f>IF(Select2=1,Food!$K21,"")</f>
        <v>0.23058369632969436</v>
      </c>
      <c r="D19" s="879">
        <f>IF(Select2=1,Paper!$K21,"")</f>
        <v>9.1031386280727745E-3</v>
      </c>
      <c r="E19" s="871">
        <f>IF(Select2=1,Nappies!$K21,"")</f>
        <v>2.7423903921447241E-2</v>
      </c>
      <c r="F19" s="879">
        <f>IF(Select2=1,Garden!$K21,"")</f>
        <v>0</v>
      </c>
      <c r="G19" s="871">
        <f>IF(Select2=1,Wood!$K21,"")</f>
        <v>0</v>
      </c>
      <c r="H19" s="879">
        <f>IF(Select2=1,Textiles!$K21,"")</f>
        <v>6.4910029956017842E-4</v>
      </c>
      <c r="I19" s="880">
        <f>Sludge!K21</f>
        <v>0</v>
      </c>
      <c r="J19" s="880" t="str">
        <f>IF(Select2=2,MSW!$K21,"")</f>
        <v/>
      </c>
      <c r="K19" s="880">
        <f>Industry!$K21</f>
        <v>0</v>
      </c>
      <c r="L19" s="881">
        <f t="shared" ref="L19:L82" si="3">SUM(C19:K19)</f>
        <v>0.26775983917877455</v>
      </c>
      <c r="M19" s="882">
        <f>Recovery_OX!C14</f>
        <v>0</v>
      </c>
      <c r="N19" s="876"/>
      <c r="O19" s="883">
        <f>(L19-M19)*(1-Recovery_OX!F14)</f>
        <v>0.26775983917877455</v>
      </c>
      <c r="P19" s="695"/>
      <c r="Q19" s="655"/>
      <c r="S19" s="697">
        <f t="shared" si="2"/>
        <v>2002</v>
      </c>
      <c r="T19" s="698">
        <f>IF(Select2=1,Food!$W21,"")</f>
        <v>0.15427098327142799</v>
      </c>
      <c r="U19" s="699">
        <f>IF(Select2=1,Paper!$W21,"")</f>
        <v>1.880813766130739E-2</v>
      </c>
      <c r="V19" s="690">
        <f>IF(Select2=1,Nappies!$W21,"")</f>
        <v>0</v>
      </c>
      <c r="W19" s="699">
        <f>IF(Select2=1,Garden!$W21,"")</f>
        <v>0</v>
      </c>
      <c r="X19" s="690">
        <f>IF(Select2=1,Wood!$W21,"")</f>
        <v>0</v>
      </c>
      <c r="Y19" s="699">
        <f>IF(Select2=1,Textiles!$W21,"")</f>
        <v>7.1134279403855182E-4</v>
      </c>
      <c r="Z19" s="692">
        <f>Sludge!W21</f>
        <v>0</v>
      </c>
      <c r="AA19" s="692" t="str">
        <f>IF(Select2=2,MSW!$W21,"")</f>
        <v/>
      </c>
      <c r="AB19" s="700">
        <f>Industry!$W21</f>
        <v>0</v>
      </c>
      <c r="AC19" s="701">
        <f t="shared" si="0"/>
        <v>0.17379046372677395</v>
      </c>
      <c r="AD19" s="702">
        <f>Recovery_OX!R14</f>
        <v>0</v>
      </c>
      <c r="AE19" s="653"/>
      <c r="AF19" s="704">
        <f>(AC19-AD19)*(1-Recovery_OX!U14)</f>
        <v>0.17379046372677395</v>
      </c>
      <c r="AH19" s="640"/>
    </row>
    <row r="20" spans="2:34">
      <c r="B20" s="697">
        <f t="shared" si="1"/>
        <v>2003</v>
      </c>
      <c r="C20" s="878">
        <f>IF(Select2=1,Food!$K22,"")</f>
        <v>0.30356555408661573</v>
      </c>
      <c r="D20" s="879">
        <f>IF(Select2=1,Paper!$K22,"")</f>
        <v>1.3594550907696736E-2</v>
      </c>
      <c r="E20" s="871">
        <f>IF(Select2=1,Nappies!$K22,"")</f>
        <v>3.9240117633111811E-2</v>
      </c>
      <c r="F20" s="879">
        <f>IF(Select2=1,Garden!$K22,"")</f>
        <v>0</v>
      </c>
      <c r="G20" s="871">
        <f>IF(Select2=1,Wood!$K22,"")</f>
        <v>0</v>
      </c>
      <c r="H20" s="879">
        <f>IF(Select2=1,Textiles!$K22,"")</f>
        <v>9.6936094539518429E-4</v>
      </c>
      <c r="I20" s="880">
        <f>Sludge!K22</f>
        <v>0</v>
      </c>
      <c r="J20" s="880" t="str">
        <f>IF(Select2=2,MSW!$K22,"")</f>
        <v/>
      </c>
      <c r="K20" s="880">
        <f>Industry!$K22</f>
        <v>0</v>
      </c>
      <c r="L20" s="881">
        <f t="shared" si="3"/>
        <v>0.35736958357281945</v>
      </c>
      <c r="M20" s="882">
        <f>Recovery_OX!C15</f>
        <v>0</v>
      </c>
      <c r="N20" s="876"/>
      <c r="O20" s="883">
        <f>(L20-M20)*(1-Recovery_OX!F15)</f>
        <v>0.35736958357281945</v>
      </c>
      <c r="P20" s="695"/>
      <c r="Q20" s="655"/>
      <c r="S20" s="697">
        <f t="shared" si="2"/>
        <v>2003</v>
      </c>
      <c r="T20" s="698">
        <f>IF(Select2=1,Food!$W22,"")</f>
        <v>0.203099166427263</v>
      </c>
      <c r="U20" s="699">
        <f>IF(Select2=1,Paper!$W22,"")</f>
        <v>2.8087915098546974E-2</v>
      </c>
      <c r="V20" s="690">
        <f>IF(Select2=1,Nappies!$W22,"")</f>
        <v>0</v>
      </c>
      <c r="W20" s="699">
        <f>IF(Select2=1,Garden!$W22,"")</f>
        <v>0</v>
      </c>
      <c r="X20" s="690">
        <f>IF(Select2=1,Wood!$W22,"")</f>
        <v>0</v>
      </c>
      <c r="Y20" s="699">
        <f>IF(Select2=1,Textiles!$W22,"")</f>
        <v>1.0623133648166403E-3</v>
      </c>
      <c r="Z20" s="692">
        <f>Sludge!W22</f>
        <v>0</v>
      </c>
      <c r="AA20" s="692" t="str">
        <f>IF(Select2=2,MSW!$W22,"")</f>
        <v/>
      </c>
      <c r="AB20" s="700">
        <f>Industry!$W22</f>
        <v>0</v>
      </c>
      <c r="AC20" s="701">
        <f t="shared" si="0"/>
        <v>0.2322493948906266</v>
      </c>
      <c r="AD20" s="702">
        <f>Recovery_OX!R15</f>
        <v>0</v>
      </c>
      <c r="AE20" s="653"/>
      <c r="AF20" s="704">
        <f>(AC20-AD20)*(1-Recovery_OX!U15)</f>
        <v>0.2322493948906266</v>
      </c>
      <c r="AH20" s="640"/>
    </row>
    <row r="21" spans="2:34">
      <c r="B21" s="697">
        <f t="shared" si="1"/>
        <v>2004</v>
      </c>
      <c r="C21" s="878">
        <f>IF(Select2=1,Food!$K23,"")</f>
        <v>0.35521451484255551</v>
      </c>
      <c r="D21" s="879">
        <f>IF(Select2=1,Paper!$K23,"")</f>
        <v>1.7875806997371273E-2</v>
      </c>
      <c r="E21" s="871">
        <f>IF(Select2=1,Nappies!$K23,"")</f>
        <v>4.9503849147862475E-2</v>
      </c>
      <c r="F21" s="879">
        <f>IF(Select2=1,Garden!$K23,"")</f>
        <v>0</v>
      </c>
      <c r="G21" s="871">
        <f>IF(Select2=1,Wood!$K23,"")</f>
        <v>0</v>
      </c>
      <c r="H21" s="879">
        <f>IF(Select2=1,Textiles!$K23,"")</f>
        <v>1.2746363810269841E-3</v>
      </c>
      <c r="I21" s="880">
        <f>Sludge!K23</f>
        <v>0</v>
      </c>
      <c r="J21" s="880" t="str">
        <f>IF(Select2=2,MSW!$K23,"")</f>
        <v/>
      </c>
      <c r="K21" s="880">
        <f>Industry!$K23</f>
        <v>0</v>
      </c>
      <c r="L21" s="881">
        <f t="shared" si="3"/>
        <v>0.42386880736881627</v>
      </c>
      <c r="M21" s="882">
        <f>Recovery_OX!C16</f>
        <v>0</v>
      </c>
      <c r="N21" s="876"/>
      <c r="O21" s="883">
        <f>(L21-M21)*(1-Recovery_OX!F16)</f>
        <v>0.42386880736881627</v>
      </c>
      <c r="P21" s="695"/>
      <c r="Q21" s="655"/>
      <c r="S21" s="697">
        <f t="shared" si="2"/>
        <v>2004</v>
      </c>
      <c r="T21" s="698">
        <f>IF(Select2=1,Food!$W23,"")</f>
        <v>0.23765467094729409</v>
      </c>
      <c r="U21" s="699">
        <f>IF(Select2=1,Paper!$W23,"")</f>
        <v>3.6933485531758833E-2</v>
      </c>
      <c r="V21" s="690">
        <f>IF(Select2=1,Nappies!$W23,"")</f>
        <v>0</v>
      </c>
      <c r="W21" s="699">
        <f>IF(Select2=1,Garden!$W23,"")</f>
        <v>0</v>
      </c>
      <c r="X21" s="690">
        <f>IF(Select2=1,Wood!$W23,"")</f>
        <v>0</v>
      </c>
      <c r="Y21" s="699">
        <f>IF(Select2=1,Textiles!$W23,"")</f>
        <v>1.3968617874268317E-3</v>
      </c>
      <c r="Z21" s="692">
        <f>Sludge!W23</f>
        <v>0</v>
      </c>
      <c r="AA21" s="692" t="str">
        <f>IF(Select2=2,MSW!$W23,"")</f>
        <v/>
      </c>
      <c r="AB21" s="700">
        <f>Industry!$W23</f>
        <v>0</v>
      </c>
      <c r="AC21" s="701">
        <f t="shared" si="0"/>
        <v>0.27598501826647975</v>
      </c>
      <c r="AD21" s="702">
        <f>Recovery_OX!R16</f>
        <v>0</v>
      </c>
      <c r="AE21" s="653"/>
      <c r="AF21" s="704">
        <f>(AC21-AD21)*(1-Recovery_OX!U16)</f>
        <v>0.27598501826647975</v>
      </c>
    </row>
    <row r="22" spans="2:34">
      <c r="B22" s="697">
        <f t="shared" si="1"/>
        <v>2005</v>
      </c>
      <c r="C22" s="878">
        <f>IF(Select2=1,Food!$K24,"")</f>
        <v>0.39819088871758429</v>
      </c>
      <c r="D22" s="879">
        <f>IF(Select2=1,Paper!$K24,"")</f>
        <v>2.2153983879647125E-2</v>
      </c>
      <c r="E22" s="871">
        <f>IF(Select2=1,Nappies!$K24,"")</f>
        <v>5.9065985326541642E-2</v>
      </c>
      <c r="F22" s="879">
        <f>IF(Select2=1,Garden!$K24,"")</f>
        <v>0</v>
      </c>
      <c r="G22" s="871">
        <f>IF(Select2=1,Wood!$K24,"")</f>
        <v>0</v>
      </c>
      <c r="H22" s="879">
        <f>IF(Select2=1,Textiles!$K24,"")</f>
        <v>1.5796922534370692E-3</v>
      </c>
      <c r="I22" s="880">
        <f>Sludge!K24</f>
        <v>0</v>
      </c>
      <c r="J22" s="880" t="str">
        <f>IF(Select2=2,MSW!$K24,"")</f>
        <v/>
      </c>
      <c r="K22" s="880">
        <f>Industry!$K24</f>
        <v>0</v>
      </c>
      <c r="L22" s="881">
        <f t="shared" si="3"/>
        <v>0.4809905501772101</v>
      </c>
      <c r="M22" s="882">
        <f>Recovery_OX!C17</f>
        <v>0</v>
      </c>
      <c r="N22" s="876"/>
      <c r="O22" s="883">
        <f>(L22-M22)*(1-Recovery_OX!F17)</f>
        <v>0.4809905501772101</v>
      </c>
      <c r="P22" s="644"/>
      <c r="Q22" s="655"/>
      <c r="S22" s="697">
        <f t="shared" si="2"/>
        <v>2005</v>
      </c>
      <c r="T22" s="698">
        <f>IF(Select2=1,Food!$W24,"")</f>
        <v>0.26640782028384313</v>
      </c>
      <c r="U22" s="699">
        <f>IF(Select2=1,Paper!$W24,"")</f>
        <v>4.5772693966213064E-2</v>
      </c>
      <c r="V22" s="690">
        <f>IF(Select2=1,Nappies!$W24,"")</f>
        <v>0</v>
      </c>
      <c r="W22" s="699">
        <f>IF(Select2=1,Garden!$W24,"")</f>
        <v>0</v>
      </c>
      <c r="X22" s="690">
        <f>IF(Select2=1,Wood!$W24,"")</f>
        <v>0</v>
      </c>
      <c r="Y22" s="699">
        <f>IF(Select2=1,Textiles!$W24,"")</f>
        <v>1.7311695928077472E-3</v>
      </c>
      <c r="Z22" s="692">
        <f>Sludge!W24</f>
        <v>0</v>
      </c>
      <c r="AA22" s="692" t="str">
        <f>IF(Select2=2,MSW!$W24,"")</f>
        <v/>
      </c>
      <c r="AB22" s="700">
        <f>Industry!$W24</f>
        <v>0</v>
      </c>
      <c r="AC22" s="701">
        <f t="shared" si="0"/>
        <v>0.31391168384286394</v>
      </c>
      <c r="AD22" s="702">
        <f>Recovery_OX!R17</f>
        <v>0</v>
      </c>
      <c r="AE22" s="653"/>
      <c r="AF22" s="704">
        <f>(AC22-AD22)*(1-Recovery_OX!U17)</f>
        <v>0.31391168384286394</v>
      </c>
    </row>
    <row r="23" spans="2:34">
      <c r="B23" s="697">
        <f t="shared" si="1"/>
        <v>2006</v>
      </c>
      <c r="C23" s="878">
        <f>IF(Select2=1,Food!$K25,"")</f>
        <v>0.43851159254127486</v>
      </c>
      <c r="D23" s="879">
        <f>IF(Select2=1,Paper!$K25,"")</f>
        <v>2.6537517884817285E-2</v>
      </c>
      <c r="E23" s="871">
        <f>IF(Select2=1,Nappies!$K25,"")</f>
        <v>6.8377488890493721E-2</v>
      </c>
      <c r="F23" s="879">
        <f>IF(Select2=1,Garden!$K25,"")</f>
        <v>0</v>
      </c>
      <c r="G23" s="871">
        <f>IF(Select2=1,Wood!$K25,"")</f>
        <v>0</v>
      </c>
      <c r="H23" s="879">
        <f>IF(Select2=1,Textiles!$K25,"")</f>
        <v>1.8922606270652062E-3</v>
      </c>
      <c r="I23" s="880">
        <f>Sludge!K25</f>
        <v>0</v>
      </c>
      <c r="J23" s="880" t="str">
        <f>IF(Select2=2,MSW!$K25,"")</f>
        <v/>
      </c>
      <c r="K23" s="880">
        <f>Industry!$K25</f>
        <v>0</v>
      </c>
      <c r="L23" s="881">
        <f t="shared" si="3"/>
        <v>0.53531885994365103</v>
      </c>
      <c r="M23" s="882">
        <f>Recovery_OX!C18</f>
        <v>0</v>
      </c>
      <c r="N23" s="876"/>
      <c r="O23" s="883">
        <f>(L23-M23)*(1-Recovery_OX!F18)</f>
        <v>0.53531885994365103</v>
      </c>
      <c r="P23" s="644"/>
      <c r="Q23" s="655"/>
      <c r="S23" s="697">
        <f t="shared" si="2"/>
        <v>2006</v>
      </c>
      <c r="T23" s="698">
        <f>IF(Select2=1,Food!$W25,"")</f>
        <v>0.29338420553608929</v>
      </c>
      <c r="U23" s="699">
        <f>IF(Select2=1,Paper!$W25,"")</f>
        <v>5.4829582406647273E-2</v>
      </c>
      <c r="V23" s="690">
        <f>IF(Select2=1,Nappies!$W25,"")</f>
        <v>0</v>
      </c>
      <c r="W23" s="699">
        <f>IF(Select2=1,Garden!$W25,"")</f>
        <v>0</v>
      </c>
      <c r="X23" s="690">
        <f>IF(Select2=1,Wood!$W25,"")</f>
        <v>0</v>
      </c>
      <c r="Y23" s="699">
        <f>IF(Select2=1,Textiles!$W25,"")</f>
        <v>2.0737102762358427E-3</v>
      </c>
      <c r="Z23" s="692">
        <f>Sludge!W25</f>
        <v>0</v>
      </c>
      <c r="AA23" s="692" t="str">
        <f>IF(Select2=2,MSW!$W25,"")</f>
        <v/>
      </c>
      <c r="AB23" s="700">
        <f>Industry!$W25</f>
        <v>0</v>
      </c>
      <c r="AC23" s="701">
        <f t="shared" si="0"/>
        <v>0.35028749821897237</v>
      </c>
      <c r="AD23" s="702">
        <f>Recovery_OX!R18</f>
        <v>0</v>
      </c>
      <c r="AE23" s="653"/>
      <c r="AF23" s="704">
        <f>(AC23-AD23)*(1-Recovery_OX!U18)</f>
        <v>0.35028749821897237</v>
      </c>
    </row>
    <row r="24" spans="2:34">
      <c r="B24" s="697">
        <f t="shared" si="1"/>
        <v>2007</v>
      </c>
      <c r="C24" s="878">
        <f>IF(Select2=1,Food!$K26,"")</f>
        <v>0.47252256685789473</v>
      </c>
      <c r="D24" s="879">
        <f>IF(Select2=1,Paper!$K26,"")</f>
        <v>3.0864039635044978E-2</v>
      </c>
      <c r="E24" s="871">
        <f>IF(Select2=1,Nappies!$K26,"")</f>
        <v>7.6987999406231758E-2</v>
      </c>
      <c r="F24" s="879">
        <f>IF(Select2=1,Garden!$K26,"")</f>
        <v>0</v>
      </c>
      <c r="G24" s="871">
        <f>IF(Select2=1,Wood!$K26,"")</f>
        <v>0</v>
      </c>
      <c r="H24" s="879">
        <f>IF(Select2=1,Textiles!$K26,"")</f>
        <v>2.200763735593718E-3</v>
      </c>
      <c r="I24" s="880">
        <f>Sludge!K26</f>
        <v>0</v>
      </c>
      <c r="J24" s="880" t="str">
        <f>IF(Select2=2,MSW!$K26,"")</f>
        <v/>
      </c>
      <c r="K24" s="880">
        <f>Industry!$K26</f>
        <v>0</v>
      </c>
      <c r="L24" s="881">
        <f t="shared" si="3"/>
        <v>0.58257536963476531</v>
      </c>
      <c r="M24" s="882">
        <f>Recovery_OX!C19</f>
        <v>0</v>
      </c>
      <c r="N24" s="876"/>
      <c r="O24" s="883">
        <f>(L24-M24)*(1-Recovery_OX!F19)</f>
        <v>0.58257536963476531</v>
      </c>
      <c r="P24" s="644"/>
      <c r="Q24" s="655"/>
      <c r="S24" s="697">
        <f t="shared" si="2"/>
        <v>2007</v>
      </c>
      <c r="T24" s="698">
        <f>IF(Select2=1,Food!$W26,"")</f>
        <v>0.31613909468637019</v>
      </c>
      <c r="U24" s="699">
        <f>IF(Select2=1,Paper!$W26,"")</f>
        <v>6.37686769319111E-2</v>
      </c>
      <c r="V24" s="690">
        <f>IF(Select2=1,Nappies!$W26,"")</f>
        <v>0</v>
      </c>
      <c r="W24" s="699">
        <f>IF(Select2=1,Garden!$W26,"")</f>
        <v>0</v>
      </c>
      <c r="X24" s="690">
        <f>IF(Select2=1,Wood!$W26,"")</f>
        <v>0</v>
      </c>
      <c r="Y24" s="699">
        <f>IF(Select2=1,Textiles!$W26,"")</f>
        <v>2.4117958746232527E-3</v>
      </c>
      <c r="Z24" s="692">
        <f>Sludge!W26</f>
        <v>0</v>
      </c>
      <c r="AA24" s="692" t="str">
        <f>IF(Select2=2,MSW!$W26,"")</f>
        <v/>
      </c>
      <c r="AB24" s="700">
        <f>Industry!$W26</f>
        <v>0</v>
      </c>
      <c r="AC24" s="701">
        <f t="shared" si="0"/>
        <v>0.38231956749290452</v>
      </c>
      <c r="AD24" s="702">
        <f>Recovery_OX!R19</f>
        <v>0</v>
      </c>
      <c r="AE24" s="653"/>
      <c r="AF24" s="704">
        <f>(AC24-AD24)*(1-Recovery_OX!U19)</f>
        <v>0.38231956749290452</v>
      </c>
    </row>
    <row r="25" spans="2:34">
      <c r="B25" s="697">
        <f t="shared" si="1"/>
        <v>2008</v>
      </c>
      <c r="C25" s="878">
        <f>IF(Select2=1,Food!$K27,"")</f>
        <v>0.50250761800182797</v>
      </c>
      <c r="D25" s="879">
        <f>IF(Select2=1,Paper!$K27,"")</f>
        <v>3.5144382199893208E-2</v>
      </c>
      <c r="E25" s="871">
        <f>IF(Select2=1,Nappies!$K27,"")</f>
        <v>8.5029112832918918E-2</v>
      </c>
      <c r="F25" s="879">
        <f>IF(Select2=1,Garden!$K27,"")</f>
        <v>0</v>
      </c>
      <c r="G25" s="871">
        <f>IF(Select2=1,Wood!$K27,"")</f>
        <v>0</v>
      </c>
      <c r="H25" s="879">
        <f>IF(Select2=1,Textiles!$K27,"")</f>
        <v>2.5059740322374568E-3</v>
      </c>
      <c r="I25" s="880">
        <f>Sludge!K27</f>
        <v>0</v>
      </c>
      <c r="J25" s="880" t="str">
        <f>IF(Select2=2,MSW!$K27,"")</f>
        <v/>
      </c>
      <c r="K25" s="880">
        <f>Industry!$K27</f>
        <v>0</v>
      </c>
      <c r="L25" s="881">
        <f t="shared" si="3"/>
        <v>0.62518708706687764</v>
      </c>
      <c r="M25" s="882">
        <f>Recovery_OX!C20</f>
        <v>0</v>
      </c>
      <c r="N25" s="876"/>
      <c r="O25" s="883">
        <f>(L25-M25)*(1-Recovery_OX!F20)</f>
        <v>0.62518708706687764</v>
      </c>
      <c r="P25" s="644"/>
      <c r="Q25" s="655"/>
      <c r="S25" s="697">
        <f t="shared" si="2"/>
        <v>2008</v>
      </c>
      <c r="T25" s="698">
        <f>IF(Select2=1,Food!$W27,"")</f>
        <v>0.33620045807437193</v>
      </c>
      <c r="U25" s="699">
        <f>IF(Select2=1,Paper!$W27,"")</f>
        <v>7.2612359917134731E-2</v>
      </c>
      <c r="V25" s="690">
        <f>IF(Select2=1,Nappies!$W27,"")</f>
        <v>0</v>
      </c>
      <c r="W25" s="699">
        <f>IF(Select2=1,Garden!$W27,"")</f>
        <v>0</v>
      </c>
      <c r="X25" s="690">
        <f>IF(Select2=1,Wood!$W27,"")</f>
        <v>0</v>
      </c>
      <c r="Y25" s="699">
        <f>IF(Select2=1,Textiles!$W27,"")</f>
        <v>2.7462729120410487E-3</v>
      </c>
      <c r="Z25" s="692">
        <f>Sludge!W27</f>
        <v>0</v>
      </c>
      <c r="AA25" s="692" t="str">
        <f>IF(Select2=2,MSW!$W27,"")</f>
        <v/>
      </c>
      <c r="AB25" s="700">
        <f>Industry!$W27</f>
        <v>0</v>
      </c>
      <c r="AC25" s="701">
        <f t="shared" si="0"/>
        <v>0.4115590909035477</v>
      </c>
      <c r="AD25" s="702">
        <f>Recovery_OX!R20</f>
        <v>0</v>
      </c>
      <c r="AE25" s="653"/>
      <c r="AF25" s="704">
        <f>(AC25-AD25)*(1-Recovery_OX!U20)</f>
        <v>0.4115590909035477</v>
      </c>
    </row>
    <row r="26" spans="2:34">
      <c r="B26" s="697">
        <f t="shared" si="1"/>
        <v>2009</v>
      </c>
      <c r="C26" s="878">
        <f>IF(Select2=1,Food!$K28,"")</f>
        <v>0.52998283945864122</v>
      </c>
      <c r="D26" s="879">
        <f>IF(Select2=1,Paper!$K28,"")</f>
        <v>3.9388139434326522E-2</v>
      </c>
      <c r="E26" s="871">
        <f>IF(Select2=1,Nappies!$K28,"")</f>
        <v>9.2610253844205306E-2</v>
      </c>
      <c r="F26" s="879">
        <f>IF(Select2=1,Garden!$K28,"")</f>
        <v>0</v>
      </c>
      <c r="G26" s="871">
        <f>IF(Select2=1,Wood!$K28,"")</f>
        <v>0</v>
      </c>
      <c r="H26" s="879">
        <f>IF(Select2=1,Textiles!$K28,"")</f>
        <v>2.8085756078782441E-3</v>
      </c>
      <c r="I26" s="880">
        <f>Sludge!K28</f>
        <v>0</v>
      </c>
      <c r="J26" s="880" t="str">
        <f>IF(Select2=2,MSW!$K28,"")</f>
        <v/>
      </c>
      <c r="K26" s="880">
        <f>Industry!$K28</f>
        <v>0</v>
      </c>
      <c r="L26" s="881">
        <f t="shared" si="3"/>
        <v>0.6647898083450513</v>
      </c>
      <c r="M26" s="882">
        <f>Recovery_OX!C21</f>
        <v>0</v>
      </c>
      <c r="N26" s="876"/>
      <c r="O26" s="883">
        <f>(L26-M26)*(1-Recovery_OX!F21)</f>
        <v>0.6647898083450513</v>
      </c>
      <c r="P26" s="644"/>
      <c r="Q26" s="655"/>
      <c r="S26" s="697">
        <f t="shared" si="2"/>
        <v>2009</v>
      </c>
      <c r="T26" s="698">
        <f>IF(Select2=1,Food!$W28,"")</f>
        <v>0.35458263121675371</v>
      </c>
      <c r="U26" s="699">
        <f>IF(Select2=1,Paper!$W28,"")</f>
        <v>8.1380453376707698E-2</v>
      </c>
      <c r="V26" s="690">
        <f>IF(Select2=1,Nappies!$W28,"")</f>
        <v>0</v>
      </c>
      <c r="W26" s="699">
        <f>IF(Select2=1,Garden!$W28,"")</f>
        <v>0</v>
      </c>
      <c r="X26" s="690">
        <f>IF(Select2=1,Wood!$W28,"")</f>
        <v>0</v>
      </c>
      <c r="Y26" s="699">
        <f>IF(Select2=1,Textiles!$W28,"")</f>
        <v>3.0778910771268432E-3</v>
      </c>
      <c r="Z26" s="692">
        <f>Sludge!W28</f>
        <v>0</v>
      </c>
      <c r="AA26" s="692" t="str">
        <f>IF(Select2=2,MSW!$W28,"")</f>
        <v/>
      </c>
      <c r="AB26" s="700">
        <f>Industry!$W28</f>
        <v>0</v>
      </c>
      <c r="AC26" s="701">
        <f t="shared" si="0"/>
        <v>0.43904097567058825</v>
      </c>
      <c r="AD26" s="702">
        <f>Recovery_OX!R21</f>
        <v>0</v>
      </c>
      <c r="AE26" s="653"/>
      <c r="AF26" s="704">
        <f>(AC26-AD26)*(1-Recovery_OX!U21)</f>
        <v>0.43904097567058825</v>
      </c>
    </row>
    <row r="27" spans="2:34">
      <c r="B27" s="697">
        <f t="shared" si="1"/>
        <v>2010</v>
      </c>
      <c r="C27" s="878">
        <f>IF(Select2=1,Food!$K29,"")</f>
        <v>0.55594061128996408</v>
      </c>
      <c r="D27" s="879">
        <f>IF(Select2=1,Paper!$K29,"")</f>
        <v>4.3603437860570755E-2</v>
      </c>
      <c r="E27" s="871">
        <f>IF(Select2=1,Nappies!$K29,"")</f>
        <v>9.9821158468152149E-2</v>
      </c>
      <c r="F27" s="879">
        <f>IF(Select2=1,Garden!$K29,"")</f>
        <v>0</v>
      </c>
      <c r="G27" s="871">
        <f>IF(Select2=1,Wood!$K29,"")</f>
        <v>0</v>
      </c>
      <c r="H27" s="879">
        <f>IF(Select2=1,Textiles!$K29,"")</f>
        <v>3.1091479250758289E-3</v>
      </c>
      <c r="I27" s="880">
        <f>Sludge!K29</f>
        <v>0</v>
      </c>
      <c r="J27" s="880" t="str">
        <f>IF(Select2=2,MSW!$K29,"")</f>
        <v/>
      </c>
      <c r="K27" s="880">
        <f>Industry!$K29</f>
        <v>0</v>
      </c>
      <c r="L27" s="881">
        <f t="shared" si="3"/>
        <v>0.70247435554376281</v>
      </c>
      <c r="M27" s="882">
        <f>Recovery_OX!C22</f>
        <v>0</v>
      </c>
      <c r="N27" s="876"/>
      <c r="O27" s="883">
        <f>(L27-M27)*(1-Recovery_OX!F22)</f>
        <v>0.70247435554376281</v>
      </c>
      <c r="P27" s="644"/>
      <c r="Q27" s="655"/>
      <c r="S27" s="697">
        <f t="shared" si="2"/>
        <v>2010</v>
      </c>
      <c r="T27" s="698">
        <f>IF(Select2=1,Food!$W29,"")</f>
        <v>0.3719495615231696</v>
      </c>
      <c r="U27" s="699">
        <f>IF(Select2=1,Paper!$W29,"")</f>
        <v>9.008974764580735E-2</v>
      </c>
      <c r="V27" s="690">
        <f>IF(Select2=1,Nappies!$W29,"")</f>
        <v>0</v>
      </c>
      <c r="W27" s="699">
        <f>IF(Select2=1,Garden!$W29,"")</f>
        <v>0</v>
      </c>
      <c r="X27" s="690">
        <f>IF(Select2=1,Wood!$W29,"")</f>
        <v>0</v>
      </c>
      <c r="Y27" s="699">
        <f>IF(Select2=1,Textiles!$W29,"")</f>
        <v>3.4072853973433751E-3</v>
      </c>
      <c r="Z27" s="692">
        <f>Sludge!W29</f>
        <v>0</v>
      </c>
      <c r="AA27" s="692" t="str">
        <f>IF(Select2=2,MSW!$W29,"")</f>
        <v/>
      </c>
      <c r="AB27" s="700">
        <f>Industry!$W29</f>
        <v>0</v>
      </c>
      <c r="AC27" s="701">
        <f t="shared" si="0"/>
        <v>0.46544659456632032</v>
      </c>
      <c r="AD27" s="702">
        <f>Recovery_OX!R22</f>
        <v>0</v>
      </c>
      <c r="AE27" s="653"/>
      <c r="AF27" s="704">
        <f>(AC27-AD27)*(1-Recovery_OX!U22)</f>
        <v>0.46544659456632032</v>
      </c>
    </row>
    <row r="28" spans="2:34">
      <c r="B28" s="697">
        <f t="shared" si="1"/>
        <v>2011</v>
      </c>
      <c r="C28" s="878">
        <f>IF(Select2=1,Food!$K30,"")</f>
        <v>0.57636300072218827</v>
      </c>
      <c r="D28" s="879">
        <f>IF(Select2=1,Paper!$K30,"")</f>
        <v>4.7637344755607394E-2</v>
      </c>
      <c r="E28" s="871">
        <f>IF(Select2=1,Nappies!$K30,"")</f>
        <v>0.10623139393907811</v>
      </c>
      <c r="F28" s="879">
        <f>IF(Select2=1,Garden!$K30,"")</f>
        <v>0</v>
      </c>
      <c r="G28" s="871">
        <f>IF(Select2=1,Wood!$K30,"")</f>
        <v>0</v>
      </c>
      <c r="H28" s="879">
        <f>IF(Select2=1,Textiles!$K30,"")</f>
        <v>3.3967860992206618E-3</v>
      </c>
      <c r="I28" s="880">
        <f>Sludge!K30</f>
        <v>0</v>
      </c>
      <c r="J28" s="880" t="str">
        <f>IF(Select2=2,MSW!$K30,"")</f>
        <v/>
      </c>
      <c r="K28" s="880">
        <f>Industry!$K30</f>
        <v>0</v>
      </c>
      <c r="L28" s="881">
        <f t="shared" si="3"/>
        <v>0.73362852551609448</v>
      </c>
      <c r="M28" s="882">
        <f>Recovery_OX!C23</f>
        <v>0</v>
      </c>
      <c r="N28" s="876"/>
      <c r="O28" s="883">
        <f>(L28-M28)*(1-Recovery_OX!F23)</f>
        <v>0.73362852551609448</v>
      </c>
      <c r="P28" s="644"/>
      <c r="Q28" s="655"/>
      <c r="S28" s="697">
        <f t="shared" si="2"/>
        <v>2011</v>
      </c>
      <c r="T28" s="698">
        <f>IF(Select2=1,Food!$W30,"")</f>
        <v>0.38561306917184762</v>
      </c>
      <c r="U28" s="699">
        <f>IF(Select2=1,Paper!$W30,"")</f>
        <v>9.8424266023982243E-2</v>
      </c>
      <c r="V28" s="690">
        <f>IF(Select2=1,Nappies!$W30,"")</f>
        <v>0</v>
      </c>
      <c r="W28" s="699">
        <f>IF(Select2=1,Garden!$W30,"")</f>
        <v>0</v>
      </c>
      <c r="X28" s="690">
        <f>IF(Select2=1,Wood!$W30,"")</f>
        <v>0</v>
      </c>
      <c r="Y28" s="699">
        <f>IF(Select2=1,Textiles!$W30,"")</f>
        <v>3.722505314214425E-3</v>
      </c>
      <c r="Z28" s="692">
        <f>Sludge!W30</f>
        <v>0</v>
      </c>
      <c r="AA28" s="692" t="str">
        <f>IF(Select2=2,MSW!$W30,"")</f>
        <v/>
      </c>
      <c r="AB28" s="700">
        <f>Industry!$W30</f>
        <v>0</v>
      </c>
      <c r="AC28" s="701">
        <f t="shared" si="0"/>
        <v>0.48775984051004428</v>
      </c>
      <c r="AD28" s="702">
        <f>Recovery_OX!R23</f>
        <v>0</v>
      </c>
      <c r="AE28" s="653"/>
      <c r="AF28" s="704">
        <f>(AC28-AD28)*(1-Recovery_OX!U23)</f>
        <v>0.48775984051004428</v>
      </c>
    </row>
    <row r="29" spans="2:34">
      <c r="B29" s="697">
        <f t="shared" si="1"/>
        <v>2012</v>
      </c>
      <c r="C29" s="878">
        <f>IF(Select2=1,Food!$K31,"")</f>
        <v>0.38634767317733643</v>
      </c>
      <c r="D29" s="879">
        <f>IF(Select2=1,Paper!$K31,"")</f>
        <v>4.4416765846857373E-2</v>
      </c>
      <c r="E29" s="871">
        <f>IF(Select2=1,Nappies!$K31,"")</f>
        <v>8.9623689484390534E-2</v>
      </c>
      <c r="F29" s="879">
        <f>IF(Select2=1,Garden!$K31,"")</f>
        <v>0</v>
      </c>
      <c r="G29" s="871">
        <f>IF(Select2=1,Wood!$K31,"")</f>
        <v>0</v>
      </c>
      <c r="H29" s="879">
        <f>IF(Select2=1,Textiles!$K31,"")</f>
        <v>3.1671423664557784E-3</v>
      </c>
      <c r="I29" s="880">
        <f>Sludge!K31</f>
        <v>0</v>
      </c>
      <c r="J29" s="880" t="str">
        <f>IF(Select2=2,MSW!$K31,"")</f>
        <v/>
      </c>
      <c r="K29" s="880">
        <f>Industry!$K31</f>
        <v>0</v>
      </c>
      <c r="L29" s="881">
        <f>SUM(C29:K29)</f>
        <v>0.52355527087504006</v>
      </c>
      <c r="M29" s="882">
        <f>Recovery_OX!C24</f>
        <v>0</v>
      </c>
      <c r="N29" s="876"/>
      <c r="O29" s="883">
        <f>(L29-M29)*(1-Recovery_OX!F24)</f>
        <v>0.52355527087504006</v>
      </c>
      <c r="P29" s="644"/>
      <c r="Q29" s="655"/>
      <c r="S29" s="697">
        <f t="shared" si="2"/>
        <v>2012</v>
      </c>
      <c r="T29" s="698">
        <f>IF(Select2=1,Food!$W31,"")</f>
        <v>0.25848417027921711</v>
      </c>
      <c r="U29" s="699">
        <f>IF(Select2=1,Paper!$W31,"")</f>
        <v>9.1770177369540032E-2</v>
      </c>
      <c r="V29" s="690">
        <f>IF(Select2=1,Nappies!$W31,"")</f>
        <v>0</v>
      </c>
      <c r="W29" s="699">
        <f>IF(Select2=1,Garden!$W31,"")</f>
        <v>0</v>
      </c>
      <c r="X29" s="690">
        <f>IF(Select2=1,Wood!$W31,"")</f>
        <v>0</v>
      </c>
      <c r="Y29" s="699">
        <f>IF(Select2=1,Textiles!$W31,"")</f>
        <v>3.4708409495405796E-3</v>
      </c>
      <c r="Z29" s="692">
        <f>Sludge!W31</f>
        <v>0</v>
      </c>
      <c r="AA29" s="692" t="str">
        <f>IF(Select2=2,MSW!$W31,"")</f>
        <v/>
      </c>
      <c r="AB29" s="700">
        <f>Industry!$W31</f>
        <v>0</v>
      </c>
      <c r="AC29" s="701">
        <f t="shared" si="0"/>
        <v>0.35372518859829771</v>
      </c>
      <c r="AD29" s="702">
        <f>Recovery_OX!R24</f>
        <v>0</v>
      </c>
      <c r="AE29" s="653"/>
      <c r="AF29" s="704">
        <f>(AC29-AD29)*(1-Recovery_OX!U24)</f>
        <v>0.35372518859829771</v>
      </c>
    </row>
    <row r="30" spans="2:34">
      <c r="B30" s="697">
        <f t="shared" si="1"/>
        <v>2013</v>
      </c>
      <c r="C30" s="878">
        <f>IF(Select2=1,Food!$K32,"")</f>
        <v>0.25897659006999429</v>
      </c>
      <c r="D30" s="879">
        <f>IF(Select2=1,Paper!$K32,"")</f>
        <v>4.1413917975819406E-2</v>
      </c>
      <c r="E30" s="871">
        <f>IF(Select2=1,Nappies!$K32,"")</f>
        <v>7.5612353551539571E-2</v>
      </c>
      <c r="F30" s="879">
        <f>IF(Select2=1,Garden!$K32,"")</f>
        <v>0</v>
      </c>
      <c r="G30" s="871">
        <f>IF(Select2=1,Wood!$K32,"")</f>
        <v>0</v>
      </c>
      <c r="H30" s="879">
        <f>IF(Select2=1,Textiles!$K32,"")</f>
        <v>2.953023969245668E-3</v>
      </c>
      <c r="I30" s="880">
        <f>Sludge!K32</f>
        <v>0</v>
      </c>
      <c r="J30" s="880" t="str">
        <f>IF(Select2=2,MSW!$K32,"")</f>
        <v/>
      </c>
      <c r="K30" s="880">
        <f>Industry!$K32</f>
        <v>0</v>
      </c>
      <c r="L30" s="881">
        <f t="shared" si="3"/>
        <v>0.37895588556659893</v>
      </c>
      <c r="M30" s="882">
        <f>Recovery_OX!C25</f>
        <v>0</v>
      </c>
      <c r="N30" s="876"/>
      <c r="O30" s="883">
        <f>(L30-M30)*(1-Recovery_OX!F25)</f>
        <v>0.37895588556659893</v>
      </c>
      <c r="P30" s="644"/>
      <c r="Q30" s="655"/>
      <c r="S30" s="697">
        <f t="shared" si="2"/>
        <v>2013</v>
      </c>
      <c r="T30" s="698">
        <f>IF(Select2=1,Food!$W32,"")</f>
        <v>0.17326712092104882</v>
      </c>
      <c r="U30" s="699">
        <f>IF(Select2=1,Paper!$W32,"")</f>
        <v>8.5565946231031836E-2</v>
      </c>
      <c r="V30" s="690">
        <f>IF(Select2=1,Nappies!$W32,"")</f>
        <v>0</v>
      </c>
      <c r="W30" s="699">
        <f>IF(Select2=1,Garden!$W32,"")</f>
        <v>0</v>
      </c>
      <c r="X30" s="690">
        <f>IF(Select2=1,Wood!$W32,"")</f>
        <v>0</v>
      </c>
      <c r="Y30" s="699">
        <f>IF(Select2=1,Textiles!$W32,"")</f>
        <v>3.2361906512281303E-3</v>
      </c>
      <c r="Z30" s="692">
        <f>Sludge!W32</f>
        <v>0</v>
      </c>
      <c r="AA30" s="692" t="str">
        <f>IF(Select2=2,MSW!$W32,"")</f>
        <v/>
      </c>
      <c r="AB30" s="700">
        <f>Industry!$W32</f>
        <v>0</v>
      </c>
      <c r="AC30" s="701">
        <f t="shared" si="0"/>
        <v>0.26206925780330881</v>
      </c>
      <c r="AD30" s="702">
        <f>Recovery_OX!R25</f>
        <v>0</v>
      </c>
      <c r="AE30" s="653"/>
      <c r="AF30" s="704">
        <f>(AC30-AD30)*(1-Recovery_OX!U25)</f>
        <v>0.26206925780330881</v>
      </c>
    </row>
    <row r="31" spans="2:34">
      <c r="B31" s="697">
        <f t="shared" si="1"/>
        <v>2014</v>
      </c>
      <c r="C31" s="878">
        <f>IF(Select2=1,Food!$K33,"")</f>
        <v>0.17359719977787147</v>
      </c>
      <c r="D31" s="879">
        <f>IF(Select2=1,Paper!$K33,"")</f>
        <v>3.8614081178745874E-2</v>
      </c>
      <c r="E31" s="871">
        <f>IF(Select2=1,Nappies!$K33,"")</f>
        <v>6.3791482391480553E-2</v>
      </c>
      <c r="F31" s="879">
        <f>IF(Select2=1,Garden!$K33,"")</f>
        <v>0</v>
      </c>
      <c r="G31" s="871">
        <f>IF(Select2=1,Wood!$K33,"")</f>
        <v>0</v>
      </c>
      <c r="H31" s="879">
        <f>IF(Select2=1,Textiles!$K33,"")</f>
        <v>2.7533812989587935E-3</v>
      </c>
      <c r="I31" s="880">
        <f>Sludge!K33</f>
        <v>0</v>
      </c>
      <c r="J31" s="880" t="str">
        <f>IF(Select2=2,MSW!$K33,"")</f>
        <v/>
      </c>
      <c r="K31" s="880">
        <f>Industry!$K33</f>
        <v>0</v>
      </c>
      <c r="L31" s="881">
        <f t="shared" si="3"/>
        <v>0.27875614464705673</v>
      </c>
      <c r="M31" s="882">
        <f>Recovery_OX!C26</f>
        <v>0</v>
      </c>
      <c r="N31" s="876"/>
      <c r="O31" s="883">
        <f>(L31-M31)*(1-Recovery_OX!F26)</f>
        <v>0.27875614464705673</v>
      </c>
      <c r="P31" s="644"/>
      <c r="Q31" s="655"/>
      <c r="S31" s="697">
        <f t="shared" si="2"/>
        <v>2014</v>
      </c>
      <c r="T31" s="698">
        <f>IF(Select2=1,Food!$W33,"")</f>
        <v>0.11614442447226012</v>
      </c>
      <c r="U31" s="699">
        <f>IF(Select2=1,Paper!$W33,"")</f>
        <v>7.9781159460218756E-2</v>
      </c>
      <c r="V31" s="690">
        <f>IF(Select2=1,Nappies!$W33,"")</f>
        <v>0</v>
      </c>
      <c r="W31" s="699">
        <f>IF(Select2=1,Garden!$W33,"")</f>
        <v>0</v>
      </c>
      <c r="X31" s="690">
        <f>IF(Select2=1,Wood!$W33,"")</f>
        <v>0</v>
      </c>
      <c r="Y31" s="699">
        <f>IF(Select2=1,Textiles!$W33,"")</f>
        <v>3.0174041632425146E-3</v>
      </c>
      <c r="Z31" s="692">
        <f>Sludge!W33</f>
        <v>0</v>
      </c>
      <c r="AA31" s="692" t="str">
        <f>IF(Select2=2,MSW!$W33,"")</f>
        <v/>
      </c>
      <c r="AB31" s="700">
        <f>Industry!$W33</f>
        <v>0</v>
      </c>
      <c r="AC31" s="701">
        <f t="shared" si="0"/>
        <v>0.19894298809572139</v>
      </c>
      <c r="AD31" s="702">
        <f>Recovery_OX!R26</f>
        <v>0</v>
      </c>
      <c r="AE31" s="653"/>
      <c r="AF31" s="704">
        <f>(AC31-AD31)*(1-Recovery_OX!U26)</f>
        <v>0.19894298809572139</v>
      </c>
    </row>
    <row r="32" spans="2:34">
      <c r="B32" s="697">
        <f t="shared" si="1"/>
        <v>2015</v>
      </c>
      <c r="C32" s="878">
        <f>IF(Select2=1,Food!$K34,"")</f>
        <v>0.11636568294676088</v>
      </c>
      <c r="D32" s="879">
        <f>IF(Select2=1,Paper!$K34,"")</f>
        <v>3.6003530652409244E-2</v>
      </c>
      <c r="E32" s="871">
        <f>IF(Select2=1,Nappies!$K34,"")</f>
        <v>5.381862929221988E-2</v>
      </c>
      <c r="F32" s="879">
        <f>IF(Select2=1,Garden!$K34,"")</f>
        <v>0</v>
      </c>
      <c r="G32" s="871">
        <f>IF(Select2=1,Wood!$K34,"")</f>
        <v>0</v>
      </c>
      <c r="H32" s="879">
        <f>IF(Select2=1,Textiles!$K34,"")</f>
        <v>2.5672357069937918E-3</v>
      </c>
      <c r="I32" s="880">
        <f>Sludge!K34</f>
        <v>0</v>
      </c>
      <c r="J32" s="880" t="str">
        <f>IF(Select2=2,MSW!$K34,"")</f>
        <v/>
      </c>
      <c r="K32" s="880">
        <f>Industry!$K34</f>
        <v>0</v>
      </c>
      <c r="L32" s="881">
        <f t="shared" si="3"/>
        <v>0.20875507859838377</v>
      </c>
      <c r="M32" s="882">
        <f>Recovery_OX!C27</f>
        <v>0</v>
      </c>
      <c r="N32" s="876"/>
      <c r="O32" s="883">
        <f>(L32-M32)*(1-Recovery_OX!F27)</f>
        <v>0.20875507859838377</v>
      </c>
      <c r="P32" s="644"/>
      <c r="Q32" s="655"/>
      <c r="S32" s="697">
        <f t="shared" si="2"/>
        <v>2015</v>
      </c>
      <c r="T32" s="698">
        <f>IF(Select2=1,Food!$W34,"")</f>
        <v>7.7853935959028231E-2</v>
      </c>
      <c r="U32" s="699">
        <f>IF(Select2=1,Paper!$W34,"")</f>
        <v>7.4387460025638952E-2</v>
      </c>
      <c r="V32" s="690">
        <f>IF(Select2=1,Nappies!$W34,"")</f>
        <v>0</v>
      </c>
      <c r="W32" s="699">
        <f>IF(Select2=1,Garden!$W34,"")</f>
        <v>0</v>
      </c>
      <c r="X32" s="690">
        <f>IF(Select2=1,Wood!$W34,"")</f>
        <v>0</v>
      </c>
      <c r="Y32" s="699">
        <f>IF(Select2=1,Textiles!$W34,"")</f>
        <v>2.8134089939658002E-3</v>
      </c>
      <c r="Z32" s="692">
        <f>Sludge!W34</f>
        <v>0</v>
      </c>
      <c r="AA32" s="692" t="str">
        <f>IF(Select2=2,MSW!$W34,"")</f>
        <v/>
      </c>
      <c r="AB32" s="700">
        <f>Industry!$W34</f>
        <v>0</v>
      </c>
      <c r="AC32" s="701">
        <f t="shared" si="0"/>
        <v>0.15505480497863297</v>
      </c>
      <c r="AD32" s="702">
        <f>Recovery_OX!R27</f>
        <v>0</v>
      </c>
      <c r="AE32" s="653"/>
      <c r="AF32" s="704">
        <f>(AC32-AD32)*(1-Recovery_OX!U27)</f>
        <v>0.15505480497863297</v>
      </c>
    </row>
    <row r="33" spans="2:32">
      <c r="B33" s="697">
        <f t="shared" si="1"/>
        <v>2016</v>
      </c>
      <c r="C33" s="878">
        <f>IF(Select2=1,Food!$K35,"")</f>
        <v>7.8002249949841354E-2</v>
      </c>
      <c r="D33" s="879">
        <f>IF(Select2=1,Paper!$K35,"")</f>
        <v>3.3569469475100755E-2</v>
      </c>
      <c r="E33" s="871">
        <f>IF(Select2=1,Nappies!$K35,"")</f>
        <v>4.5404884011289448E-2</v>
      </c>
      <c r="F33" s="879">
        <f>IF(Select2=1,Garden!$K35,"")</f>
        <v>0</v>
      </c>
      <c r="G33" s="871">
        <f>IF(Select2=1,Wood!$K35,"")</f>
        <v>0</v>
      </c>
      <c r="H33" s="879">
        <f>IF(Select2=1,Textiles!$K35,"")</f>
        <v>2.3936747074428891E-3</v>
      </c>
      <c r="I33" s="880">
        <f>Sludge!K35</f>
        <v>0</v>
      </c>
      <c r="J33" s="880" t="str">
        <f>IF(Select2=2,MSW!$K35,"")</f>
        <v/>
      </c>
      <c r="K33" s="880">
        <f>Industry!$K35</f>
        <v>0</v>
      </c>
      <c r="L33" s="881">
        <f t="shared" si="3"/>
        <v>0.15937027814367444</v>
      </c>
      <c r="M33" s="882">
        <f>Recovery_OX!C28</f>
        <v>0</v>
      </c>
      <c r="N33" s="876"/>
      <c r="O33" s="883">
        <f>(L33-M33)*(1-Recovery_OX!F28)</f>
        <v>0.15937027814367444</v>
      </c>
      <c r="P33" s="644"/>
      <c r="Q33" s="655"/>
      <c r="S33" s="697">
        <f t="shared" si="2"/>
        <v>2016</v>
      </c>
      <c r="T33" s="698">
        <f>IF(Select2=1,Food!$W35,"")</f>
        <v>5.2187053936111519E-2</v>
      </c>
      <c r="U33" s="699">
        <f>IF(Select2=1,Paper!$W35,"")</f>
        <v>6.9358408006406524E-2</v>
      </c>
      <c r="V33" s="690">
        <f>IF(Select2=1,Nappies!$W35,"")</f>
        <v>0</v>
      </c>
      <c r="W33" s="699">
        <f>IF(Select2=1,Garden!$W35,"")</f>
        <v>0</v>
      </c>
      <c r="X33" s="690">
        <f>IF(Select2=1,Wood!$W35,"")</f>
        <v>0</v>
      </c>
      <c r="Y33" s="699">
        <f>IF(Select2=1,Textiles!$W35,"")</f>
        <v>2.6232051588415232E-3</v>
      </c>
      <c r="Z33" s="692">
        <f>Sludge!W35</f>
        <v>0</v>
      </c>
      <c r="AA33" s="692" t="str">
        <f>IF(Select2=2,MSW!$W35,"")</f>
        <v/>
      </c>
      <c r="AB33" s="700">
        <f>Industry!$W35</f>
        <v>0</v>
      </c>
      <c r="AC33" s="701">
        <f t="shared" si="0"/>
        <v>0.12416866710135957</v>
      </c>
      <c r="AD33" s="702">
        <f>Recovery_OX!R28</f>
        <v>0</v>
      </c>
      <c r="AE33" s="653"/>
      <c r="AF33" s="704">
        <f>(AC33-AD33)*(1-Recovery_OX!U28)</f>
        <v>0.12416866710135957</v>
      </c>
    </row>
    <row r="34" spans="2:32">
      <c r="B34" s="697">
        <f t="shared" si="1"/>
        <v>2017</v>
      </c>
      <c r="C34" s="878">
        <f>IF(Select2=1,Food!$K36,"")</f>
        <v>5.2286471777261104E-2</v>
      </c>
      <c r="D34" s="879">
        <f>IF(Select2=1,Paper!$K36,"")</f>
        <v>3.1299965876105319E-2</v>
      </c>
      <c r="E34" s="871">
        <f>IF(Select2=1,Nappies!$K36,"")</f>
        <v>3.8306503141964585E-2</v>
      </c>
      <c r="F34" s="879">
        <f>IF(Select2=1,Garden!$K36,"")</f>
        <v>0</v>
      </c>
      <c r="G34" s="871">
        <f>IF(Select2=1,Wood!$K36,"")</f>
        <v>0</v>
      </c>
      <c r="H34" s="879">
        <f>IF(Select2=1,Textiles!$K36,"")</f>
        <v>2.2318475040849287E-3</v>
      </c>
      <c r="I34" s="880">
        <f>Sludge!K36</f>
        <v>0</v>
      </c>
      <c r="J34" s="880" t="str">
        <f>IF(Select2=2,MSW!$K36,"")</f>
        <v/>
      </c>
      <c r="K34" s="880">
        <f>Industry!$K36</f>
        <v>0</v>
      </c>
      <c r="L34" s="881">
        <f t="shared" si="3"/>
        <v>0.12412478829941595</v>
      </c>
      <c r="M34" s="882">
        <f>Recovery_OX!C29</f>
        <v>0</v>
      </c>
      <c r="N34" s="876"/>
      <c r="O34" s="883">
        <f>(L34-M34)*(1-Recovery_OX!F29)</f>
        <v>0.12412478829941595</v>
      </c>
      <c r="P34" s="644"/>
      <c r="Q34" s="655"/>
      <c r="S34" s="697">
        <f t="shared" si="2"/>
        <v>2017</v>
      </c>
      <c r="T34" s="698">
        <f>IF(Select2=1,Food!$W36,"")</f>
        <v>3.498202839691867E-2</v>
      </c>
      <c r="U34" s="699">
        <f>IF(Select2=1,Paper!$W36,"")</f>
        <v>6.4669350983688687E-2</v>
      </c>
      <c r="V34" s="690">
        <f>IF(Select2=1,Nappies!$W36,"")</f>
        <v>0</v>
      </c>
      <c r="W34" s="699">
        <f>IF(Select2=1,Garden!$W36,"")</f>
        <v>0</v>
      </c>
      <c r="X34" s="690">
        <f>IF(Select2=1,Wood!$W36,"")</f>
        <v>0</v>
      </c>
      <c r="Y34" s="699">
        <f>IF(Select2=1,Textiles!$W36,"")</f>
        <v>2.4458602784492374E-3</v>
      </c>
      <c r="Z34" s="692">
        <f>Sludge!W36</f>
        <v>0</v>
      </c>
      <c r="AA34" s="692" t="str">
        <f>IF(Select2=2,MSW!$W36,"")</f>
        <v/>
      </c>
      <c r="AB34" s="700">
        <f>Industry!$W36</f>
        <v>0</v>
      </c>
      <c r="AC34" s="701">
        <f t="shared" si="0"/>
        <v>0.10209723965905661</v>
      </c>
      <c r="AD34" s="702">
        <f>Recovery_OX!R29</f>
        <v>0</v>
      </c>
      <c r="AE34" s="653"/>
      <c r="AF34" s="704">
        <f>(AC34-AD34)*(1-Recovery_OX!U29)</f>
        <v>0.10209723965905661</v>
      </c>
    </row>
    <row r="35" spans="2:32">
      <c r="B35" s="697">
        <f t="shared" si="1"/>
        <v>2018</v>
      </c>
      <c r="C35" s="878">
        <f>IF(Select2=1,Food!$K37,"")</f>
        <v>3.5048670168774818E-2</v>
      </c>
      <c r="D35" s="879">
        <f>IF(Select2=1,Paper!$K37,"")</f>
        <v>2.9183894746147666E-2</v>
      </c>
      <c r="E35" s="871">
        <f>IF(Select2=1,Nappies!$K37,"")</f>
        <v>3.2317848947714348E-2</v>
      </c>
      <c r="F35" s="879">
        <f>IF(Select2=1,Garden!$K37,"")</f>
        <v>0</v>
      </c>
      <c r="G35" s="871">
        <f>IF(Select2=1,Wood!$K37,"")</f>
        <v>0</v>
      </c>
      <c r="H35" s="879">
        <f>IF(Select2=1,Textiles!$K37,"")</f>
        <v>2.0809608197813029E-3</v>
      </c>
      <c r="I35" s="880">
        <f>Sludge!K37</f>
        <v>0</v>
      </c>
      <c r="J35" s="880" t="str">
        <f>IF(Select2=2,MSW!$K37,"")</f>
        <v/>
      </c>
      <c r="K35" s="880">
        <f>Industry!$K37</f>
        <v>0</v>
      </c>
      <c r="L35" s="881">
        <f t="shared" si="3"/>
        <v>9.8631374682418144E-2</v>
      </c>
      <c r="M35" s="882">
        <f>Recovery_OX!C30</f>
        <v>0</v>
      </c>
      <c r="N35" s="876"/>
      <c r="O35" s="883">
        <f>(L35-M35)*(1-Recovery_OX!F30)</f>
        <v>9.8631374682418144E-2</v>
      </c>
      <c r="P35" s="644"/>
      <c r="Q35" s="655"/>
      <c r="S35" s="697">
        <f t="shared" si="2"/>
        <v>2018</v>
      </c>
      <c r="T35" s="698">
        <f>IF(Select2=1,Food!$W37,"")</f>
        <v>2.3449154885442566E-2</v>
      </c>
      <c r="U35" s="699">
        <f>IF(Select2=1,Paper!$W37,"")</f>
        <v>6.0297303194519987E-2</v>
      </c>
      <c r="V35" s="690">
        <f>IF(Select2=1,Nappies!$W37,"")</f>
        <v>0</v>
      </c>
      <c r="W35" s="699">
        <f>IF(Select2=1,Garden!$W37,"")</f>
        <v>0</v>
      </c>
      <c r="X35" s="690">
        <f>IF(Select2=1,Wood!$W37,"")</f>
        <v>0</v>
      </c>
      <c r="Y35" s="699">
        <f>IF(Select2=1,Textiles!$W37,"")</f>
        <v>2.2805050079795107E-3</v>
      </c>
      <c r="Z35" s="692">
        <f>Sludge!W37</f>
        <v>0</v>
      </c>
      <c r="AA35" s="692" t="str">
        <f>IF(Select2=2,MSW!$W37,"")</f>
        <v/>
      </c>
      <c r="AB35" s="700">
        <f>Industry!$W37</f>
        <v>0</v>
      </c>
      <c r="AC35" s="701">
        <f t="shared" si="0"/>
        <v>8.6026963087942068E-2</v>
      </c>
      <c r="AD35" s="702">
        <f>Recovery_OX!R30</f>
        <v>0</v>
      </c>
      <c r="AE35" s="653"/>
      <c r="AF35" s="704">
        <f>(AC35-AD35)*(1-Recovery_OX!U30)</f>
        <v>8.6026963087942068E-2</v>
      </c>
    </row>
    <row r="36" spans="2:32">
      <c r="B36" s="697">
        <f t="shared" si="1"/>
        <v>2019</v>
      </c>
      <c r="C36" s="878">
        <f>IF(Select2=1,Food!$K38,"")</f>
        <v>2.3493826201021077E-2</v>
      </c>
      <c r="D36" s="879">
        <f>IF(Select2=1,Paper!$K38,"")</f>
        <v>2.7210883102093759E-2</v>
      </c>
      <c r="E36" s="871">
        <f>IF(Select2=1,Nappies!$K38,"")</f>
        <v>2.7265432105263058E-2</v>
      </c>
      <c r="F36" s="879">
        <f>IF(Select2=1,Garden!$K38,"")</f>
        <v>0</v>
      </c>
      <c r="G36" s="871">
        <f>IF(Select2=1,Wood!$K38,"")</f>
        <v>0</v>
      </c>
      <c r="H36" s="879">
        <f>IF(Select2=1,Textiles!$K38,"")</f>
        <v>1.9402750078305027E-3</v>
      </c>
      <c r="I36" s="880">
        <f>Sludge!K38</f>
        <v>0</v>
      </c>
      <c r="J36" s="880" t="str">
        <f>IF(Select2=2,MSW!$K38,"")</f>
        <v/>
      </c>
      <c r="K36" s="880">
        <f>Industry!$K38</f>
        <v>0</v>
      </c>
      <c r="L36" s="881">
        <f t="shared" si="3"/>
        <v>7.9910416416208399E-2</v>
      </c>
      <c r="M36" s="882">
        <f>Recovery_OX!C31</f>
        <v>0</v>
      </c>
      <c r="N36" s="876"/>
      <c r="O36" s="883">
        <f>(L36-M36)*(1-Recovery_OX!F31)</f>
        <v>7.9910416416208399E-2</v>
      </c>
      <c r="P36" s="644"/>
      <c r="Q36" s="655"/>
      <c r="S36" s="697">
        <f t="shared" si="2"/>
        <v>2019</v>
      </c>
      <c r="T36" s="698">
        <f>IF(Select2=1,Food!$W38,"")</f>
        <v>1.5718438582306697E-2</v>
      </c>
      <c r="U36" s="699">
        <f>IF(Select2=1,Paper!$W38,"")</f>
        <v>5.6220832855565631E-2</v>
      </c>
      <c r="V36" s="690">
        <f>IF(Select2=1,Nappies!$W38,"")</f>
        <v>0</v>
      </c>
      <c r="W36" s="699">
        <f>IF(Select2=1,Garden!$W38,"")</f>
        <v>0</v>
      </c>
      <c r="X36" s="690">
        <f>IF(Select2=1,Wood!$W38,"")</f>
        <v>0</v>
      </c>
      <c r="Y36" s="699">
        <f>IF(Select2=1,Textiles!$W38,"")</f>
        <v>2.1263287757046609E-3</v>
      </c>
      <c r="Z36" s="692">
        <f>Sludge!W38</f>
        <v>0</v>
      </c>
      <c r="AA36" s="692" t="str">
        <f>IF(Select2=2,MSW!$W38,"")</f>
        <v/>
      </c>
      <c r="AB36" s="700">
        <f>Industry!$W38</f>
        <v>0</v>
      </c>
      <c r="AC36" s="701">
        <f t="shared" si="0"/>
        <v>7.4065600213576985E-2</v>
      </c>
      <c r="AD36" s="702">
        <f>Recovery_OX!R31</f>
        <v>0</v>
      </c>
      <c r="AE36" s="653"/>
      <c r="AF36" s="704">
        <f>(AC36-AD36)*(1-Recovery_OX!U31)</f>
        <v>7.4065600213576985E-2</v>
      </c>
    </row>
    <row r="37" spans="2:32">
      <c r="B37" s="697">
        <f t="shared" si="1"/>
        <v>2020</v>
      </c>
      <c r="C37" s="878">
        <f>IF(Select2=1,Food!$K39,"")</f>
        <v>1.5748382660621757E-2</v>
      </c>
      <c r="D37" s="879">
        <f>IF(Select2=1,Paper!$K39,"")</f>
        <v>2.537125923857542E-2</v>
      </c>
      <c r="E37" s="871">
        <f>IF(Select2=1,Nappies!$K39,"")</f>
        <v>2.3002885776507907E-2</v>
      </c>
      <c r="F37" s="879">
        <f>IF(Select2=1,Garden!$K39,"")</f>
        <v>0</v>
      </c>
      <c r="G37" s="871">
        <f>IF(Select2=1,Wood!$K39,"")</f>
        <v>0</v>
      </c>
      <c r="H37" s="879">
        <f>IF(Select2=1,Textiles!$K39,"")</f>
        <v>1.8091004262191263E-3</v>
      </c>
      <c r="I37" s="880">
        <f>Sludge!K39</f>
        <v>0</v>
      </c>
      <c r="J37" s="880" t="str">
        <f>IF(Select2=2,MSW!$K39,"")</f>
        <v/>
      </c>
      <c r="K37" s="880">
        <f>Industry!$K39</f>
        <v>0</v>
      </c>
      <c r="L37" s="881">
        <f t="shared" si="3"/>
        <v>6.5931628101924211E-2</v>
      </c>
      <c r="M37" s="882">
        <f>Recovery_OX!C32</f>
        <v>0</v>
      </c>
      <c r="N37" s="876"/>
      <c r="O37" s="883">
        <f>(L37-M37)*(1-Recovery_OX!F32)</f>
        <v>6.5931628101924211E-2</v>
      </c>
      <c r="P37" s="644"/>
      <c r="Q37" s="655"/>
      <c r="S37" s="697">
        <f t="shared" si="2"/>
        <v>2020</v>
      </c>
      <c r="T37" s="698">
        <f>IF(Select2=1,Food!$W39,"")</f>
        <v>1.0536384474100194E-2</v>
      </c>
      <c r="U37" s="699">
        <f>IF(Select2=1,Paper!$W39,"")</f>
        <v>5.2419957104494687E-2</v>
      </c>
      <c r="V37" s="690">
        <f>IF(Select2=1,Nappies!$W39,"")</f>
        <v>0</v>
      </c>
      <c r="W37" s="699">
        <f>IF(Select2=1,Garden!$W39,"")</f>
        <v>0</v>
      </c>
      <c r="X37" s="690">
        <f>IF(Select2=1,Wood!$W39,"")</f>
        <v>0</v>
      </c>
      <c r="Y37" s="699">
        <f>IF(Select2=1,Textiles!$W39,"")</f>
        <v>1.982575809555207E-3</v>
      </c>
      <c r="Z37" s="692">
        <f>Sludge!W39</f>
        <v>0</v>
      </c>
      <c r="AA37" s="692" t="str">
        <f>IF(Select2=2,MSW!$W39,"")</f>
        <v/>
      </c>
      <c r="AB37" s="700">
        <f>Industry!$W39</f>
        <v>0</v>
      </c>
      <c r="AC37" s="701">
        <f t="shared" si="0"/>
        <v>6.493891738815008E-2</v>
      </c>
      <c r="AD37" s="702">
        <f>Recovery_OX!R32</f>
        <v>0</v>
      </c>
      <c r="AE37" s="653"/>
      <c r="AF37" s="704">
        <f>(AC37-AD37)*(1-Recovery_OX!U32)</f>
        <v>6.493891738815008E-2</v>
      </c>
    </row>
    <row r="38" spans="2:32">
      <c r="B38" s="697">
        <f t="shared" si="1"/>
        <v>2021</v>
      </c>
      <c r="C38" s="878">
        <f>IF(Select2=1,Food!$K40,"")</f>
        <v>1.0556456590054841E-2</v>
      </c>
      <c r="D38" s="879">
        <f>IF(Select2=1,Paper!$K40,"")</f>
        <v>2.3656005317279412E-2</v>
      </c>
      <c r="E38" s="871">
        <f>IF(Select2=1,Nappies!$K40,"")</f>
        <v>1.9406725409825111E-2</v>
      </c>
      <c r="F38" s="879">
        <f>IF(Select2=1,Garden!$K40,"")</f>
        <v>0</v>
      </c>
      <c r="G38" s="871">
        <f>IF(Select2=1,Wood!$K40,"")</f>
        <v>0</v>
      </c>
      <c r="H38" s="879">
        <f>IF(Select2=1,Textiles!$K40,"")</f>
        <v>1.68679405699593E-3</v>
      </c>
      <c r="I38" s="880">
        <f>Sludge!K40</f>
        <v>0</v>
      </c>
      <c r="J38" s="880" t="str">
        <f>IF(Select2=2,MSW!$K40,"")</f>
        <v/>
      </c>
      <c r="K38" s="880">
        <f>Industry!$K40</f>
        <v>0</v>
      </c>
      <c r="L38" s="881">
        <f t="shared" si="3"/>
        <v>5.5305981374155287E-2</v>
      </c>
      <c r="M38" s="882">
        <f>Recovery_OX!C33</f>
        <v>0</v>
      </c>
      <c r="N38" s="876"/>
      <c r="O38" s="883">
        <f>(L38-M38)*(1-Recovery_OX!F33)</f>
        <v>5.5305981374155287E-2</v>
      </c>
      <c r="P38" s="644"/>
      <c r="Q38" s="655"/>
      <c r="S38" s="697">
        <f t="shared" si="2"/>
        <v>2021</v>
      </c>
      <c r="T38" s="698">
        <f>IF(Select2=1,Food!$W40,"")</f>
        <v>7.0627497257280377E-3</v>
      </c>
      <c r="U38" s="699">
        <f>IF(Select2=1,Paper!$W40,"")</f>
        <v>4.8876044043965741E-2</v>
      </c>
      <c r="V38" s="690">
        <f>IF(Select2=1,Nappies!$W40,"")</f>
        <v>0</v>
      </c>
      <c r="W38" s="699">
        <f>IF(Select2=1,Garden!$W40,"")</f>
        <v>0</v>
      </c>
      <c r="X38" s="690">
        <f>IF(Select2=1,Wood!$W40,"")</f>
        <v>0</v>
      </c>
      <c r="Y38" s="699">
        <f>IF(Select2=1,Textiles!$W40,"")</f>
        <v>1.8485414323243074E-3</v>
      </c>
      <c r="Z38" s="692">
        <f>Sludge!W40</f>
        <v>0</v>
      </c>
      <c r="AA38" s="692" t="str">
        <f>IF(Select2=2,MSW!$W40,"")</f>
        <v/>
      </c>
      <c r="AB38" s="700">
        <f>Industry!$W40</f>
        <v>0</v>
      </c>
      <c r="AC38" s="701">
        <f t="shared" si="0"/>
        <v>5.7787335202018092E-2</v>
      </c>
      <c r="AD38" s="702">
        <f>Recovery_OX!R33</f>
        <v>0</v>
      </c>
      <c r="AE38" s="653"/>
      <c r="AF38" s="704">
        <f>(AC38-AD38)*(1-Recovery_OX!U33)</f>
        <v>5.7787335202018092E-2</v>
      </c>
    </row>
    <row r="39" spans="2:32">
      <c r="B39" s="697">
        <f t="shared" si="1"/>
        <v>2022</v>
      </c>
      <c r="C39" s="878">
        <f>IF(Select2=1,Food!$K41,"")</f>
        <v>7.0762044674187886E-3</v>
      </c>
      <c r="D39" s="879">
        <f>IF(Select2=1,Paper!$K41,"")</f>
        <v>2.2056713161493578E-2</v>
      </c>
      <c r="E39" s="871">
        <f>IF(Select2=1,Nappies!$K41,"")</f>
        <v>1.6372771433616477E-2</v>
      </c>
      <c r="F39" s="879">
        <f>IF(Select2=1,Garden!$K41,"")</f>
        <v>0</v>
      </c>
      <c r="G39" s="871">
        <f>IF(Select2=1,Wood!$K41,"")</f>
        <v>0</v>
      </c>
      <c r="H39" s="879">
        <f>IF(Select2=1,Textiles!$K41,"")</f>
        <v>1.5727563541970868E-3</v>
      </c>
      <c r="I39" s="880">
        <f>Sludge!K41</f>
        <v>0</v>
      </c>
      <c r="J39" s="880" t="str">
        <f>IF(Select2=2,MSW!$K41,"")</f>
        <v/>
      </c>
      <c r="K39" s="880">
        <f>Industry!$K41</f>
        <v>0</v>
      </c>
      <c r="L39" s="881">
        <f t="shared" si="3"/>
        <v>4.7078445416725935E-2</v>
      </c>
      <c r="M39" s="882">
        <f>Recovery_OX!C34</f>
        <v>0</v>
      </c>
      <c r="N39" s="876"/>
      <c r="O39" s="883">
        <f>(L39-M39)*(1-Recovery_OX!F34)</f>
        <v>4.7078445416725935E-2</v>
      </c>
      <c r="P39" s="644"/>
      <c r="Q39" s="655"/>
      <c r="S39" s="697">
        <f t="shared" si="2"/>
        <v>2022</v>
      </c>
      <c r="T39" s="698">
        <f>IF(Select2=1,Food!$W41,"")</f>
        <v>4.7343027212882168E-3</v>
      </c>
      <c r="U39" s="699">
        <f>IF(Select2=1,Paper!$W41,"")</f>
        <v>4.5571721408044594E-2</v>
      </c>
      <c r="V39" s="690">
        <f>IF(Select2=1,Nappies!$W41,"")</f>
        <v>0</v>
      </c>
      <c r="W39" s="699">
        <f>IF(Select2=1,Garden!$W41,"")</f>
        <v>0</v>
      </c>
      <c r="X39" s="690">
        <f>IF(Select2=1,Wood!$W41,"")</f>
        <v>0</v>
      </c>
      <c r="Y39" s="699">
        <f>IF(Select2=1,Textiles!$W41,"")</f>
        <v>1.7235686073392743E-3</v>
      </c>
      <c r="Z39" s="692">
        <f>Sludge!W41</f>
        <v>0</v>
      </c>
      <c r="AA39" s="692" t="str">
        <f>IF(Select2=2,MSW!$W41,"")</f>
        <v/>
      </c>
      <c r="AB39" s="700">
        <f>Industry!$W41</f>
        <v>0</v>
      </c>
      <c r="AC39" s="701">
        <f t="shared" si="0"/>
        <v>5.2029592736672084E-2</v>
      </c>
      <c r="AD39" s="702">
        <f>Recovery_OX!R34</f>
        <v>0</v>
      </c>
      <c r="AE39" s="653"/>
      <c r="AF39" s="704">
        <f>(AC39-AD39)*(1-Recovery_OX!U34)</f>
        <v>5.2029592736672084E-2</v>
      </c>
    </row>
    <row r="40" spans="2:32">
      <c r="B40" s="697">
        <f t="shared" si="1"/>
        <v>2023</v>
      </c>
      <c r="C40" s="878">
        <f>IF(Select2=1,Food!$K42,"")</f>
        <v>4.7433217043577596E-3</v>
      </c>
      <c r="D40" s="879">
        <f>IF(Select2=1,Paper!$K42,"")</f>
        <v>2.0565543039214804E-2</v>
      </c>
      <c r="E40" s="871">
        <f>IF(Select2=1,Nappies!$K42,"")</f>
        <v>1.3813131208716557E-2</v>
      </c>
      <c r="F40" s="879">
        <f>IF(Select2=1,Garden!$K42,"")</f>
        <v>0</v>
      </c>
      <c r="G40" s="871">
        <f>IF(Select2=1,Wood!$K42,"")</f>
        <v>0</v>
      </c>
      <c r="H40" s="879">
        <f>IF(Select2=1,Textiles!$K42,"")</f>
        <v>1.4664283048711744E-3</v>
      </c>
      <c r="I40" s="880">
        <f>Sludge!K42</f>
        <v>0</v>
      </c>
      <c r="J40" s="880" t="str">
        <f>IF(Select2=2,MSW!$K42,"")</f>
        <v/>
      </c>
      <c r="K40" s="880">
        <f>Industry!$K42</f>
        <v>0</v>
      </c>
      <c r="L40" s="881">
        <f t="shared" si="3"/>
        <v>4.0588424257160298E-2</v>
      </c>
      <c r="M40" s="882">
        <f>Recovery_OX!C35</f>
        <v>0</v>
      </c>
      <c r="N40" s="876"/>
      <c r="O40" s="883">
        <f>(L40-M40)*(1-Recovery_OX!F35)</f>
        <v>4.0588424257160298E-2</v>
      </c>
      <c r="P40" s="644"/>
      <c r="Q40" s="655"/>
      <c r="S40" s="697">
        <f t="shared" si="2"/>
        <v>2023</v>
      </c>
      <c r="T40" s="698">
        <f>IF(Select2=1,Food!$W42,"")</f>
        <v>3.1734980180805703E-3</v>
      </c>
      <c r="U40" s="699">
        <f>IF(Select2=1,Paper!$W42,"")</f>
        <v>4.2490791403336378E-2</v>
      </c>
      <c r="V40" s="690">
        <f>IF(Select2=1,Nappies!$W42,"")</f>
        <v>0</v>
      </c>
      <c r="W40" s="699">
        <f>IF(Select2=1,Garden!$W42,"")</f>
        <v>0</v>
      </c>
      <c r="X40" s="690">
        <f>IF(Select2=1,Wood!$W42,"")</f>
        <v>0</v>
      </c>
      <c r="Y40" s="699">
        <f>IF(Select2=1,Textiles!$W42,"")</f>
        <v>1.6070447176670414E-3</v>
      </c>
      <c r="Z40" s="692">
        <f>Sludge!W42</f>
        <v>0</v>
      </c>
      <c r="AA40" s="692" t="str">
        <f>IF(Select2=2,MSW!$W42,"")</f>
        <v/>
      </c>
      <c r="AB40" s="700">
        <f>Industry!$W42</f>
        <v>0</v>
      </c>
      <c r="AC40" s="701">
        <f t="shared" si="0"/>
        <v>4.7271334139083986E-2</v>
      </c>
      <c r="AD40" s="702">
        <f>Recovery_OX!R35</f>
        <v>0</v>
      </c>
      <c r="AE40" s="653"/>
      <c r="AF40" s="704">
        <f>(AC40-AD40)*(1-Recovery_OX!U35)</f>
        <v>4.7271334139083986E-2</v>
      </c>
    </row>
    <row r="41" spans="2:32">
      <c r="B41" s="697">
        <f t="shared" si="1"/>
        <v>2024</v>
      </c>
      <c r="C41" s="878">
        <f>IF(Select2=1,Food!$K43,"")</f>
        <v>3.1795436232269405E-3</v>
      </c>
      <c r="D41" s="879">
        <f>IF(Select2=1,Paper!$K43,"")</f>
        <v>1.9175185232773673E-2</v>
      </c>
      <c r="E41" s="871">
        <f>IF(Select2=1,Nappies!$K43,"")</f>
        <v>1.1653652807823638E-2</v>
      </c>
      <c r="F41" s="879">
        <f>IF(Select2=1,Garden!$K43,"")</f>
        <v>0</v>
      </c>
      <c r="G41" s="871">
        <f>IF(Select2=1,Wood!$K43,"")</f>
        <v>0</v>
      </c>
      <c r="H41" s="879">
        <f>IF(Select2=1,Textiles!$K43,"")</f>
        <v>1.3672886887970389E-3</v>
      </c>
      <c r="I41" s="880">
        <f>Sludge!K43</f>
        <v>0</v>
      </c>
      <c r="J41" s="880" t="str">
        <f>IF(Select2=2,MSW!$K43,"")</f>
        <v/>
      </c>
      <c r="K41" s="880">
        <f>Industry!$K43</f>
        <v>0</v>
      </c>
      <c r="L41" s="881">
        <f t="shared" si="3"/>
        <v>3.5375670352621291E-2</v>
      </c>
      <c r="M41" s="882">
        <f>Recovery_OX!C36</f>
        <v>0</v>
      </c>
      <c r="N41" s="876"/>
      <c r="O41" s="883">
        <f>(L41-M41)*(1-Recovery_OX!F36)</f>
        <v>3.5375670352621291E-2</v>
      </c>
      <c r="P41" s="644"/>
      <c r="Q41" s="655"/>
      <c r="S41" s="697">
        <f t="shared" si="2"/>
        <v>2024</v>
      </c>
      <c r="T41" s="698">
        <f>IF(Select2=1,Food!$W43,"")</f>
        <v>2.1272593375737782E-3</v>
      </c>
      <c r="U41" s="699">
        <f>IF(Select2=1,Paper!$W43,"")</f>
        <v>3.9618151307383637E-2</v>
      </c>
      <c r="V41" s="690">
        <f>IF(Select2=1,Nappies!$W43,"")</f>
        <v>0</v>
      </c>
      <c r="W41" s="699">
        <f>IF(Select2=1,Garden!$W43,"")</f>
        <v>0</v>
      </c>
      <c r="X41" s="690">
        <f>IF(Select2=1,Wood!$W43,"")</f>
        <v>0</v>
      </c>
      <c r="Y41" s="699">
        <f>IF(Select2=1,Textiles!$W43,"")</f>
        <v>1.4983985630652487E-3</v>
      </c>
      <c r="Z41" s="692">
        <f>Sludge!W43</f>
        <v>0</v>
      </c>
      <c r="AA41" s="692" t="str">
        <f>IF(Select2=2,MSW!$W43,"")</f>
        <v/>
      </c>
      <c r="AB41" s="700">
        <f>Industry!$W43</f>
        <v>0</v>
      </c>
      <c r="AC41" s="701">
        <f t="shared" si="0"/>
        <v>4.3243809208022663E-2</v>
      </c>
      <c r="AD41" s="702">
        <f>Recovery_OX!R36</f>
        <v>0</v>
      </c>
      <c r="AE41" s="653"/>
      <c r="AF41" s="704">
        <f>(AC41-AD41)*(1-Recovery_OX!U36)</f>
        <v>4.3243809208022663E-2</v>
      </c>
    </row>
    <row r="42" spans="2:32">
      <c r="B42" s="697">
        <f t="shared" si="1"/>
        <v>2025</v>
      </c>
      <c r="C42" s="878">
        <f>IF(Select2=1,Food!$K44,"")</f>
        <v>2.1313118278938059E-3</v>
      </c>
      <c r="D42" s="879">
        <f>IF(Select2=1,Paper!$K44,"")</f>
        <v>1.7878824206589976E-2</v>
      </c>
      <c r="E42" s="871">
        <f>IF(Select2=1,Nappies!$K44,"")</f>
        <v>9.831776858790461E-3</v>
      </c>
      <c r="F42" s="879">
        <f>IF(Select2=1,Garden!$K44,"")</f>
        <v>0</v>
      </c>
      <c r="G42" s="871">
        <f>IF(Select2=1,Wood!$K44,"")</f>
        <v>0</v>
      </c>
      <c r="H42" s="879">
        <f>IF(Select2=1,Textiles!$K44,"")</f>
        <v>1.2748515234616664E-3</v>
      </c>
      <c r="I42" s="880">
        <f>Sludge!K44</f>
        <v>0</v>
      </c>
      <c r="J42" s="880" t="str">
        <f>IF(Select2=2,MSW!$K44,"")</f>
        <v/>
      </c>
      <c r="K42" s="880">
        <f>Industry!$K44</f>
        <v>0</v>
      </c>
      <c r="L42" s="881">
        <f t="shared" si="3"/>
        <v>3.1116764416735911E-2</v>
      </c>
      <c r="M42" s="882">
        <f>Recovery_OX!C37</f>
        <v>0</v>
      </c>
      <c r="N42" s="876"/>
      <c r="O42" s="883">
        <f>(L42-M42)*(1-Recovery_OX!F37)</f>
        <v>3.1116764416735911E-2</v>
      </c>
      <c r="P42" s="644"/>
      <c r="Q42" s="655"/>
      <c r="S42" s="697">
        <f t="shared" si="2"/>
        <v>2025</v>
      </c>
      <c r="T42" s="698">
        <f>IF(Select2=1,Food!$W44,"")</f>
        <v>1.4259445770921984E-3</v>
      </c>
      <c r="U42" s="699">
        <f>IF(Select2=1,Paper!$W44,"")</f>
        <v>3.6939719435103269E-2</v>
      </c>
      <c r="V42" s="690">
        <f>IF(Select2=1,Nappies!$W44,"")</f>
        <v>0</v>
      </c>
      <c r="W42" s="699">
        <f>IF(Select2=1,Garden!$W44,"")</f>
        <v>0</v>
      </c>
      <c r="X42" s="690">
        <f>IF(Select2=1,Wood!$W44,"")</f>
        <v>0</v>
      </c>
      <c r="Y42" s="699">
        <f>IF(Select2=1,Textiles!$W44,"")</f>
        <v>1.3970975599579909E-3</v>
      </c>
      <c r="Z42" s="692">
        <f>Sludge!W44</f>
        <v>0</v>
      </c>
      <c r="AA42" s="692" t="str">
        <f>IF(Select2=2,MSW!$W44,"")</f>
        <v/>
      </c>
      <c r="AB42" s="700">
        <f>Industry!$W44</f>
        <v>0</v>
      </c>
      <c r="AC42" s="701">
        <f t="shared" si="0"/>
        <v>3.9762761572153457E-2</v>
      </c>
      <c r="AD42" s="702">
        <f>Recovery_OX!R37</f>
        <v>0</v>
      </c>
      <c r="AE42" s="653"/>
      <c r="AF42" s="704">
        <f>(AC42-AD42)*(1-Recovery_OX!U37)</f>
        <v>3.9762761572153457E-2</v>
      </c>
    </row>
    <row r="43" spans="2:32">
      <c r="B43" s="697">
        <f t="shared" si="1"/>
        <v>2026</v>
      </c>
      <c r="C43" s="878">
        <f>IF(Select2=1,Food!$K45,"")</f>
        <v>1.4286610425900787E-3</v>
      </c>
      <c r="D43" s="879">
        <f>IF(Select2=1,Paper!$K45,"")</f>
        <v>1.6670105197409364E-2</v>
      </c>
      <c r="E43" s="871">
        <f>IF(Select2=1,Nappies!$K45,"")</f>
        <v>8.2947242203880236E-3</v>
      </c>
      <c r="F43" s="879">
        <f>IF(Select2=1,Garden!$K45,"")</f>
        <v>0</v>
      </c>
      <c r="G43" s="871">
        <f>IF(Select2=1,Wood!$K45,"")</f>
        <v>0</v>
      </c>
      <c r="H43" s="879">
        <f>IF(Select2=1,Textiles!$K45,"")</f>
        <v>1.1886636817733409E-3</v>
      </c>
      <c r="I43" s="880">
        <f>Sludge!K45</f>
        <v>0</v>
      </c>
      <c r="J43" s="880" t="str">
        <f>IF(Select2=2,MSW!$K45,"")</f>
        <v/>
      </c>
      <c r="K43" s="880">
        <f>Industry!$K45</f>
        <v>0</v>
      </c>
      <c r="L43" s="881">
        <f t="shared" si="3"/>
        <v>2.7582154142160809E-2</v>
      </c>
      <c r="M43" s="882">
        <f>Recovery_OX!C38</f>
        <v>0</v>
      </c>
      <c r="N43" s="876"/>
      <c r="O43" s="883">
        <f>(L43-M43)*(1-Recovery_OX!F38)</f>
        <v>2.7582154142160809E-2</v>
      </c>
      <c r="P43" s="644"/>
      <c r="Q43" s="655"/>
      <c r="S43" s="697">
        <f t="shared" si="2"/>
        <v>2026</v>
      </c>
      <c r="T43" s="698">
        <f>IF(Select2=1,Food!$W45,"")</f>
        <v>9.5583923456071264E-4</v>
      </c>
      <c r="U43" s="699">
        <f>IF(Select2=1,Paper!$W45,"")</f>
        <v>3.4442366110349933E-2</v>
      </c>
      <c r="V43" s="690">
        <f>IF(Select2=1,Nappies!$W45,"")</f>
        <v>0</v>
      </c>
      <c r="W43" s="699">
        <f>IF(Select2=1,Garden!$W45,"")</f>
        <v>0</v>
      </c>
      <c r="X43" s="690">
        <f>IF(Select2=1,Wood!$W45,"")</f>
        <v>0</v>
      </c>
      <c r="Y43" s="699">
        <f>IF(Select2=1,Textiles!$W45,"")</f>
        <v>1.3026451307105108E-3</v>
      </c>
      <c r="Z43" s="692">
        <f>Sludge!W45</f>
        <v>0</v>
      </c>
      <c r="AA43" s="692" t="str">
        <f>IF(Select2=2,MSW!$W45,"")</f>
        <v/>
      </c>
      <c r="AB43" s="700">
        <f>Industry!$W45</f>
        <v>0</v>
      </c>
      <c r="AC43" s="701">
        <f t="shared" si="0"/>
        <v>3.6700850475621154E-2</v>
      </c>
      <c r="AD43" s="702">
        <f>Recovery_OX!R38</f>
        <v>0</v>
      </c>
      <c r="AE43" s="653"/>
      <c r="AF43" s="704">
        <f>(AC43-AD43)*(1-Recovery_OX!U38)</f>
        <v>3.6700850475621154E-2</v>
      </c>
    </row>
    <row r="44" spans="2:32">
      <c r="B44" s="697">
        <f t="shared" si="1"/>
        <v>2027</v>
      </c>
      <c r="C44" s="878">
        <f>IF(Select2=1,Food!$K46,"")</f>
        <v>9.5766013583830603E-4</v>
      </c>
      <c r="D44" s="879">
        <f>IF(Select2=1,Paper!$K46,"")</f>
        <v>1.5543103063246516E-2</v>
      </c>
      <c r="E44" s="871">
        <f>IF(Select2=1,Nappies!$K46,"")</f>
        <v>6.9979669881112443E-3</v>
      </c>
      <c r="F44" s="879">
        <f>IF(Select2=1,Garden!$K46,"")</f>
        <v>0</v>
      </c>
      <c r="G44" s="871">
        <f>IF(Select2=1,Wood!$K46,"")</f>
        <v>0</v>
      </c>
      <c r="H44" s="879">
        <f>IF(Select2=1,Textiles!$K46,"")</f>
        <v>1.1083026708321136E-3</v>
      </c>
      <c r="I44" s="880">
        <f>Sludge!K46</f>
        <v>0</v>
      </c>
      <c r="J44" s="880" t="str">
        <f>IF(Select2=2,MSW!$K46,"")</f>
        <v/>
      </c>
      <c r="K44" s="880">
        <f>Industry!$K46</f>
        <v>0</v>
      </c>
      <c r="L44" s="881">
        <f t="shared" si="3"/>
        <v>2.4607032858028181E-2</v>
      </c>
      <c r="M44" s="882">
        <f>Recovery_OX!C39</f>
        <v>0</v>
      </c>
      <c r="N44" s="876"/>
      <c r="O44" s="883">
        <f>(L44-M44)*(1-Recovery_OX!F39)</f>
        <v>2.4607032858028181E-2</v>
      </c>
      <c r="P44" s="644"/>
      <c r="Q44" s="655"/>
      <c r="S44" s="697">
        <f t="shared" si="2"/>
        <v>2027</v>
      </c>
      <c r="T44" s="698">
        <f>IF(Select2=1,Food!$W46,"")</f>
        <v>6.4071819971340713E-4</v>
      </c>
      <c r="U44" s="699">
        <f>IF(Select2=1,Paper!$W46,"")</f>
        <v>3.2113849304228351E-2</v>
      </c>
      <c r="V44" s="690">
        <f>IF(Select2=1,Nappies!$W46,"")</f>
        <v>0</v>
      </c>
      <c r="W44" s="699">
        <f>IF(Select2=1,Garden!$W46,"")</f>
        <v>0</v>
      </c>
      <c r="X44" s="690">
        <f>IF(Select2=1,Wood!$W46,"")</f>
        <v>0</v>
      </c>
      <c r="Y44" s="699">
        <f>IF(Select2=1,Textiles!$W46,"")</f>
        <v>1.2145782694050564E-3</v>
      </c>
      <c r="Z44" s="692">
        <f>Sludge!W46</f>
        <v>0</v>
      </c>
      <c r="AA44" s="692" t="str">
        <f>IF(Select2=2,MSW!$W46,"")</f>
        <v/>
      </c>
      <c r="AB44" s="700">
        <f>Industry!$W46</f>
        <v>0</v>
      </c>
      <c r="AC44" s="701">
        <f t="shared" si="0"/>
        <v>3.3969145773346809E-2</v>
      </c>
      <c r="AD44" s="702">
        <f>Recovery_OX!R39</f>
        <v>0</v>
      </c>
      <c r="AE44" s="653"/>
      <c r="AF44" s="704">
        <f>(AC44-AD44)*(1-Recovery_OX!U39)</f>
        <v>3.3969145773346809E-2</v>
      </c>
    </row>
    <row r="45" spans="2:32">
      <c r="B45" s="697">
        <f t="shared" si="1"/>
        <v>2028</v>
      </c>
      <c r="C45" s="878">
        <f>IF(Select2=1,Food!$K47,"")</f>
        <v>6.4193878634162993E-4</v>
      </c>
      <c r="D45" s="879">
        <f>IF(Select2=1,Paper!$K47,"")</f>
        <v>1.4492293238332267E-2</v>
      </c>
      <c r="E45" s="871">
        <f>IF(Select2=1,Nappies!$K47,"")</f>
        <v>5.9039385355724207E-3</v>
      </c>
      <c r="F45" s="879">
        <f>IF(Select2=1,Garden!$K47,"")</f>
        <v>0</v>
      </c>
      <c r="G45" s="871">
        <f>IF(Select2=1,Wood!$K47,"")</f>
        <v>0</v>
      </c>
      <c r="H45" s="879">
        <f>IF(Select2=1,Textiles!$K47,"")</f>
        <v>1.0333745608691193E-3</v>
      </c>
      <c r="I45" s="880">
        <f>Sludge!K47</f>
        <v>0</v>
      </c>
      <c r="J45" s="880" t="str">
        <f>IF(Select2=2,MSW!$K47,"")</f>
        <v/>
      </c>
      <c r="K45" s="880">
        <f>Industry!$K47</f>
        <v>0</v>
      </c>
      <c r="L45" s="881">
        <f t="shared" si="3"/>
        <v>2.2071545121115435E-2</v>
      </c>
      <c r="M45" s="882">
        <f>Recovery_OX!C40</f>
        <v>0</v>
      </c>
      <c r="N45" s="876"/>
      <c r="O45" s="883">
        <f>(L45-M45)*(1-Recovery_OX!F40)</f>
        <v>2.2071545121115435E-2</v>
      </c>
      <c r="P45" s="644"/>
      <c r="Q45" s="655"/>
      <c r="S45" s="697">
        <f t="shared" si="2"/>
        <v>2028</v>
      </c>
      <c r="T45" s="698">
        <f>IF(Select2=1,Food!$W47,"")</f>
        <v>4.2948625312776308E-4</v>
      </c>
      <c r="U45" s="699">
        <f>IF(Select2=1,Paper!$W47,"")</f>
        <v>2.9942754624653456E-2</v>
      </c>
      <c r="V45" s="690">
        <f>IF(Select2=1,Nappies!$W47,"")</f>
        <v>0</v>
      </c>
      <c r="W45" s="699">
        <f>IF(Select2=1,Garden!$W47,"")</f>
        <v>0</v>
      </c>
      <c r="X45" s="690">
        <f>IF(Select2=1,Wood!$W47,"")</f>
        <v>0</v>
      </c>
      <c r="Y45" s="699">
        <f>IF(Select2=1,Textiles!$W47,"")</f>
        <v>1.1324652721853366E-3</v>
      </c>
      <c r="Z45" s="692">
        <f>Sludge!W47</f>
        <v>0</v>
      </c>
      <c r="AA45" s="692" t="str">
        <f>IF(Select2=2,MSW!$W47,"")</f>
        <v/>
      </c>
      <c r="AB45" s="700">
        <f>Industry!$W47</f>
        <v>0</v>
      </c>
      <c r="AC45" s="701">
        <f t="shared" si="0"/>
        <v>3.1504706149966553E-2</v>
      </c>
      <c r="AD45" s="702">
        <f>Recovery_OX!R40</f>
        <v>0</v>
      </c>
      <c r="AE45" s="653"/>
      <c r="AF45" s="704">
        <f>(AC45-AD45)*(1-Recovery_OX!U40)</f>
        <v>3.1504706149966553E-2</v>
      </c>
    </row>
    <row r="46" spans="2:32">
      <c r="B46" s="697">
        <f t="shared" si="1"/>
        <v>2029</v>
      </c>
      <c r="C46" s="878">
        <f>IF(Select2=1,Food!$K48,"")</f>
        <v>4.3030443681258383E-4</v>
      </c>
      <c r="D46" s="879">
        <f>IF(Select2=1,Paper!$K48,"")</f>
        <v>1.3512524651685768E-2</v>
      </c>
      <c r="E46" s="871">
        <f>IF(Select2=1,Nappies!$K48,"")</f>
        <v>4.9809452218100283E-3</v>
      </c>
      <c r="F46" s="879">
        <f>IF(Select2=1,Garden!$K48,"")</f>
        <v>0</v>
      </c>
      <c r="G46" s="871">
        <f>IF(Select2=1,Wood!$K48,"")</f>
        <v>0</v>
      </c>
      <c r="H46" s="879">
        <f>IF(Select2=1,Textiles!$K48,"")</f>
        <v>9.6351205420239011E-4</v>
      </c>
      <c r="I46" s="880">
        <f>Sludge!K48</f>
        <v>0</v>
      </c>
      <c r="J46" s="880" t="str">
        <f>IF(Select2=2,MSW!$K48,"")</f>
        <v/>
      </c>
      <c r="K46" s="880">
        <f>Industry!$K48</f>
        <v>0</v>
      </c>
      <c r="L46" s="881">
        <f t="shared" si="3"/>
        <v>1.9887286364510769E-2</v>
      </c>
      <c r="M46" s="882">
        <f>Recovery_OX!C41</f>
        <v>0</v>
      </c>
      <c r="N46" s="876"/>
      <c r="O46" s="883">
        <f>(L46-M46)*(1-Recovery_OX!F41)</f>
        <v>1.9887286364510769E-2</v>
      </c>
      <c r="P46" s="644"/>
      <c r="Q46" s="655"/>
      <c r="S46" s="697">
        <f t="shared" si="2"/>
        <v>2029</v>
      </c>
      <c r="T46" s="698">
        <f>IF(Select2=1,Food!$W48,"")</f>
        <v>2.8789324496827635E-4</v>
      </c>
      <c r="U46" s="699">
        <f>IF(Select2=1,Paper!$W48,"")</f>
        <v>2.791843936298713E-2</v>
      </c>
      <c r="V46" s="690">
        <f>IF(Select2=1,Nappies!$W48,"")</f>
        <v>0</v>
      </c>
      <c r="W46" s="699">
        <f>IF(Select2=1,Garden!$W48,"")</f>
        <v>0</v>
      </c>
      <c r="X46" s="690">
        <f>IF(Select2=1,Wood!$W48,"")</f>
        <v>0</v>
      </c>
      <c r="Y46" s="699">
        <f>IF(Select2=1,Textiles!$W48,"")</f>
        <v>1.0559036210437155E-3</v>
      </c>
      <c r="Z46" s="692">
        <f>Sludge!W48</f>
        <v>0</v>
      </c>
      <c r="AA46" s="692" t="str">
        <f>IF(Select2=2,MSW!$W48,"")</f>
        <v/>
      </c>
      <c r="AB46" s="700">
        <f>Industry!$W48</f>
        <v>0</v>
      </c>
      <c r="AC46" s="701">
        <f t="shared" si="0"/>
        <v>2.9262236228999122E-2</v>
      </c>
      <c r="AD46" s="702">
        <f>Recovery_OX!R41</f>
        <v>0</v>
      </c>
      <c r="AE46" s="653"/>
      <c r="AF46" s="704">
        <f>(AC46-AD46)*(1-Recovery_OX!U41)</f>
        <v>2.9262236228999122E-2</v>
      </c>
    </row>
    <row r="47" spans="2:32">
      <c r="B47" s="697">
        <f t="shared" si="1"/>
        <v>2030</v>
      </c>
      <c r="C47" s="878">
        <f>IF(Select2=1,Food!$K49,"")</f>
        <v>2.8844168989355099E-4</v>
      </c>
      <c r="D47" s="879">
        <f>IF(Select2=1,Paper!$K49,"")</f>
        <v>1.2598994476558587E-2</v>
      </c>
      <c r="E47" s="871">
        <f>IF(Select2=1,Nappies!$K49,"")</f>
        <v>4.202248237034991E-3</v>
      </c>
      <c r="F47" s="879">
        <f>IF(Select2=1,Garden!$K49,"")</f>
        <v>0</v>
      </c>
      <c r="G47" s="871">
        <f>IF(Select2=1,Wood!$K49,"")</f>
        <v>0</v>
      </c>
      <c r="H47" s="879">
        <f>IF(Select2=1,Textiles!$K49,"")</f>
        <v>8.983726847431935E-4</v>
      </c>
      <c r="I47" s="880">
        <f>Sludge!K49</f>
        <v>0</v>
      </c>
      <c r="J47" s="880" t="str">
        <f>IF(Select2=2,MSW!$K49,"")</f>
        <v/>
      </c>
      <c r="K47" s="880">
        <f>Industry!$K49</f>
        <v>0</v>
      </c>
      <c r="L47" s="881">
        <f t="shared" si="3"/>
        <v>1.7988057088230321E-2</v>
      </c>
      <c r="M47" s="882">
        <f>Recovery_OX!C42</f>
        <v>0</v>
      </c>
      <c r="N47" s="876"/>
      <c r="O47" s="883">
        <f>(L47-M47)*(1-Recovery_OX!F42)</f>
        <v>1.7988057088230321E-2</v>
      </c>
      <c r="P47" s="644"/>
      <c r="Q47" s="655"/>
      <c r="S47" s="697">
        <f t="shared" si="2"/>
        <v>2030</v>
      </c>
      <c r="T47" s="698">
        <f>IF(Select2=1,Food!$W49,"")</f>
        <v>1.9298061322048463E-4</v>
      </c>
      <c r="U47" s="699">
        <f>IF(Select2=1,Paper!$W49,"")</f>
        <v>2.6030980323468157E-2</v>
      </c>
      <c r="V47" s="690">
        <f>IF(Select2=1,Nappies!$W49,"")</f>
        <v>0</v>
      </c>
      <c r="W47" s="699">
        <f>IF(Select2=1,Garden!$W49,"")</f>
        <v>0</v>
      </c>
      <c r="X47" s="690">
        <f>IF(Select2=1,Wood!$W49,"")</f>
        <v>0</v>
      </c>
      <c r="Y47" s="699">
        <f>IF(Select2=1,Textiles!$W49,"")</f>
        <v>9.8451801067747256E-4</v>
      </c>
      <c r="Z47" s="692">
        <f>Sludge!W49</f>
        <v>0</v>
      </c>
      <c r="AA47" s="692" t="str">
        <f>IF(Select2=2,MSW!$W49,"")</f>
        <v/>
      </c>
      <c r="AB47" s="700">
        <f>Industry!$W49</f>
        <v>0</v>
      </c>
      <c r="AC47" s="701">
        <f t="shared" si="0"/>
        <v>2.7208478947366114E-2</v>
      </c>
      <c r="AD47" s="702">
        <f>Recovery_OX!R42</f>
        <v>0</v>
      </c>
      <c r="AE47" s="653"/>
      <c r="AF47" s="704">
        <f>(AC47-AD47)*(1-Recovery_OX!U42)</f>
        <v>2.7208478947366114E-2</v>
      </c>
    </row>
    <row r="48" spans="2:32">
      <c r="B48" s="697">
        <f t="shared" si="1"/>
        <v>2031</v>
      </c>
      <c r="C48" s="698">
        <f>IF(Select2=1,Food!$K50,"")</f>
        <v>1.9334824684804275E-4</v>
      </c>
      <c r="D48" s="699">
        <f>IF(Select2=1,Paper!$K50,"")</f>
        <v>1.1747224586972404E-2</v>
      </c>
      <c r="E48" s="690">
        <f>IF(Select2=1,Nappies!$K50,"")</f>
        <v>3.5452889881906029E-3</v>
      </c>
      <c r="F48" s="699">
        <f>IF(Select2=1,Garden!$K50,"")</f>
        <v>0</v>
      </c>
      <c r="G48" s="690">
        <f>IF(Select2=1,Wood!$K50,"")</f>
        <v>0</v>
      </c>
      <c r="H48" s="699">
        <f>IF(Select2=1,Textiles!$K50,"")</f>
        <v>8.3763713922686844E-4</v>
      </c>
      <c r="I48" s="700">
        <f>Sludge!K50</f>
        <v>0</v>
      </c>
      <c r="J48" s="700" t="str">
        <f>IF(Select2=2,MSW!$K50,"")</f>
        <v/>
      </c>
      <c r="K48" s="700">
        <f>Industry!$K50</f>
        <v>0</v>
      </c>
      <c r="L48" s="701">
        <f t="shared" si="3"/>
        <v>1.6323498961237918E-2</v>
      </c>
      <c r="M48" s="702">
        <f>Recovery_OX!C43</f>
        <v>0</v>
      </c>
      <c r="N48" s="653"/>
      <c r="O48" s="703">
        <f>(L48-M48)*(1-Recovery_OX!F43)</f>
        <v>1.6323498961237918E-2</v>
      </c>
      <c r="P48" s="644"/>
      <c r="Q48" s="655"/>
      <c r="S48" s="697">
        <f t="shared" si="2"/>
        <v>2031</v>
      </c>
      <c r="T48" s="698">
        <f>IF(Select2=1,Food!$W50,"")</f>
        <v>1.2935877353794116E-4</v>
      </c>
      <c r="U48" s="699">
        <f>IF(Select2=1,Paper!$W50,"")</f>
        <v>2.4271125179695055E-2</v>
      </c>
      <c r="V48" s="690">
        <f>IF(Select2=1,Nappies!$W50,"")</f>
        <v>0</v>
      </c>
      <c r="W48" s="699">
        <f>IF(Select2=1,Garden!$W50,"")</f>
        <v>0</v>
      </c>
      <c r="X48" s="690">
        <f>IF(Select2=1,Wood!$W50,"")</f>
        <v>0</v>
      </c>
      <c r="Y48" s="699">
        <f>IF(Select2=1,Textiles!$W50,"")</f>
        <v>9.1795850874177394E-4</v>
      </c>
      <c r="Z48" s="692">
        <f>Sludge!W50</f>
        <v>0</v>
      </c>
      <c r="AA48" s="692" t="str">
        <f>IF(Select2=2,MSW!$W50,"")</f>
        <v/>
      </c>
      <c r="AB48" s="700">
        <f>Industry!$W50</f>
        <v>0</v>
      </c>
      <c r="AC48" s="701">
        <f t="shared" si="0"/>
        <v>2.5318442461974771E-2</v>
      </c>
      <c r="AD48" s="702">
        <f>Recovery_OX!R43</f>
        <v>0</v>
      </c>
      <c r="AE48" s="653"/>
      <c r="AF48" s="704">
        <f>(AC48-AD48)*(1-Recovery_OX!U43)</f>
        <v>2.5318442461974771E-2</v>
      </c>
    </row>
    <row r="49" spans="2:32">
      <c r="B49" s="697">
        <f t="shared" si="1"/>
        <v>2032</v>
      </c>
      <c r="C49" s="698">
        <f>IF(Select2=1,Food!$K51,"")</f>
        <v>1.2960520572809014E-4</v>
      </c>
      <c r="D49" s="699">
        <f>IF(Select2=1,Paper!$K51,"")</f>
        <v>1.0953039605940275E-2</v>
      </c>
      <c r="E49" s="690">
        <f>IF(Select2=1,Nappies!$K51,"")</f>
        <v>2.9910355840030035E-3</v>
      </c>
      <c r="F49" s="699">
        <f>IF(Select2=1,Garden!$K51,"")</f>
        <v>0</v>
      </c>
      <c r="G49" s="690">
        <f>IF(Select2=1,Wood!$K51,"")</f>
        <v>0</v>
      </c>
      <c r="H49" s="699">
        <f>IF(Select2=1,Textiles!$K51,"")</f>
        <v>7.8100769193883046E-4</v>
      </c>
      <c r="I49" s="700">
        <f>Sludge!K51</f>
        <v>0</v>
      </c>
      <c r="J49" s="700" t="str">
        <f>IF(Select2=2,MSW!$K51,"")</f>
        <v/>
      </c>
      <c r="K49" s="700">
        <f>Industry!$K51</f>
        <v>0</v>
      </c>
      <c r="L49" s="701">
        <f t="shared" si="3"/>
        <v>1.48546880876102E-2</v>
      </c>
      <c r="M49" s="702">
        <f>Recovery_OX!C44</f>
        <v>0</v>
      </c>
      <c r="N49" s="653"/>
      <c r="O49" s="703">
        <f>(L49-M49)*(1-Recovery_OX!F44)</f>
        <v>1.48546880876102E-2</v>
      </c>
      <c r="P49" s="644"/>
      <c r="Q49" s="655"/>
      <c r="S49" s="697">
        <f t="shared" si="2"/>
        <v>2032</v>
      </c>
      <c r="T49" s="698">
        <f>IF(Select2=1,Food!$W51,"")</f>
        <v>8.6711779033066575E-5</v>
      </c>
      <c r="U49" s="699">
        <f>IF(Select2=1,Paper!$W51,"")</f>
        <v>2.2630247119711316E-2</v>
      </c>
      <c r="V49" s="690">
        <f>IF(Select2=1,Nappies!$W51,"")</f>
        <v>0</v>
      </c>
      <c r="W49" s="699">
        <f>IF(Select2=1,Garden!$W51,"")</f>
        <v>0</v>
      </c>
      <c r="X49" s="690">
        <f>IF(Select2=1,Wood!$W51,"")</f>
        <v>0</v>
      </c>
      <c r="Y49" s="699">
        <f>IF(Select2=1,Textiles!$W51,"")</f>
        <v>8.5589884048091047E-4</v>
      </c>
      <c r="Z49" s="692">
        <f>Sludge!W51</f>
        <v>0</v>
      </c>
      <c r="AA49" s="692" t="str">
        <f>IF(Select2=2,MSW!$W51,"")</f>
        <v/>
      </c>
      <c r="AB49" s="700">
        <f>Industry!$W51</f>
        <v>0</v>
      </c>
      <c r="AC49" s="701">
        <f t="shared" ref="AC49:AC80" si="4">SUM(T49:AA49)</f>
        <v>2.3572857739225295E-2</v>
      </c>
      <c r="AD49" s="702">
        <f>Recovery_OX!R44</f>
        <v>0</v>
      </c>
      <c r="AE49" s="653"/>
      <c r="AF49" s="704">
        <f>(AC49-AD49)*(1-Recovery_OX!U44)</f>
        <v>2.3572857739225295E-2</v>
      </c>
    </row>
    <row r="50" spans="2:32">
      <c r="B50" s="697">
        <f t="shared" si="1"/>
        <v>2033</v>
      </c>
      <c r="C50" s="698">
        <f>IF(Select2=1,Food!$K52,"")</f>
        <v>8.6876967470111903E-5</v>
      </c>
      <c r="D50" s="699">
        <f>IF(Select2=1,Paper!$K52,"")</f>
        <v>1.0212546437763795E-2</v>
      </c>
      <c r="E50" s="690">
        <f>IF(Select2=1,Nappies!$K52,"")</f>
        <v>2.5234314874111514E-3</v>
      </c>
      <c r="F50" s="699">
        <f>IF(Select2=1,Garden!$K52,"")</f>
        <v>0</v>
      </c>
      <c r="G50" s="690">
        <f>IF(Select2=1,Wood!$K52,"")</f>
        <v>0</v>
      </c>
      <c r="H50" s="699">
        <f>IF(Select2=1,Textiles!$K52,"")</f>
        <v>7.2820674526277425E-4</v>
      </c>
      <c r="I50" s="700">
        <f>Sludge!K52</f>
        <v>0</v>
      </c>
      <c r="J50" s="700" t="str">
        <f>IF(Select2=2,MSW!$K52,"")</f>
        <v/>
      </c>
      <c r="K50" s="700">
        <f>Industry!$K52</f>
        <v>0</v>
      </c>
      <c r="L50" s="701">
        <f t="shared" si="3"/>
        <v>1.3551061637907832E-2</v>
      </c>
      <c r="M50" s="702">
        <f>Recovery_OX!C45</f>
        <v>0</v>
      </c>
      <c r="N50" s="653"/>
      <c r="O50" s="703">
        <f>(L50-M50)*(1-Recovery_OX!F45)</f>
        <v>1.3551061637907832E-2</v>
      </c>
      <c r="P50" s="644"/>
      <c r="Q50" s="655"/>
      <c r="S50" s="697">
        <f t="shared" si="2"/>
        <v>2033</v>
      </c>
      <c r="T50" s="698">
        <f>IF(Select2=1,Food!$W52,"")</f>
        <v>5.8124643713277372E-5</v>
      </c>
      <c r="U50" s="699">
        <f>IF(Select2=1,Paper!$W52,"")</f>
        <v>2.1100302557363216E-2</v>
      </c>
      <c r="V50" s="690">
        <f>IF(Select2=1,Nappies!$W52,"")</f>
        <v>0</v>
      </c>
      <c r="W50" s="699">
        <f>IF(Select2=1,Garden!$W52,"")</f>
        <v>0</v>
      </c>
      <c r="X50" s="690">
        <f>IF(Select2=1,Wood!$W52,"")</f>
        <v>0</v>
      </c>
      <c r="Y50" s="699">
        <f>IF(Select2=1,Textiles!$W52,"")</f>
        <v>7.9803478932906791E-4</v>
      </c>
      <c r="Z50" s="692">
        <f>Sludge!W52</f>
        <v>0</v>
      </c>
      <c r="AA50" s="692" t="str">
        <f>IF(Select2=2,MSW!$W52,"")</f>
        <v/>
      </c>
      <c r="AB50" s="700">
        <f>Industry!$W52</f>
        <v>0</v>
      </c>
      <c r="AC50" s="701">
        <f t="shared" si="4"/>
        <v>2.195646199040556E-2</v>
      </c>
      <c r="AD50" s="702">
        <f>Recovery_OX!R45</f>
        <v>0</v>
      </c>
      <c r="AE50" s="653"/>
      <c r="AF50" s="704">
        <f>(AC50-AD50)*(1-Recovery_OX!U45)</f>
        <v>2.195646199040556E-2</v>
      </c>
    </row>
    <row r="51" spans="2:32">
      <c r="B51" s="697">
        <f t="shared" si="1"/>
        <v>2034</v>
      </c>
      <c r="C51" s="698">
        <f>IF(Select2=1,Food!$K53,"")</f>
        <v>5.8235372834002157E-5</v>
      </c>
      <c r="D51" s="699">
        <f>IF(Select2=1,Paper!$K53,"")</f>
        <v>9.5221151840734694E-3</v>
      </c>
      <c r="E51" s="690">
        <f>IF(Select2=1,Nappies!$K53,"")</f>
        <v>2.1289303630202686E-3</v>
      </c>
      <c r="F51" s="699">
        <f>IF(Select2=1,Garden!$K53,"")</f>
        <v>0</v>
      </c>
      <c r="G51" s="690">
        <f>IF(Select2=1,Wood!$K53,"")</f>
        <v>0</v>
      </c>
      <c r="H51" s="699">
        <f>IF(Select2=1,Textiles!$K53,"")</f>
        <v>6.7897546889683592E-4</v>
      </c>
      <c r="I51" s="700">
        <f>Sludge!K53</f>
        <v>0</v>
      </c>
      <c r="J51" s="700" t="str">
        <f>IF(Select2=2,MSW!$K53,"")</f>
        <v/>
      </c>
      <c r="K51" s="700">
        <f>Industry!$K53</f>
        <v>0</v>
      </c>
      <c r="L51" s="701">
        <f t="shared" si="3"/>
        <v>1.2388256388824577E-2</v>
      </c>
      <c r="M51" s="702">
        <f>Recovery_OX!C46</f>
        <v>0</v>
      </c>
      <c r="N51" s="653"/>
      <c r="O51" s="703">
        <f>(L51-M51)*(1-Recovery_OX!F46)</f>
        <v>1.2388256388824577E-2</v>
      </c>
      <c r="P51" s="644"/>
      <c r="Q51" s="655"/>
      <c r="S51" s="697">
        <f t="shared" si="2"/>
        <v>2034</v>
      </c>
      <c r="T51" s="698">
        <f>IF(Select2=1,Food!$W53,"")</f>
        <v>3.8962113849689222E-5</v>
      </c>
      <c r="U51" s="699">
        <f>IF(Select2=1,Paper!$W53,"")</f>
        <v>1.9673791702631137E-2</v>
      </c>
      <c r="V51" s="690">
        <f>IF(Select2=1,Nappies!$W53,"")</f>
        <v>0</v>
      </c>
      <c r="W51" s="699">
        <f>IF(Select2=1,Garden!$W53,"")</f>
        <v>0</v>
      </c>
      <c r="X51" s="690">
        <f>IF(Select2=1,Wood!$W53,"")</f>
        <v>0</v>
      </c>
      <c r="Y51" s="699">
        <f>IF(Select2=1,Textiles!$W53,"")</f>
        <v>7.4408270564036837E-4</v>
      </c>
      <c r="Z51" s="692">
        <f>Sludge!W53</f>
        <v>0</v>
      </c>
      <c r="AA51" s="692" t="str">
        <f>IF(Select2=2,MSW!$W53,"")</f>
        <v/>
      </c>
      <c r="AB51" s="700">
        <f>Industry!$W53</f>
        <v>0</v>
      </c>
      <c r="AC51" s="701">
        <f t="shared" si="4"/>
        <v>2.0456836522121196E-2</v>
      </c>
      <c r="AD51" s="702">
        <f>Recovery_OX!R46</f>
        <v>0</v>
      </c>
      <c r="AE51" s="653"/>
      <c r="AF51" s="704">
        <f>(AC51-AD51)*(1-Recovery_OX!U46)</f>
        <v>2.0456836522121196E-2</v>
      </c>
    </row>
    <row r="52" spans="2:32">
      <c r="B52" s="697">
        <f t="shared" si="1"/>
        <v>2035</v>
      </c>
      <c r="C52" s="698">
        <f>IF(Select2=1,Food!$K54,"")</f>
        <v>3.9036337798990945E-5</v>
      </c>
      <c r="D52" s="699">
        <f>IF(Select2=1,Paper!$K54,"")</f>
        <v>8.8783613500626937E-3</v>
      </c>
      <c r="E52" s="690">
        <f>IF(Select2=1,Nappies!$K54,"")</f>
        <v>1.7961036442639675E-3</v>
      </c>
      <c r="F52" s="699">
        <f>IF(Select2=1,Garden!$K54,"")</f>
        <v>0</v>
      </c>
      <c r="G52" s="690">
        <f>IF(Select2=1,Wood!$K54,"")</f>
        <v>0</v>
      </c>
      <c r="H52" s="699">
        <f>IF(Select2=1,Textiles!$K54,"")</f>
        <v>6.3307253106715308E-4</v>
      </c>
      <c r="I52" s="700">
        <f>Sludge!K54</f>
        <v>0</v>
      </c>
      <c r="J52" s="700" t="str">
        <f>IF(Select2=2,MSW!$K54,"")</f>
        <v/>
      </c>
      <c r="K52" s="700">
        <f>Industry!$K54</f>
        <v>0</v>
      </c>
      <c r="L52" s="701">
        <f t="shared" si="3"/>
        <v>1.1346573863192804E-2</v>
      </c>
      <c r="M52" s="702">
        <f>Recovery_OX!C47</f>
        <v>0</v>
      </c>
      <c r="N52" s="653"/>
      <c r="O52" s="703">
        <f>(L52-M52)*(1-Recovery_OX!F47)</f>
        <v>1.1346573863192804E-2</v>
      </c>
      <c r="P52" s="644"/>
      <c r="Q52" s="655"/>
      <c r="S52" s="697">
        <f t="shared" si="2"/>
        <v>2035</v>
      </c>
      <c r="T52" s="698">
        <f>IF(Select2=1,Food!$W54,"")</f>
        <v>2.6117085949369499E-5</v>
      </c>
      <c r="U52" s="699">
        <f>IF(Select2=1,Paper!$W54,"")</f>
        <v>1.8343721797650196E-2</v>
      </c>
      <c r="V52" s="690">
        <f>IF(Select2=1,Nappies!$W54,"")</f>
        <v>0</v>
      </c>
      <c r="W52" s="699">
        <f>IF(Select2=1,Garden!$W54,"")</f>
        <v>0</v>
      </c>
      <c r="X52" s="690">
        <f>IF(Select2=1,Wood!$W54,"")</f>
        <v>0</v>
      </c>
      <c r="Y52" s="699">
        <f>IF(Select2=1,Textiles!$W54,"")</f>
        <v>6.9377811623797631E-4</v>
      </c>
      <c r="Z52" s="692">
        <f>Sludge!W54</f>
        <v>0</v>
      </c>
      <c r="AA52" s="692" t="str">
        <f>IF(Select2=2,MSW!$W54,"")</f>
        <v/>
      </c>
      <c r="AB52" s="700">
        <f>Industry!$W54</f>
        <v>0</v>
      </c>
      <c r="AC52" s="701">
        <f t="shared" si="4"/>
        <v>1.9063616999837541E-2</v>
      </c>
      <c r="AD52" s="702">
        <f>Recovery_OX!R47</f>
        <v>0</v>
      </c>
      <c r="AE52" s="653"/>
      <c r="AF52" s="704">
        <f>(AC52-AD52)*(1-Recovery_OX!U47)</f>
        <v>1.9063616999837541E-2</v>
      </c>
    </row>
    <row r="53" spans="2:32">
      <c r="B53" s="697">
        <f t="shared" si="1"/>
        <v>2036</v>
      </c>
      <c r="C53" s="698">
        <f>IF(Select2=1,Food!$K55,"")</f>
        <v>2.6166839750482377E-5</v>
      </c>
      <c r="D53" s="699">
        <f>IF(Select2=1,Paper!$K55,"")</f>
        <v>8.2781292536902862E-3</v>
      </c>
      <c r="E53" s="690">
        <f>IF(Select2=1,Nappies!$K55,"")</f>
        <v>1.5153094516260565E-3</v>
      </c>
      <c r="F53" s="699">
        <f>IF(Select2=1,Garden!$K55,"")</f>
        <v>0</v>
      </c>
      <c r="G53" s="690">
        <f>IF(Select2=1,Wood!$K55,"")</f>
        <v>0</v>
      </c>
      <c r="H53" s="699">
        <f>IF(Select2=1,Textiles!$K55,"")</f>
        <v>5.9027291551923006E-4</v>
      </c>
      <c r="I53" s="700">
        <f>Sludge!K55</f>
        <v>0</v>
      </c>
      <c r="J53" s="700" t="str">
        <f>IF(Select2=2,MSW!$K55,"")</f>
        <v/>
      </c>
      <c r="K53" s="700">
        <f>Industry!$K55</f>
        <v>0</v>
      </c>
      <c r="L53" s="701">
        <f t="shared" si="3"/>
        <v>1.0409878460586056E-2</v>
      </c>
      <c r="M53" s="702">
        <f>Recovery_OX!C48</f>
        <v>0</v>
      </c>
      <c r="N53" s="653"/>
      <c r="O53" s="703">
        <f>(L53-M53)*(1-Recovery_OX!F48)</f>
        <v>1.0409878460586056E-2</v>
      </c>
      <c r="P53" s="644"/>
      <c r="Q53" s="655"/>
      <c r="S53" s="697">
        <f t="shared" si="2"/>
        <v>2036</v>
      </c>
      <c r="T53" s="698">
        <f>IF(Select2=1,Food!$W55,"")</f>
        <v>1.7506806255898113E-5</v>
      </c>
      <c r="U53" s="699">
        <f>IF(Select2=1,Paper!$W55,"")</f>
        <v>1.7103572838203074E-2</v>
      </c>
      <c r="V53" s="690">
        <f>IF(Select2=1,Nappies!$W55,"")</f>
        <v>0</v>
      </c>
      <c r="W53" s="699">
        <f>IF(Select2=1,Garden!$W55,"")</f>
        <v>0</v>
      </c>
      <c r="X53" s="690">
        <f>IF(Select2=1,Wood!$W55,"")</f>
        <v>0</v>
      </c>
      <c r="Y53" s="699">
        <f>IF(Select2=1,Textiles!$W55,"")</f>
        <v>6.4687442796627979E-4</v>
      </c>
      <c r="Z53" s="692">
        <f>Sludge!W55</f>
        <v>0</v>
      </c>
      <c r="AA53" s="692" t="str">
        <f>IF(Select2=2,MSW!$W55,"")</f>
        <v/>
      </c>
      <c r="AB53" s="700">
        <f>Industry!$W55</f>
        <v>0</v>
      </c>
      <c r="AC53" s="701">
        <f t="shared" si="4"/>
        <v>1.7767954072425252E-2</v>
      </c>
      <c r="AD53" s="702">
        <f>Recovery_OX!R48</f>
        <v>0</v>
      </c>
      <c r="AE53" s="653"/>
      <c r="AF53" s="704">
        <f>(AC53-AD53)*(1-Recovery_OX!U48)</f>
        <v>1.7767954072425252E-2</v>
      </c>
    </row>
    <row r="54" spans="2:32">
      <c r="B54" s="697">
        <f t="shared" si="1"/>
        <v>2037</v>
      </c>
      <c r="C54" s="698">
        <f>IF(Select2=1,Food!$K56,"")</f>
        <v>1.7540157226150547E-5</v>
      </c>
      <c r="D54" s="699">
        <f>IF(Select2=1,Paper!$K56,"")</f>
        <v>7.718476556523462E-3</v>
      </c>
      <c r="E54" s="690">
        <f>IF(Select2=1,Nappies!$K56,"")</f>
        <v>1.2784132705928638E-3</v>
      </c>
      <c r="F54" s="699">
        <f>IF(Select2=1,Garden!$K56,"")</f>
        <v>0</v>
      </c>
      <c r="G54" s="690">
        <f>IF(Select2=1,Wood!$K56,"")</f>
        <v>0</v>
      </c>
      <c r="H54" s="699">
        <f>IF(Select2=1,Textiles!$K56,"")</f>
        <v>5.5036681848799596E-4</v>
      </c>
      <c r="I54" s="700">
        <f>Sludge!K56</f>
        <v>0</v>
      </c>
      <c r="J54" s="700" t="str">
        <f>IF(Select2=2,MSW!$K56,"")</f>
        <v/>
      </c>
      <c r="K54" s="700">
        <f>Industry!$K56</f>
        <v>0</v>
      </c>
      <c r="L54" s="701">
        <f t="shared" si="3"/>
        <v>9.5647968028304726E-3</v>
      </c>
      <c r="M54" s="702">
        <f>Recovery_OX!C49</f>
        <v>0</v>
      </c>
      <c r="N54" s="653"/>
      <c r="O54" s="703">
        <f>(L54-M54)*(1-Recovery_OX!F49)</f>
        <v>9.5647968028304726E-3</v>
      </c>
      <c r="P54" s="644"/>
      <c r="Q54" s="655"/>
      <c r="S54" s="697">
        <f t="shared" si="2"/>
        <v>2037</v>
      </c>
      <c r="T54" s="698">
        <f>IF(Select2=1,Food!$W56,"")</f>
        <v>1.1735163175390641E-5</v>
      </c>
      <c r="U54" s="699">
        <f>IF(Select2=1,Paper!$W56,"")</f>
        <v>1.5947265612651786E-2</v>
      </c>
      <c r="V54" s="690">
        <f>IF(Select2=1,Nappies!$W56,"")</f>
        <v>0</v>
      </c>
      <c r="W54" s="699">
        <f>IF(Select2=1,Garden!$W56,"")</f>
        <v>0</v>
      </c>
      <c r="X54" s="690">
        <f>IF(Select2=1,Wood!$W56,"")</f>
        <v>0</v>
      </c>
      <c r="Y54" s="699">
        <f>IF(Select2=1,Textiles!$W56,"")</f>
        <v>6.0314171889095476E-4</v>
      </c>
      <c r="Z54" s="692">
        <f>Sludge!W56</f>
        <v>0</v>
      </c>
      <c r="AA54" s="692" t="str">
        <f>IF(Select2=2,MSW!$W56,"")</f>
        <v/>
      </c>
      <c r="AB54" s="700">
        <f>Industry!$W56</f>
        <v>0</v>
      </c>
      <c r="AC54" s="701">
        <f t="shared" si="4"/>
        <v>1.6562142494718133E-2</v>
      </c>
      <c r="AD54" s="702">
        <f>Recovery_OX!R49</f>
        <v>0</v>
      </c>
      <c r="AE54" s="653"/>
      <c r="AF54" s="704">
        <f>(AC54-AD54)*(1-Recovery_OX!U49)</f>
        <v>1.6562142494718133E-2</v>
      </c>
    </row>
    <row r="55" spans="2:32">
      <c r="B55" s="697">
        <f t="shared" si="1"/>
        <v>2038</v>
      </c>
      <c r="C55" s="698">
        <f>IF(Select2=1,Food!$K57,"")</f>
        <v>1.1757518999305586E-5</v>
      </c>
      <c r="D55" s="699">
        <f>IF(Select2=1,Paper!$K57,"")</f>
        <v>7.1966598403914207E-3</v>
      </c>
      <c r="E55" s="690">
        <f>IF(Select2=1,Nappies!$K57,"")</f>
        <v>1.0785522974691114E-3</v>
      </c>
      <c r="F55" s="699">
        <f>IF(Select2=1,Garden!$K57,"")</f>
        <v>0</v>
      </c>
      <c r="G55" s="690">
        <f>IF(Select2=1,Wood!$K57,"")</f>
        <v>0</v>
      </c>
      <c r="H55" s="699">
        <f>IF(Select2=1,Textiles!$K57,"")</f>
        <v>5.1315862023950623E-4</v>
      </c>
      <c r="I55" s="700">
        <f>Sludge!K57</f>
        <v>0</v>
      </c>
      <c r="J55" s="700" t="str">
        <f>IF(Select2=2,MSW!$K57,"")</f>
        <v/>
      </c>
      <c r="K55" s="700">
        <f>Industry!$K57</f>
        <v>0</v>
      </c>
      <c r="L55" s="701">
        <f t="shared" si="3"/>
        <v>8.8001282770993443E-3</v>
      </c>
      <c r="M55" s="702">
        <f>Recovery_OX!C50</f>
        <v>0</v>
      </c>
      <c r="N55" s="653"/>
      <c r="O55" s="703">
        <f>(L55-M55)*(1-Recovery_OX!F50)</f>
        <v>8.8001282770993443E-3</v>
      </c>
      <c r="P55" s="644"/>
      <c r="Q55" s="655"/>
      <c r="S55" s="697">
        <f t="shared" si="2"/>
        <v>2038</v>
      </c>
      <c r="T55" s="698">
        <f>IF(Select2=1,Food!$W57,"")</f>
        <v>7.866315119963593E-6</v>
      </c>
      <c r="U55" s="699">
        <f>IF(Select2=1,Paper!$W57,"")</f>
        <v>1.4869131901635172E-2</v>
      </c>
      <c r="V55" s="690">
        <f>IF(Select2=1,Nappies!$W57,"")</f>
        <v>0</v>
      </c>
      <c r="W55" s="699">
        <f>IF(Select2=1,Garden!$W57,"")</f>
        <v>0</v>
      </c>
      <c r="X55" s="690">
        <f>IF(Select2=1,Wood!$W57,"")</f>
        <v>0</v>
      </c>
      <c r="Y55" s="699">
        <f>IF(Select2=1,Textiles!$W57,"")</f>
        <v>5.623656112213769E-4</v>
      </c>
      <c r="Z55" s="692">
        <f>Sludge!W57</f>
        <v>0</v>
      </c>
      <c r="AA55" s="692" t="str">
        <f>IF(Select2=2,MSW!$W57,"")</f>
        <v/>
      </c>
      <c r="AB55" s="700">
        <f>Industry!$W57</f>
        <v>0</v>
      </c>
      <c r="AC55" s="701">
        <f t="shared" si="4"/>
        <v>1.5439363827976511E-2</v>
      </c>
      <c r="AD55" s="702">
        <f>Recovery_OX!R50</f>
        <v>0</v>
      </c>
      <c r="AE55" s="653"/>
      <c r="AF55" s="704">
        <f>(AC55-AD55)*(1-Recovery_OX!U50)</f>
        <v>1.5439363827976511E-2</v>
      </c>
    </row>
    <row r="56" spans="2:32">
      <c r="B56" s="697">
        <f t="shared" si="1"/>
        <v>2039</v>
      </c>
      <c r="C56" s="698">
        <f>IF(Select2=1,Food!$K58,"")</f>
        <v>7.8813006768794258E-6</v>
      </c>
      <c r="D56" s="699">
        <f>IF(Select2=1,Paper!$K58,"")</f>
        <v>6.7101211591462893E-3</v>
      </c>
      <c r="E56" s="690">
        <f>IF(Select2=1,Nappies!$K58,"")</f>
        <v>9.0993662623388611E-4</v>
      </c>
      <c r="F56" s="699">
        <f>IF(Select2=1,Garden!$K58,"")</f>
        <v>0</v>
      </c>
      <c r="G56" s="690">
        <f>IF(Select2=1,Wood!$K58,"")</f>
        <v>0</v>
      </c>
      <c r="H56" s="699">
        <f>IF(Select2=1,Textiles!$K58,"")</f>
        <v>4.7846592614277902E-4</v>
      </c>
      <c r="I56" s="700">
        <f>Sludge!K58</f>
        <v>0</v>
      </c>
      <c r="J56" s="700" t="str">
        <f>IF(Select2=2,MSW!$K58,"")</f>
        <v/>
      </c>
      <c r="K56" s="700">
        <f>Industry!$K58</f>
        <v>0</v>
      </c>
      <c r="L56" s="701">
        <f t="shared" si="3"/>
        <v>8.1064050121998337E-3</v>
      </c>
      <c r="M56" s="702">
        <f>Recovery_OX!C51</f>
        <v>0</v>
      </c>
      <c r="N56" s="653"/>
      <c r="O56" s="703">
        <f>(L56-M56)*(1-Recovery_OX!F51)</f>
        <v>8.1064050121998337E-3</v>
      </c>
      <c r="P56" s="644"/>
      <c r="Q56" s="655"/>
      <c r="S56" s="697">
        <f t="shared" si="2"/>
        <v>2039</v>
      </c>
      <c r="T56" s="698">
        <f>IF(Select2=1,Food!$W58,"")</f>
        <v>5.2729487133448423E-6</v>
      </c>
      <c r="U56" s="699">
        <f>IF(Select2=1,Paper!$W58,"")</f>
        <v>1.3863886692451016E-2</v>
      </c>
      <c r="V56" s="690">
        <f>IF(Select2=1,Nappies!$W58,"")</f>
        <v>0</v>
      </c>
      <c r="W56" s="699">
        <f>IF(Select2=1,Garden!$W58,"")</f>
        <v>0</v>
      </c>
      <c r="X56" s="690">
        <f>IF(Select2=1,Wood!$W58,"")</f>
        <v>0</v>
      </c>
      <c r="Y56" s="699">
        <f>IF(Select2=1,Textiles!$W58,"")</f>
        <v>5.2434622043044297E-4</v>
      </c>
      <c r="Z56" s="692">
        <f>Sludge!W58</f>
        <v>0</v>
      </c>
      <c r="AA56" s="692" t="str">
        <f>IF(Select2=2,MSW!$W58,"")</f>
        <v/>
      </c>
      <c r="AB56" s="700">
        <f>Industry!$W58</f>
        <v>0</v>
      </c>
      <c r="AC56" s="701">
        <f t="shared" si="4"/>
        <v>1.4393505861594803E-2</v>
      </c>
      <c r="AD56" s="702">
        <f>Recovery_OX!R51</f>
        <v>0</v>
      </c>
      <c r="AE56" s="653"/>
      <c r="AF56" s="704">
        <f>(AC56-AD56)*(1-Recovery_OX!U51)</f>
        <v>1.4393505861594803E-2</v>
      </c>
    </row>
    <row r="57" spans="2:32">
      <c r="B57" s="697">
        <f t="shared" si="1"/>
        <v>2040</v>
      </c>
      <c r="C57" s="698">
        <f>IF(Select2=1,Food!$K59,"")</f>
        <v>5.2829938325465316E-6</v>
      </c>
      <c r="D57" s="699">
        <f>IF(Select2=1,Paper!$K59,"")</f>
        <v>6.2564754996081379E-3</v>
      </c>
      <c r="E57" s="690">
        <f>IF(Select2=1,Nappies!$K59,"")</f>
        <v>7.6768151688594364E-4</v>
      </c>
      <c r="F57" s="699">
        <f>IF(Select2=1,Garden!$K59,"")</f>
        <v>0</v>
      </c>
      <c r="G57" s="690">
        <f>IF(Select2=1,Wood!$K59,"")</f>
        <v>0</v>
      </c>
      <c r="H57" s="699">
        <f>IF(Select2=1,Textiles!$K59,"")</f>
        <v>4.461186725711031E-4</v>
      </c>
      <c r="I57" s="700">
        <f>Sludge!K59</f>
        <v>0</v>
      </c>
      <c r="J57" s="700" t="str">
        <f>IF(Select2=2,MSW!$K59,"")</f>
        <v/>
      </c>
      <c r="K57" s="700">
        <f>Industry!$K59</f>
        <v>0</v>
      </c>
      <c r="L57" s="701">
        <f t="shared" si="3"/>
        <v>7.4755586828977316E-3</v>
      </c>
      <c r="M57" s="702">
        <f>Recovery_OX!C52</f>
        <v>0</v>
      </c>
      <c r="N57" s="653"/>
      <c r="O57" s="703">
        <f>(L57-M57)*(1-Recovery_OX!F52)</f>
        <v>7.4755586828977316E-3</v>
      </c>
      <c r="P57" s="644"/>
      <c r="Q57" s="655"/>
      <c r="S57" s="697">
        <f t="shared" si="2"/>
        <v>2040</v>
      </c>
      <c r="T57" s="698">
        <f>IF(Select2=1,Food!$W59,"")</f>
        <v>3.5345632242728797E-6</v>
      </c>
      <c r="U57" s="699">
        <f>IF(Select2=1,Paper!$W59,"")</f>
        <v>1.2926602271917645E-2</v>
      </c>
      <c r="V57" s="690">
        <f>IF(Select2=1,Nappies!$W59,"")</f>
        <v>0</v>
      </c>
      <c r="W57" s="699">
        <f>IF(Select2=1,Garden!$W59,"")</f>
        <v>0</v>
      </c>
      <c r="X57" s="690">
        <f>IF(Select2=1,Wood!$W59,"")</f>
        <v>0</v>
      </c>
      <c r="Y57" s="699">
        <f>IF(Select2=1,Textiles!$W59,"")</f>
        <v>4.8889717542038706E-4</v>
      </c>
      <c r="Z57" s="692">
        <f>Sludge!W59</f>
        <v>0</v>
      </c>
      <c r="AA57" s="692" t="str">
        <f>IF(Select2=2,MSW!$W59,"")</f>
        <v/>
      </c>
      <c r="AB57" s="700">
        <f>Industry!$W59</f>
        <v>0</v>
      </c>
      <c r="AC57" s="701">
        <f t="shared" si="4"/>
        <v>1.3419034010562304E-2</v>
      </c>
      <c r="AD57" s="702">
        <f>Recovery_OX!R52</f>
        <v>0</v>
      </c>
      <c r="AE57" s="653"/>
      <c r="AF57" s="704">
        <f>(AC57-AD57)*(1-Recovery_OX!U52)</f>
        <v>1.3419034010562304E-2</v>
      </c>
    </row>
    <row r="58" spans="2:32">
      <c r="B58" s="697">
        <f t="shared" si="1"/>
        <v>2041</v>
      </c>
      <c r="C58" s="698">
        <f>IF(Select2=1,Food!$K60,"")</f>
        <v>3.5412966690385899E-6</v>
      </c>
      <c r="D58" s="699">
        <f>IF(Select2=1,Paper!$K60,"")</f>
        <v>5.833499090227609E-3</v>
      </c>
      <c r="E58" s="690">
        <f>IF(Select2=1,Nappies!$K60,"")</f>
        <v>6.4766588614801333E-4</v>
      </c>
      <c r="F58" s="699">
        <f>IF(Select2=1,Garden!$K60,"")</f>
        <v>0</v>
      </c>
      <c r="G58" s="690">
        <f>IF(Select2=1,Wood!$K60,"")</f>
        <v>0</v>
      </c>
      <c r="H58" s="699">
        <f>IF(Select2=1,Textiles!$K60,"")</f>
        <v>4.1595829324994182E-4</v>
      </c>
      <c r="I58" s="700">
        <f>Sludge!K60</f>
        <v>0</v>
      </c>
      <c r="J58" s="700" t="str">
        <f>IF(Select2=2,MSW!$K60,"")</f>
        <v/>
      </c>
      <c r="K58" s="700">
        <f>Industry!$K60</f>
        <v>0</v>
      </c>
      <c r="L58" s="701">
        <f t="shared" si="3"/>
        <v>6.9006645662946023E-3</v>
      </c>
      <c r="M58" s="702">
        <f>Recovery_OX!C53</f>
        <v>0</v>
      </c>
      <c r="N58" s="653"/>
      <c r="O58" s="703">
        <f>(L58-M58)*(1-Recovery_OX!F53)</f>
        <v>6.9006645662946023E-3</v>
      </c>
      <c r="P58" s="644"/>
      <c r="Q58" s="655"/>
      <c r="S58" s="697">
        <f t="shared" si="2"/>
        <v>2041</v>
      </c>
      <c r="T58" s="698">
        <f>IF(Select2=1,Food!$W60,"")</f>
        <v>2.3692885832104742E-6</v>
      </c>
      <c r="U58" s="699">
        <f>IF(Select2=1,Paper!$W60,"")</f>
        <v>1.2052684070718203E-2</v>
      </c>
      <c r="V58" s="690">
        <f>IF(Select2=1,Nappies!$W60,"")</f>
        <v>0</v>
      </c>
      <c r="W58" s="699">
        <f>IF(Select2=1,Garden!$W60,"")</f>
        <v>0</v>
      </c>
      <c r="X58" s="690">
        <f>IF(Select2=1,Wood!$W60,"")</f>
        <v>0</v>
      </c>
      <c r="Y58" s="699">
        <f>IF(Select2=1,Textiles!$W60,"")</f>
        <v>4.5584470493144325E-4</v>
      </c>
      <c r="Z58" s="692">
        <f>Sludge!W60</f>
        <v>0</v>
      </c>
      <c r="AA58" s="692" t="str">
        <f>IF(Select2=2,MSW!$W60,"")</f>
        <v/>
      </c>
      <c r="AB58" s="700">
        <f>Industry!$W60</f>
        <v>0</v>
      </c>
      <c r="AC58" s="701">
        <f t="shared" si="4"/>
        <v>1.2510898064232856E-2</v>
      </c>
      <c r="AD58" s="702">
        <f>Recovery_OX!R53</f>
        <v>0</v>
      </c>
      <c r="AE58" s="653"/>
      <c r="AF58" s="704">
        <f>(AC58-AD58)*(1-Recovery_OX!U53)</f>
        <v>1.2510898064232856E-2</v>
      </c>
    </row>
    <row r="59" spans="2:32">
      <c r="B59" s="697">
        <f t="shared" si="1"/>
        <v>2042</v>
      </c>
      <c r="C59" s="698">
        <f>IF(Select2=1,Food!$K61,"")</f>
        <v>2.3738021462158037E-6</v>
      </c>
      <c r="D59" s="699">
        <f>IF(Select2=1,Paper!$K61,"")</f>
        <v>5.4391185001551948E-3</v>
      </c>
      <c r="E59" s="690">
        <f>IF(Select2=1,Nappies!$K61,"")</f>
        <v>5.4641292105279797E-4</v>
      </c>
      <c r="F59" s="699">
        <f>IF(Select2=1,Garden!$K61,"")</f>
        <v>0</v>
      </c>
      <c r="G59" s="690">
        <f>IF(Select2=1,Wood!$K61,"")</f>
        <v>0</v>
      </c>
      <c r="H59" s="699">
        <f>IF(Select2=1,Textiles!$K61,"")</f>
        <v>3.878369419648719E-4</v>
      </c>
      <c r="I59" s="700">
        <f>Sludge!K61</f>
        <v>0</v>
      </c>
      <c r="J59" s="700" t="str">
        <f>IF(Select2=2,MSW!$K61,"")</f>
        <v/>
      </c>
      <c r="K59" s="700">
        <f>Industry!$K61</f>
        <v>0</v>
      </c>
      <c r="L59" s="701">
        <f t="shared" si="3"/>
        <v>6.3757421653190798E-3</v>
      </c>
      <c r="M59" s="702">
        <f>Recovery_OX!C54</f>
        <v>0</v>
      </c>
      <c r="N59" s="653"/>
      <c r="O59" s="703">
        <f>(L59-M59)*(1-Recovery_OX!F54)</f>
        <v>6.3757421653190798E-3</v>
      </c>
      <c r="P59" s="644"/>
      <c r="Q59" s="655"/>
      <c r="S59" s="697">
        <f t="shared" si="2"/>
        <v>2042</v>
      </c>
      <c r="T59" s="698">
        <f>IF(Select2=1,Food!$W61,"")</f>
        <v>1.58818163216936E-6</v>
      </c>
      <c r="U59" s="699">
        <f>IF(Select2=1,Paper!$W61,"")</f>
        <v>1.1237848140816516E-2</v>
      </c>
      <c r="V59" s="690">
        <f>IF(Select2=1,Nappies!$W61,"")</f>
        <v>0</v>
      </c>
      <c r="W59" s="699">
        <f>IF(Select2=1,Garden!$W61,"")</f>
        <v>0</v>
      </c>
      <c r="X59" s="690">
        <f>IF(Select2=1,Wood!$W61,"")</f>
        <v>0</v>
      </c>
      <c r="Y59" s="699">
        <f>IF(Select2=1,Textiles!$W61,"")</f>
        <v>4.2502678571492824E-4</v>
      </c>
      <c r="Z59" s="692">
        <f>Sludge!W61</f>
        <v>0</v>
      </c>
      <c r="AA59" s="692" t="str">
        <f>IF(Select2=2,MSW!$W61,"")</f>
        <v/>
      </c>
      <c r="AB59" s="700">
        <f>Industry!$W61</f>
        <v>0</v>
      </c>
      <c r="AC59" s="701">
        <f t="shared" si="4"/>
        <v>1.1664463108163613E-2</v>
      </c>
      <c r="AD59" s="702">
        <f>Recovery_OX!R54</f>
        <v>0</v>
      </c>
      <c r="AE59" s="653"/>
      <c r="AF59" s="704">
        <f>(AC59-AD59)*(1-Recovery_OX!U54)</f>
        <v>1.1664463108163613E-2</v>
      </c>
    </row>
    <row r="60" spans="2:32">
      <c r="B60" s="697">
        <f t="shared" si="1"/>
        <v>2043</v>
      </c>
      <c r="C60" s="698">
        <f>IF(Select2=1,Food!$K62,"")</f>
        <v>1.5912071639308769E-6</v>
      </c>
      <c r="D60" s="699">
        <f>IF(Select2=1,Paper!$K62,"")</f>
        <v>5.0714004752808132E-3</v>
      </c>
      <c r="E60" s="690">
        <f>IF(Select2=1,Nappies!$K62,"")</f>
        <v>4.6098935682590311E-4</v>
      </c>
      <c r="F60" s="699">
        <f>IF(Select2=1,Garden!$K62,"")</f>
        <v>0</v>
      </c>
      <c r="G60" s="690">
        <f>IF(Select2=1,Wood!$K62,"")</f>
        <v>0</v>
      </c>
      <c r="H60" s="699">
        <f>IF(Select2=1,Textiles!$K62,"")</f>
        <v>3.6161676781926844E-4</v>
      </c>
      <c r="I60" s="700">
        <f>Sludge!K62</f>
        <v>0</v>
      </c>
      <c r="J60" s="700" t="str">
        <f>IF(Select2=2,MSW!$K62,"")</f>
        <v/>
      </c>
      <c r="K60" s="700">
        <f>Industry!$K62</f>
        <v>0</v>
      </c>
      <c r="L60" s="701">
        <f t="shared" si="3"/>
        <v>5.8955978070899155E-3</v>
      </c>
      <c r="M60" s="702">
        <f>Recovery_OX!C55</f>
        <v>0</v>
      </c>
      <c r="N60" s="653"/>
      <c r="O60" s="703">
        <f>(L60-M60)*(1-Recovery_OX!F55)</f>
        <v>5.8955978070899155E-3</v>
      </c>
      <c r="P60" s="644"/>
      <c r="Q60" s="655"/>
      <c r="S60" s="697">
        <f t="shared" si="2"/>
        <v>2043</v>
      </c>
      <c r="T60" s="698">
        <f>IF(Select2=1,Food!$W62,"")</f>
        <v>1.0645899847887222E-6</v>
      </c>
      <c r="U60" s="699">
        <f>IF(Select2=1,Paper!$W62,"")</f>
        <v>1.0478100155538872E-2</v>
      </c>
      <c r="V60" s="690">
        <f>IF(Select2=1,Nappies!$W62,"")</f>
        <v>0</v>
      </c>
      <c r="W60" s="699">
        <f>IF(Select2=1,Garden!$W62,"")</f>
        <v>0</v>
      </c>
      <c r="X60" s="690">
        <f>IF(Select2=1,Wood!$W62,"")</f>
        <v>0</v>
      </c>
      <c r="Y60" s="699">
        <f>IF(Select2=1,Textiles!$W62,"")</f>
        <v>3.9629234829508886E-4</v>
      </c>
      <c r="Z60" s="692">
        <f>Sludge!W62</f>
        <v>0</v>
      </c>
      <c r="AA60" s="692" t="str">
        <f>IF(Select2=2,MSW!$W62,"")</f>
        <v/>
      </c>
      <c r="AB60" s="700">
        <f>Industry!$W62</f>
        <v>0</v>
      </c>
      <c r="AC60" s="701">
        <f t="shared" si="4"/>
        <v>1.0875457093818749E-2</v>
      </c>
      <c r="AD60" s="702">
        <f>Recovery_OX!R55</f>
        <v>0</v>
      </c>
      <c r="AE60" s="653"/>
      <c r="AF60" s="704">
        <f>(AC60-AD60)*(1-Recovery_OX!U55)</f>
        <v>1.0875457093818749E-2</v>
      </c>
    </row>
    <row r="61" spans="2:32">
      <c r="B61" s="697">
        <f t="shared" si="1"/>
        <v>2044</v>
      </c>
      <c r="C61" s="698">
        <f>IF(Select2=1,Food!$K63,"")</f>
        <v>1.0666180593783845E-6</v>
      </c>
      <c r="D61" s="699">
        <f>IF(Select2=1,Paper!$K63,"")</f>
        <v>4.7285424614199193E-3</v>
      </c>
      <c r="E61" s="690">
        <f>IF(Select2=1,Nappies!$K63,"")</f>
        <v>3.8892050117941037E-4</v>
      </c>
      <c r="F61" s="699">
        <f>IF(Select2=1,Garden!$K63,"")</f>
        <v>0</v>
      </c>
      <c r="G61" s="690">
        <f>IF(Select2=1,Wood!$K63,"")</f>
        <v>0</v>
      </c>
      <c r="H61" s="699">
        <f>IF(Select2=1,Textiles!$K63,"")</f>
        <v>3.3716923948905013E-4</v>
      </c>
      <c r="I61" s="700">
        <f>Sludge!K63</f>
        <v>0</v>
      </c>
      <c r="J61" s="700" t="str">
        <f>IF(Select2=2,MSW!$K63,"")</f>
        <v/>
      </c>
      <c r="K61" s="700">
        <f>Industry!$K63</f>
        <v>0</v>
      </c>
      <c r="L61" s="701">
        <f t="shared" si="3"/>
        <v>5.455698820147758E-3</v>
      </c>
      <c r="M61" s="702">
        <f>Recovery_OX!C56</f>
        <v>0</v>
      </c>
      <c r="N61" s="653"/>
      <c r="O61" s="703">
        <f>(L61-M61)*(1-Recovery_OX!F56)</f>
        <v>5.455698820147758E-3</v>
      </c>
      <c r="P61" s="644"/>
      <c r="Q61" s="655"/>
      <c r="S61" s="697">
        <f t="shared" si="2"/>
        <v>2044</v>
      </c>
      <c r="T61" s="698">
        <f>IF(Select2=1,Food!$W63,"")</f>
        <v>7.1361600761265689E-7</v>
      </c>
      <c r="U61" s="699">
        <f>IF(Select2=1,Paper!$W63,"")</f>
        <v>9.7697158293800004E-3</v>
      </c>
      <c r="V61" s="690">
        <f>IF(Select2=1,Nappies!$W63,"")</f>
        <v>0</v>
      </c>
      <c r="W61" s="699">
        <f>IF(Select2=1,Garden!$W63,"")</f>
        <v>0</v>
      </c>
      <c r="X61" s="690">
        <f>IF(Select2=1,Wood!$W63,"")</f>
        <v>0</v>
      </c>
      <c r="Y61" s="699">
        <f>IF(Select2=1,Textiles!$W63,"")</f>
        <v>3.6950053642635639E-4</v>
      </c>
      <c r="Z61" s="692">
        <f>Sludge!W63</f>
        <v>0</v>
      </c>
      <c r="AA61" s="692" t="str">
        <f>IF(Select2=2,MSW!$W63,"")</f>
        <v/>
      </c>
      <c r="AB61" s="700">
        <f>Industry!$W63</f>
        <v>0</v>
      </c>
      <c r="AC61" s="701">
        <f t="shared" si="4"/>
        <v>1.0139929981813969E-2</v>
      </c>
      <c r="AD61" s="702">
        <f>Recovery_OX!R56</f>
        <v>0</v>
      </c>
      <c r="AE61" s="653"/>
      <c r="AF61" s="704">
        <f>(AC61-AD61)*(1-Recovery_OX!U56)</f>
        <v>1.0139929981813969E-2</v>
      </c>
    </row>
    <row r="62" spans="2:32">
      <c r="B62" s="697">
        <f t="shared" si="1"/>
        <v>2045</v>
      </c>
      <c r="C62" s="698">
        <f>IF(Select2=1,Food!$K64,"")</f>
        <v>7.1497546666496298E-7</v>
      </c>
      <c r="D62" s="699">
        <f>IF(Select2=1,Paper!$K64,"")</f>
        <v>4.4088637681907929E-3</v>
      </c>
      <c r="E62" s="690">
        <f>IF(Select2=1,Nappies!$K64,"")</f>
        <v>3.2811854329810086E-4</v>
      </c>
      <c r="F62" s="699">
        <f>IF(Select2=1,Garden!$K64,"")</f>
        <v>0</v>
      </c>
      <c r="G62" s="690">
        <f>IF(Select2=1,Wood!$K64,"")</f>
        <v>0</v>
      </c>
      <c r="H62" s="699">
        <f>IF(Select2=1,Textiles!$K64,"")</f>
        <v>3.1437451516197891E-4</v>
      </c>
      <c r="I62" s="700">
        <f>Sludge!K64</f>
        <v>0</v>
      </c>
      <c r="J62" s="700" t="str">
        <f>IF(Select2=2,MSW!$K64,"")</f>
        <v/>
      </c>
      <c r="K62" s="700">
        <f>Industry!$K64</f>
        <v>0</v>
      </c>
      <c r="L62" s="701">
        <f t="shared" si="3"/>
        <v>5.0520718021175373E-3</v>
      </c>
      <c r="M62" s="702">
        <f>Recovery_OX!C57</f>
        <v>0</v>
      </c>
      <c r="N62" s="653"/>
      <c r="O62" s="703">
        <f>(L62-M62)*(1-Recovery_OX!F57)</f>
        <v>5.0520718021175373E-3</v>
      </c>
      <c r="P62" s="644"/>
      <c r="Q62" s="655"/>
      <c r="S62" s="697">
        <f t="shared" si="2"/>
        <v>2045</v>
      </c>
      <c r="T62" s="698">
        <f>IF(Select2=1,Food!$W64,"")</f>
        <v>4.7835111507468529E-7</v>
      </c>
      <c r="U62" s="699">
        <f>IF(Select2=1,Paper!$W64,"")</f>
        <v>9.1092226615512271E-3</v>
      </c>
      <c r="V62" s="690">
        <f>IF(Select2=1,Nappies!$W64,"")</f>
        <v>0</v>
      </c>
      <c r="W62" s="699">
        <f>IF(Select2=1,Garden!$W64,"")</f>
        <v>0</v>
      </c>
      <c r="X62" s="690">
        <f>IF(Select2=1,Wood!$W64,"")</f>
        <v>0</v>
      </c>
      <c r="Y62" s="699">
        <f>IF(Select2=1,Textiles!$W64,"")</f>
        <v>3.4452001661586739E-4</v>
      </c>
      <c r="Z62" s="692">
        <f>Sludge!W64</f>
        <v>0</v>
      </c>
      <c r="AA62" s="692" t="str">
        <f>IF(Select2=2,MSW!$W64,"")</f>
        <v/>
      </c>
      <c r="AB62" s="700">
        <f>Industry!$W64</f>
        <v>0</v>
      </c>
      <c r="AC62" s="701">
        <f t="shared" si="4"/>
        <v>9.4542210292821692E-3</v>
      </c>
      <c r="AD62" s="702">
        <f>Recovery_OX!R57</f>
        <v>0</v>
      </c>
      <c r="AE62" s="653"/>
      <c r="AF62" s="704">
        <f>(AC62-AD62)*(1-Recovery_OX!U57)</f>
        <v>9.4542210292821692E-3</v>
      </c>
    </row>
    <row r="63" spans="2:32">
      <c r="B63" s="697">
        <f t="shared" si="1"/>
        <v>2046</v>
      </c>
      <c r="C63" s="698">
        <f>IF(Select2=1,Food!$K65,"")</f>
        <v>4.7926238772921071E-7</v>
      </c>
      <c r="D63" s="699">
        <f>IF(Select2=1,Paper!$K65,"")</f>
        <v>4.1107973302683468E-3</v>
      </c>
      <c r="E63" s="690">
        <f>IF(Select2=1,Nappies!$K65,"")</f>
        <v>2.7682207065346488E-4</v>
      </c>
      <c r="F63" s="699">
        <f>IF(Select2=1,Garden!$K65,"")</f>
        <v>0</v>
      </c>
      <c r="G63" s="690">
        <f>IF(Select2=1,Wood!$K65,"")</f>
        <v>0</v>
      </c>
      <c r="H63" s="699">
        <f>IF(Select2=1,Textiles!$K65,"")</f>
        <v>2.9312085507295798E-4</v>
      </c>
      <c r="I63" s="700">
        <f>Sludge!K65</f>
        <v>0</v>
      </c>
      <c r="J63" s="700" t="str">
        <f>IF(Select2=2,MSW!$K65,"")</f>
        <v/>
      </c>
      <c r="K63" s="700">
        <f>Industry!$K65</f>
        <v>0</v>
      </c>
      <c r="L63" s="701">
        <f t="shared" si="3"/>
        <v>4.6812195183824987E-3</v>
      </c>
      <c r="M63" s="702">
        <f>Recovery_OX!C58</f>
        <v>0</v>
      </c>
      <c r="N63" s="653"/>
      <c r="O63" s="703">
        <f>(L63-M63)*(1-Recovery_OX!F58)</f>
        <v>4.6812195183824987E-3</v>
      </c>
      <c r="P63" s="644"/>
      <c r="Q63" s="655"/>
      <c r="S63" s="697">
        <f t="shared" si="2"/>
        <v>2046</v>
      </c>
      <c r="T63" s="698">
        <f>IF(Select2=1,Food!$W65,"")</f>
        <v>3.206483414780625E-7</v>
      </c>
      <c r="U63" s="699">
        <f>IF(Select2=1,Paper!$W65,"")</f>
        <v>8.4933829137775786E-3</v>
      </c>
      <c r="V63" s="690">
        <f>IF(Select2=1,Nappies!$W65,"")</f>
        <v>0</v>
      </c>
      <c r="W63" s="699">
        <f>IF(Select2=1,Garden!$W65,"")</f>
        <v>0</v>
      </c>
      <c r="X63" s="690">
        <f>IF(Select2=1,Wood!$W65,"")</f>
        <v>0</v>
      </c>
      <c r="Y63" s="699">
        <f>IF(Select2=1,Textiles!$W65,"")</f>
        <v>3.2122833432652936E-4</v>
      </c>
      <c r="Z63" s="692">
        <f>Sludge!W65</f>
        <v>0</v>
      </c>
      <c r="AA63" s="692" t="str">
        <f>IF(Select2=2,MSW!$W65,"")</f>
        <v/>
      </c>
      <c r="AB63" s="700">
        <f>Industry!$W65</f>
        <v>0</v>
      </c>
      <c r="AC63" s="701">
        <f t="shared" si="4"/>
        <v>8.814931896445586E-3</v>
      </c>
      <c r="AD63" s="702">
        <f>Recovery_OX!R58</f>
        <v>0</v>
      </c>
      <c r="AE63" s="653"/>
      <c r="AF63" s="704">
        <f>(AC63-AD63)*(1-Recovery_OX!U58)</f>
        <v>8.814931896445586E-3</v>
      </c>
    </row>
    <row r="64" spans="2:32">
      <c r="B64" s="697">
        <f t="shared" si="1"/>
        <v>2047</v>
      </c>
      <c r="C64" s="698">
        <f>IF(Select2=1,Food!$K66,"")</f>
        <v>3.212591858057949E-7</v>
      </c>
      <c r="D64" s="699">
        <f>IF(Select2=1,Paper!$K66,"")</f>
        <v>3.8328820256280779E-3</v>
      </c>
      <c r="E64" s="690">
        <f>IF(Select2=1,Nappies!$K66,"")</f>
        <v>2.3354504146768664E-4</v>
      </c>
      <c r="F64" s="699">
        <f>IF(Select2=1,Garden!$K66,"")</f>
        <v>0</v>
      </c>
      <c r="G64" s="690">
        <f>IF(Select2=1,Wood!$K66,"")</f>
        <v>0</v>
      </c>
      <c r="H64" s="699">
        <f>IF(Select2=1,Textiles!$K66,"")</f>
        <v>2.7330407375557314E-4</v>
      </c>
      <c r="I64" s="700">
        <f>Sludge!K66</f>
        <v>0</v>
      </c>
      <c r="J64" s="700" t="str">
        <f>IF(Select2=2,MSW!$K66,"")</f>
        <v/>
      </c>
      <c r="K64" s="700">
        <f>Industry!$K66</f>
        <v>0</v>
      </c>
      <c r="L64" s="701">
        <f t="shared" si="3"/>
        <v>4.3400524000371437E-3</v>
      </c>
      <c r="M64" s="702">
        <f>Recovery_OX!C59</f>
        <v>0</v>
      </c>
      <c r="N64" s="653"/>
      <c r="O64" s="703">
        <f>(L64-M64)*(1-Recovery_OX!F59)</f>
        <v>4.3400524000371437E-3</v>
      </c>
      <c r="P64" s="644"/>
      <c r="Q64" s="655"/>
      <c r="S64" s="697">
        <f t="shared" si="2"/>
        <v>2047</v>
      </c>
      <c r="T64" s="698">
        <f>IF(Select2=1,Food!$W66,"")</f>
        <v>2.1493701102082626E-7</v>
      </c>
      <c r="U64" s="699">
        <f>IF(Select2=1,Paper!$W66,"")</f>
        <v>7.9191777389009885E-3</v>
      </c>
      <c r="V64" s="690">
        <f>IF(Select2=1,Nappies!$W66,"")</f>
        <v>0</v>
      </c>
      <c r="W64" s="699">
        <f>IF(Select2=1,Garden!$W66,"")</f>
        <v>0</v>
      </c>
      <c r="X64" s="690">
        <f>IF(Select2=1,Wood!$W66,"")</f>
        <v>0</v>
      </c>
      <c r="Y64" s="699">
        <f>IF(Select2=1,Textiles!$W66,"")</f>
        <v>2.9951131370473778E-4</v>
      </c>
      <c r="Z64" s="692">
        <f>Sludge!W66</f>
        <v>0</v>
      </c>
      <c r="AA64" s="692" t="str">
        <f>IF(Select2=2,MSW!$W66,"")</f>
        <v/>
      </c>
      <c r="AB64" s="700">
        <f>Industry!$W66</f>
        <v>0</v>
      </c>
      <c r="AC64" s="701">
        <f t="shared" si="4"/>
        <v>8.2189039896167475E-3</v>
      </c>
      <c r="AD64" s="702">
        <f>Recovery_OX!R59</f>
        <v>0</v>
      </c>
      <c r="AE64" s="653"/>
      <c r="AF64" s="704">
        <f>(AC64-AD64)*(1-Recovery_OX!U59)</f>
        <v>8.2189039896167475E-3</v>
      </c>
    </row>
    <row r="65" spans="2:32">
      <c r="B65" s="697">
        <f t="shared" si="1"/>
        <v>2048</v>
      </c>
      <c r="C65" s="698">
        <f>IF(Select2=1,Food!$K67,"")</f>
        <v>2.1534647221871242E-7</v>
      </c>
      <c r="D65" s="699">
        <f>IF(Select2=1,Paper!$K67,"")</f>
        <v>3.5737555131242129E-3</v>
      </c>
      <c r="E65" s="690">
        <f>IF(Select2=1,Nappies!$K67,"")</f>
        <v>1.9703373457683067E-4</v>
      </c>
      <c r="F65" s="699">
        <f>IF(Select2=1,Garden!$K67,"")</f>
        <v>0</v>
      </c>
      <c r="G65" s="690">
        <f>IF(Select2=1,Wood!$K67,"")</f>
        <v>0</v>
      </c>
      <c r="H65" s="699">
        <f>IF(Select2=1,Textiles!$K67,"")</f>
        <v>2.5482702932481591E-4</v>
      </c>
      <c r="I65" s="700">
        <f>Sludge!K67</f>
        <v>0</v>
      </c>
      <c r="J65" s="700" t="str">
        <f>IF(Select2=2,MSW!$K67,"")</f>
        <v/>
      </c>
      <c r="K65" s="700">
        <f>Industry!$K67</f>
        <v>0</v>
      </c>
      <c r="L65" s="701">
        <f t="shared" si="3"/>
        <v>4.0258316234980784E-3</v>
      </c>
      <c r="M65" s="702">
        <f>Recovery_OX!C60</f>
        <v>0</v>
      </c>
      <c r="N65" s="653"/>
      <c r="O65" s="703">
        <f>(L65-M65)*(1-Recovery_OX!F60)</f>
        <v>4.0258316234980784E-3</v>
      </c>
      <c r="P65" s="644"/>
      <c r="Q65" s="655"/>
      <c r="S65" s="697">
        <f t="shared" si="2"/>
        <v>2048</v>
      </c>
      <c r="T65" s="698">
        <f>IF(Select2=1,Food!$W67,"")</f>
        <v>1.4407658712224299E-7</v>
      </c>
      <c r="U65" s="699">
        <f>IF(Select2=1,Paper!$W67,"")</f>
        <v>7.3837923824880422E-3</v>
      </c>
      <c r="V65" s="690">
        <f>IF(Select2=1,Nappies!$W67,"")</f>
        <v>0</v>
      </c>
      <c r="W65" s="699">
        <f>IF(Select2=1,Garden!$W67,"")</f>
        <v>0</v>
      </c>
      <c r="X65" s="690">
        <f>IF(Select2=1,Wood!$W67,"")</f>
        <v>0</v>
      </c>
      <c r="Y65" s="699">
        <f>IF(Select2=1,Textiles!$W67,"")</f>
        <v>2.7926249789020927E-4</v>
      </c>
      <c r="Z65" s="692">
        <f>Sludge!W67</f>
        <v>0</v>
      </c>
      <c r="AA65" s="692" t="str">
        <f>IF(Select2=2,MSW!$W67,"")</f>
        <v/>
      </c>
      <c r="AB65" s="700">
        <f>Industry!$W67</f>
        <v>0</v>
      </c>
      <c r="AC65" s="701">
        <f t="shared" si="4"/>
        <v>7.6631989569653745E-3</v>
      </c>
      <c r="AD65" s="702">
        <f>Recovery_OX!R60</f>
        <v>0</v>
      </c>
      <c r="AE65" s="653"/>
      <c r="AF65" s="704">
        <f>(AC65-AD65)*(1-Recovery_OX!U60)</f>
        <v>7.6631989569653745E-3</v>
      </c>
    </row>
    <row r="66" spans="2:32">
      <c r="B66" s="697">
        <f t="shared" si="1"/>
        <v>2049</v>
      </c>
      <c r="C66" s="698">
        <f>IF(Select2=1,Food!$K68,"")</f>
        <v>1.4435105717125983E-7</v>
      </c>
      <c r="D66" s="699">
        <f>IF(Select2=1,Paper!$K68,"")</f>
        <v>3.332147554291827E-3</v>
      </c>
      <c r="E66" s="690">
        <f>IF(Select2=1,Nappies!$K68,"")</f>
        <v>1.6623042954506237E-4</v>
      </c>
      <c r="F66" s="699">
        <f>IF(Select2=1,Garden!$K68,"")</f>
        <v>0</v>
      </c>
      <c r="G66" s="690">
        <f>IF(Select2=1,Wood!$K68,"")</f>
        <v>0</v>
      </c>
      <c r="H66" s="699">
        <f>IF(Select2=1,Textiles!$K68,"")</f>
        <v>2.3759914728745018E-4</v>
      </c>
      <c r="I66" s="700">
        <f>Sludge!K68</f>
        <v>0</v>
      </c>
      <c r="J66" s="700" t="str">
        <f>IF(Select2=2,MSW!$K68,"")</f>
        <v/>
      </c>
      <c r="K66" s="700">
        <f>Industry!$K68</f>
        <v>0</v>
      </c>
      <c r="L66" s="701">
        <f t="shared" si="3"/>
        <v>3.7361214821815111E-3</v>
      </c>
      <c r="M66" s="702">
        <f>Recovery_OX!C61</f>
        <v>0</v>
      </c>
      <c r="N66" s="653"/>
      <c r="O66" s="703">
        <f>(L66-M66)*(1-Recovery_OX!F61)</f>
        <v>3.7361214821815111E-3</v>
      </c>
      <c r="P66" s="644"/>
      <c r="Q66" s="655"/>
      <c r="S66" s="697">
        <f t="shared" si="2"/>
        <v>2049</v>
      </c>
      <c r="T66" s="698">
        <f>IF(Select2=1,Food!$W68,"")</f>
        <v>9.6577424512439708E-8</v>
      </c>
      <c r="U66" s="699">
        <f>IF(Select2=1,Paper!$W68,"")</f>
        <v>6.8846023849004692E-3</v>
      </c>
      <c r="V66" s="690">
        <f>IF(Select2=1,Nappies!$W68,"")</f>
        <v>0</v>
      </c>
      <c r="W66" s="699">
        <f>IF(Select2=1,Garden!$W68,"")</f>
        <v>0</v>
      </c>
      <c r="X66" s="690">
        <f>IF(Select2=1,Wood!$W68,"")</f>
        <v>0</v>
      </c>
      <c r="Y66" s="699">
        <f>IF(Select2=1,Textiles!$W68,"")</f>
        <v>2.6038262716432902E-4</v>
      </c>
      <c r="Z66" s="692">
        <f>Sludge!W68</f>
        <v>0</v>
      </c>
      <c r="AA66" s="692" t="str">
        <f>IF(Select2=2,MSW!$W68,"")</f>
        <v/>
      </c>
      <c r="AB66" s="700">
        <f>Industry!$W68</f>
        <v>0</v>
      </c>
      <c r="AC66" s="701">
        <f t="shared" si="4"/>
        <v>7.1450815894893108E-3</v>
      </c>
      <c r="AD66" s="702">
        <f>Recovery_OX!R61</f>
        <v>0</v>
      </c>
      <c r="AE66" s="653"/>
      <c r="AF66" s="704">
        <f>(AC66-AD66)*(1-Recovery_OX!U61)</f>
        <v>7.1450815894893108E-3</v>
      </c>
    </row>
    <row r="67" spans="2:32">
      <c r="B67" s="697">
        <f t="shared" si="1"/>
        <v>2050</v>
      </c>
      <c r="C67" s="698">
        <f>IF(Select2=1,Food!$K69,"")</f>
        <v>9.6761407288332089E-8</v>
      </c>
      <c r="D67" s="699">
        <f>IF(Select2=1,Paper!$K69,"")</f>
        <v>3.1068737866364205E-3</v>
      </c>
      <c r="E67" s="690">
        <f>IF(Select2=1,Nappies!$K69,"")</f>
        <v>1.4024276485487312E-4</v>
      </c>
      <c r="F67" s="699">
        <f>IF(Select2=1,Garden!$K69,"")</f>
        <v>0</v>
      </c>
      <c r="G67" s="690">
        <f>IF(Select2=1,Wood!$K69,"")</f>
        <v>0</v>
      </c>
      <c r="H67" s="699">
        <f>IF(Select2=1,Textiles!$K69,"")</f>
        <v>2.215359765457417E-4</v>
      </c>
      <c r="I67" s="700">
        <f>Sludge!K69</f>
        <v>0</v>
      </c>
      <c r="J67" s="700" t="str">
        <f>IF(Select2=2,MSW!$K69,"")</f>
        <v/>
      </c>
      <c r="K67" s="700">
        <f>Industry!$K69</f>
        <v>0</v>
      </c>
      <c r="L67" s="701">
        <f t="shared" si="3"/>
        <v>3.4687492894443232E-3</v>
      </c>
      <c r="M67" s="702">
        <f>Recovery_OX!C62</f>
        <v>0</v>
      </c>
      <c r="N67" s="653"/>
      <c r="O67" s="703">
        <f>(L67-M67)*(1-Recovery_OX!F62)</f>
        <v>3.4687492894443232E-3</v>
      </c>
      <c r="P67" s="644"/>
      <c r="Q67" s="655"/>
      <c r="S67" s="697">
        <f t="shared" si="2"/>
        <v>2050</v>
      </c>
      <c r="T67" s="698">
        <f>IF(Select2=1,Food!$W69,"")</f>
        <v>6.4737783645182072E-8</v>
      </c>
      <c r="U67" s="699">
        <f>IF(Select2=1,Paper!$W69,"")</f>
        <v>6.4191607161909504E-3</v>
      </c>
      <c r="V67" s="690">
        <f>IF(Select2=1,Nappies!$W69,"")</f>
        <v>0</v>
      </c>
      <c r="W67" s="699">
        <f>IF(Select2=1,Garden!$W69,"")</f>
        <v>0</v>
      </c>
      <c r="X67" s="690">
        <f>IF(Select2=1,Wood!$W69,"")</f>
        <v>0</v>
      </c>
      <c r="Y67" s="699">
        <f>IF(Select2=1,Textiles!$W69,"")</f>
        <v>2.4277915237889508E-4</v>
      </c>
      <c r="Z67" s="692">
        <f>Sludge!W69</f>
        <v>0</v>
      </c>
      <c r="AA67" s="692" t="str">
        <f>IF(Select2=2,MSW!$W69,"")</f>
        <v/>
      </c>
      <c r="AB67" s="700">
        <f>Industry!$W69</f>
        <v>0</v>
      </c>
      <c r="AC67" s="701">
        <f t="shared" si="4"/>
        <v>6.6620046063534909E-3</v>
      </c>
      <c r="AD67" s="702">
        <f>Recovery_OX!R62</f>
        <v>0</v>
      </c>
      <c r="AE67" s="653"/>
      <c r="AF67" s="704">
        <f>(AC67-AD67)*(1-Recovery_OX!U62)</f>
        <v>6.6620046063534909E-3</v>
      </c>
    </row>
    <row r="68" spans="2:32">
      <c r="B68" s="697">
        <f t="shared" si="1"/>
        <v>2051</v>
      </c>
      <c r="C68" s="698">
        <f>IF(Select2=1,Food!$K70,"")</f>
        <v>6.4861110987988007E-8</v>
      </c>
      <c r="D68" s="699">
        <f>IF(Select2=1,Paper!$K70,"")</f>
        <v>2.8968299178875898E-3</v>
      </c>
      <c r="E68" s="690">
        <f>IF(Select2=1,Nappies!$K70,"")</f>
        <v>1.1831788649025632E-4</v>
      </c>
      <c r="F68" s="699">
        <f>IF(Select2=1,Garden!$K70,"")</f>
        <v>0</v>
      </c>
      <c r="G68" s="690">
        <f>IF(Select2=1,Wood!$K70,"")</f>
        <v>0</v>
      </c>
      <c r="H68" s="699">
        <f>IF(Select2=1,Textiles!$K70,"")</f>
        <v>2.0655877541807865E-4</v>
      </c>
      <c r="I68" s="700">
        <f>Sludge!K70</f>
        <v>0</v>
      </c>
      <c r="J68" s="700" t="str">
        <f>IF(Select2=2,MSW!$K70,"")</f>
        <v/>
      </c>
      <c r="K68" s="700">
        <f>Industry!$K70</f>
        <v>0</v>
      </c>
      <c r="L68" s="701">
        <f t="shared" si="3"/>
        <v>3.2217714409069126E-3</v>
      </c>
      <c r="M68" s="702">
        <f>Recovery_OX!C63</f>
        <v>0</v>
      </c>
      <c r="N68" s="653"/>
      <c r="O68" s="703">
        <f>(L68-M68)*(1-Recovery_OX!F63)</f>
        <v>3.2217714409069126E-3</v>
      </c>
      <c r="P68" s="644"/>
      <c r="Q68" s="655"/>
      <c r="S68" s="697">
        <f t="shared" si="2"/>
        <v>2051</v>
      </c>
      <c r="T68" s="698">
        <f>IF(Select2=1,Food!$W70,"")</f>
        <v>4.3395034113283699E-8</v>
      </c>
      <c r="U68" s="699">
        <f>IF(Select2=1,Paper!$W70,"")</f>
        <v>5.9851857807594827E-3</v>
      </c>
      <c r="V68" s="690">
        <f>IF(Select2=1,Nappies!$W70,"")</f>
        <v>0</v>
      </c>
      <c r="W68" s="699">
        <f>IF(Select2=1,Garden!$W70,"")</f>
        <v>0</v>
      </c>
      <c r="X68" s="690">
        <f>IF(Select2=1,Wood!$W70,"")</f>
        <v>0</v>
      </c>
      <c r="Y68" s="699">
        <f>IF(Select2=1,Textiles!$W70,"")</f>
        <v>2.2636578128008627E-4</v>
      </c>
      <c r="Z68" s="692">
        <f>Sludge!W70</f>
        <v>0</v>
      </c>
      <c r="AA68" s="692" t="str">
        <f>IF(Select2=2,MSW!$W70,"")</f>
        <v/>
      </c>
      <c r="AB68" s="700">
        <f>Industry!$W70</f>
        <v>0</v>
      </c>
      <c r="AC68" s="701">
        <f t="shared" si="4"/>
        <v>6.2115949570736816E-3</v>
      </c>
      <c r="AD68" s="702">
        <f>Recovery_OX!R63</f>
        <v>0</v>
      </c>
      <c r="AE68" s="653"/>
      <c r="AF68" s="704">
        <f>(AC68-AD68)*(1-Recovery_OX!U63)</f>
        <v>6.2115949570736816E-3</v>
      </c>
    </row>
    <row r="69" spans="2:32">
      <c r="B69" s="697">
        <f t="shared" si="1"/>
        <v>2052</v>
      </c>
      <c r="C69" s="698">
        <f>IF(Select2=1,Food!$K71,"")</f>
        <v>4.3477702903390839E-8</v>
      </c>
      <c r="D69" s="699">
        <f>IF(Select2=1,Paper!$K71,"")</f>
        <v>2.7009863127570441E-3</v>
      </c>
      <c r="E69" s="690">
        <f>IF(Select2=1,Nappies!$K71,"")</f>
        <v>9.9820638005873857E-5</v>
      </c>
      <c r="F69" s="699">
        <f>IF(Select2=1,Garden!$K71,"")</f>
        <v>0</v>
      </c>
      <c r="G69" s="690">
        <f>IF(Select2=1,Wood!$K71,"")</f>
        <v>0</v>
      </c>
      <c r="H69" s="699">
        <f>IF(Select2=1,Textiles!$K71,"")</f>
        <v>1.9259412564715724E-4</v>
      </c>
      <c r="I69" s="700">
        <f>Sludge!K71</f>
        <v>0</v>
      </c>
      <c r="J69" s="700" t="str">
        <f>IF(Select2=2,MSW!$K71,"")</f>
        <v/>
      </c>
      <c r="K69" s="700">
        <f>Industry!$K71</f>
        <v>0</v>
      </c>
      <c r="L69" s="701">
        <f t="shared" si="3"/>
        <v>2.9934445541129782E-3</v>
      </c>
      <c r="M69" s="702">
        <f>Recovery_OX!C64</f>
        <v>0</v>
      </c>
      <c r="N69" s="653"/>
      <c r="O69" s="703">
        <f>(L69-M69)*(1-Recovery_OX!F64)</f>
        <v>2.9934445541129782E-3</v>
      </c>
      <c r="P69" s="644"/>
      <c r="Q69" s="655"/>
      <c r="S69" s="697">
        <f t="shared" si="2"/>
        <v>2052</v>
      </c>
      <c r="T69" s="698">
        <f>IF(Select2=1,Food!$W71,"")</f>
        <v>2.9088561264534467E-8</v>
      </c>
      <c r="U69" s="699">
        <f>IF(Select2=1,Paper!$W71,"")</f>
        <v>5.5805502329690998E-3</v>
      </c>
      <c r="V69" s="690">
        <f>IF(Select2=1,Nappies!$W71,"")</f>
        <v>0</v>
      </c>
      <c r="W69" s="699">
        <f>IF(Select2=1,Garden!$W71,"")</f>
        <v>0</v>
      </c>
      <c r="X69" s="690">
        <f>IF(Select2=1,Wood!$W71,"")</f>
        <v>0</v>
      </c>
      <c r="Y69" s="699">
        <f>IF(Select2=1,Textiles!$W71,"")</f>
        <v>2.1106205550373405E-4</v>
      </c>
      <c r="Z69" s="692">
        <f>Sludge!W71</f>
        <v>0</v>
      </c>
      <c r="AA69" s="692" t="str">
        <f>IF(Select2=2,MSW!$W71,"")</f>
        <v/>
      </c>
      <c r="AB69" s="700">
        <f>Industry!$W71</f>
        <v>0</v>
      </c>
      <c r="AC69" s="701">
        <f t="shared" si="4"/>
        <v>5.7916413770340985E-3</v>
      </c>
      <c r="AD69" s="702">
        <f>Recovery_OX!R64</f>
        <v>0</v>
      </c>
      <c r="AE69" s="653"/>
      <c r="AF69" s="704">
        <f>(AC69-AD69)*(1-Recovery_OX!U64)</f>
        <v>5.7916413770340985E-3</v>
      </c>
    </row>
    <row r="70" spans="2:32">
      <c r="B70" s="697">
        <f t="shared" si="1"/>
        <v>2053</v>
      </c>
      <c r="C70" s="698">
        <f>IF(Select2=1,Food!$K72,"")</f>
        <v>2.9143975811724794E-8</v>
      </c>
      <c r="D70" s="699">
        <f>IF(Select2=1,Paper!$K72,"")</f>
        <v>2.5183829456652228E-3</v>
      </c>
      <c r="E70" s="690">
        <f>IF(Select2=1,Nappies!$K72,"")</f>
        <v>8.4215160255759569E-5</v>
      </c>
      <c r="F70" s="699">
        <f>IF(Select2=1,Garden!$K72,"")</f>
        <v>0</v>
      </c>
      <c r="G70" s="690">
        <f>IF(Select2=1,Wood!$K72,"")</f>
        <v>0</v>
      </c>
      <c r="H70" s="699">
        <f>IF(Select2=1,Textiles!$K72,"")</f>
        <v>1.7957357250359909E-4</v>
      </c>
      <c r="I70" s="700">
        <f>Sludge!K72</f>
        <v>0</v>
      </c>
      <c r="J70" s="700" t="str">
        <f>IF(Select2=2,MSW!$K72,"")</f>
        <v/>
      </c>
      <c r="K70" s="700">
        <f>Industry!$K72</f>
        <v>0</v>
      </c>
      <c r="L70" s="701">
        <f t="shared" si="3"/>
        <v>2.7822008224003929E-3</v>
      </c>
      <c r="M70" s="702">
        <f>Recovery_OX!C65</f>
        <v>0</v>
      </c>
      <c r="N70" s="653"/>
      <c r="O70" s="703">
        <f>(L70-M70)*(1-Recovery_OX!F65)</f>
        <v>2.7822008224003929E-3</v>
      </c>
      <c r="P70" s="644"/>
      <c r="Q70" s="655"/>
      <c r="S70" s="697">
        <f t="shared" si="2"/>
        <v>2053</v>
      </c>
      <c r="T70" s="698">
        <f>IF(Select2=1,Food!$W72,"")</f>
        <v>1.9498645725953261E-8</v>
      </c>
      <c r="U70" s="699">
        <f>IF(Select2=1,Paper!$W72,"")</f>
        <v>5.2032705488950885E-3</v>
      </c>
      <c r="V70" s="690">
        <f>IF(Select2=1,Nappies!$W72,"")</f>
        <v>0</v>
      </c>
      <c r="W70" s="699">
        <f>IF(Select2=1,Garden!$W72,"")</f>
        <v>0</v>
      </c>
      <c r="X70" s="690">
        <f>IF(Select2=1,Wood!$W72,"")</f>
        <v>0</v>
      </c>
      <c r="Y70" s="699">
        <f>IF(Select2=1,Textiles!$W72,"")</f>
        <v>1.9679295616832789E-4</v>
      </c>
      <c r="Z70" s="692">
        <f>Sludge!W72</f>
        <v>0</v>
      </c>
      <c r="AA70" s="692" t="str">
        <f>IF(Select2=2,MSW!$W72,"")</f>
        <v/>
      </c>
      <c r="AB70" s="700">
        <f>Industry!$W72</f>
        <v>0</v>
      </c>
      <c r="AC70" s="701">
        <f t="shared" si="4"/>
        <v>5.4000830037091423E-3</v>
      </c>
      <c r="AD70" s="702">
        <f>Recovery_OX!R65</f>
        <v>0</v>
      </c>
      <c r="AE70" s="653"/>
      <c r="AF70" s="704">
        <f>(AC70-AD70)*(1-Recovery_OX!U65)</f>
        <v>5.4000830037091423E-3</v>
      </c>
    </row>
    <row r="71" spans="2:32">
      <c r="B71" s="697">
        <f t="shared" si="1"/>
        <v>2054</v>
      </c>
      <c r="C71" s="698">
        <f>IF(Select2=1,Food!$K73,"")</f>
        <v>1.9535791207776924E-8</v>
      </c>
      <c r="D71" s="699">
        <f>IF(Select2=1,Paper!$K73,"")</f>
        <v>2.3481246946947913E-3</v>
      </c>
      <c r="E71" s="690">
        <f>IF(Select2=1,Nappies!$K73,"")</f>
        <v>7.1049367731810446E-5</v>
      </c>
      <c r="F71" s="699">
        <f>IF(Select2=1,Garden!$K73,"")</f>
        <v>0</v>
      </c>
      <c r="G71" s="690">
        <f>IF(Select2=1,Wood!$K73,"")</f>
        <v>0</v>
      </c>
      <c r="H71" s="699">
        <f>IF(Select2=1,Textiles!$K73,"")</f>
        <v>1.6743328922078852E-4</v>
      </c>
      <c r="I71" s="700">
        <f>Sludge!K73</f>
        <v>0</v>
      </c>
      <c r="J71" s="700" t="str">
        <f>IF(Select2=2,MSW!$K73,"")</f>
        <v/>
      </c>
      <c r="K71" s="700">
        <f>Industry!$K73</f>
        <v>0</v>
      </c>
      <c r="L71" s="701">
        <f t="shared" si="3"/>
        <v>2.5866268874385982E-3</v>
      </c>
      <c r="M71" s="702">
        <f>Recovery_OX!C66</f>
        <v>0</v>
      </c>
      <c r="N71" s="653"/>
      <c r="O71" s="703">
        <f>(L71-M71)*(1-Recovery_OX!F66)</f>
        <v>2.5866268874385982E-3</v>
      </c>
      <c r="P71" s="644"/>
      <c r="Q71" s="655"/>
      <c r="S71" s="697">
        <f t="shared" si="2"/>
        <v>2054</v>
      </c>
      <c r="T71" s="698">
        <f>IF(Select2=1,Food!$W73,"")</f>
        <v>1.3070333100653611E-8</v>
      </c>
      <c r="U71" s="699">
        <f>IF(Select2=1,Paper!$W73,"")</f>
        <v>4.8514973030884118E-3</v>
      </c>
      <c r="V71" s="690">
        <f>IF(Select2=1,Nappies!$W73,"")</f>
        <v>0</v>
      </c>
      <c r="W71" s="699">
        <f>IF(Select2=1,Garden!$W73,"")</f>
        <v>0</v>
      </c>
      <c r="X71" s="690">
        <f>IF(Select2=1,Wood!$W73,"")</f>
        <v>0</v>
      </c>
      <c r="Y71" s="699">
        <f>IF(Select2=1,Textiles!$W73,"")</f>
        <v>1.8348853613237104E-4</v>
      </c>
      <c r="Z71" s="692">
        <f>Sludge!W73</f>
        <v>0</v>
      </c>
      <c r="AA71" s="692" t="str">
        <f>IF(Select2=2,MSW!$W73,"")</f>
        <v/>
      </c>
      <c r="AB71" s="700">
        <f>Industry!$W73</f>
        <v>0</v>
      </c>
      <c r="AC71" s="701">
        <f t="shared" si="4"/>
        <v>5.0349989095538833E-3</v>
      </c>
      <c r="AD71" s="702">
        <f>Recovery_OX!R66</f>
        <v>0</v>
      </c>
      <c r="AE71" s="653"/>
      <c r="AF71" s="704">
        <f>(AC71-AD71)*(1-Recovery_OX!U66)</f>
        <v>5.0349989095538833E-3</v>
      </c>
    </row>
    <row r="72" spans="2:32">
      <c r="B72" s="697">
        <f t="shared" si="1"/>
        <v>2055</v>
      </c>
      <c r="C72" s="698">
        <f>IF(Select2=1,Food!$K74,"")</f>
        <v>1.3095232461739665E-8</v>
      </c>
      <c r="D72" s="699">
        <f>IF(Select2=1,Paper!$K74,"")</f>
        <v>2.1893769537019653E-3</v>
      </c>
      <c r="E72" s="690">
        <f>IF(Select2=1,Nappies!$K74,"")</f>
        <v>5.9941851796746894E-5</v>
      </c>
      <c r="F72" s="699">
        <f>IF(Select2=1,Garden!$K74,"")</f>
        <v>0</v>
      </c>
      <c r="G72" s="690">
        <f>IF(Select2=1,Wood!$K74,"")</f>
        <v>0</v>
      </c>
      <c r="H72" s="699">
        <f>IF(Select2=1,Textiles!$K74,"")</f>
        <v>1.5611376411598843E-4</v>
      </c>
      <c r="I72" s="700">
        <f>Sludge!K74</f>
        <v>0</v>
      </c>
      <c r="J72" s="700" t="str">
        <f>IF(Select2=2,MSW!$K74,"")</f>
        <v/>
      </c>
      <c r="K72" s="700">
        <f>Industry!$K74</f>
        <v>0</v>
      </c>
      <c r="L72" s="701">
        <f t="shared" si="3"/>
        <v>2.4054456648471625E-3</v>
      </c>
      <c r="M72" s="702">
        <f>Recovery_OX!C67</f>
        <v>0</v>
      </c>
      <c r="N72" s="653"/>
      <c r="O72" s="703">
        <f>(L72-M72)*(1-Recovery_OX!F67)</f>
        <v>2.4054456648471625E-3</v>
      </c>
      <c r="P72" s="644"/>
      <c r="Q72" s="655"/>
      <c r="S72" s="697">
        <f t="shared" si="2"/>
        <v>2055</v>
      </c>
      <c r="T72" s="698">
        <f>IF(Select2=1,Food!$W74,"")</f>
        <v>8.76130628573127E-9</v>
      </c>
      <c r="U72" s="699">
        <f>IF(Select2=1,Paper!$W74,"")</f>
        <v>4.5235061026900093E-3</v>
      </c>
      <c r="V72" s="690">
        <f>IF(Select2=1,Nappies!$W74,"")</f>
        <v>0</v>
      </c>
      <c r="W72" s="699">
        <f>IF(Select2=1,Garden!$W74,"")</f>
        <v>0</v>
      </c>
      <c r="X72" s="690">
        <f>IF(Select2=1,Wood!$W74,"")</f>
        <v>0</v>
      </c>
      <c r="Y72" s="699">
        <f>IF(Select2=1,Textiles!$W74,"")</f>
        <v>1.7108357711341206E-4</v>
      </c>
      <c r="Z72" s="692">
        <f>Sludge!W74</f>
        <v>0</v>
      </c>
      <c r="AA72" s="692" t="str">
        <f>IF(Select2=2,MSW!$W74,"")</f>
        <v/>
      </c>
      <c r="AB72" s="700">
        <f>Industry!$W74</f>
        <v>0</v>
      </c>
      <c r="AC72" s="701">
        <f t="shared" si="4"/>
        <v>4.6945984411097073E-3</v>
      </c>
      <c r="AD72" s="702">
        <f>Recovery_OX!R67</f>
        <v>0</v>
      </c>
      <c r="AE72" s="653"/>
      <c r="AF72" s="704">
        <f>(AC72-AD72)*(1-Recovery_OX!U67)</f>
        <v>4.6945984411097073E-3</v>
      </c>
    </row>
    <row r="73" spans="2:32">
      <c r="B73" s="697">
        <f t="shared" si="1"/>
        <v>2056</v>
      </c>
      <c r="C73" s="698">
        <f>IF(Select2=1,Food!$K75,"")</f>
        <v>8.7779968266007305E-9</v>
      </c>
      <c r="D73" s="699">
        <f>IF(Select2=1,Paper!$K75,"")</f>
        <v>2.0413615410762235E-3</v>
      </c>
      <c r="E73" s="690">
        <f>IF(Select2=1,Nappies!$K75,"")</f>
        <v>5.0570831402550076E-5</v>
      </c>
      <c r="F73" s="699">
        <f>IF(Select2=1,Garden!$K75,"")</f>
        <v>0</v>
      </c>
      <c r="G73" s="690">
        <f>IF(Select2=1,Wood!$K75,"")</f>
        <v>0</v>
      </c>
      <c r="H73" s="699">
        <f>IF(Select2=1,Textiles!$K75,"")</f>
        <v>1.455595088640026E-4</v>
      </c>
      <c r="I73" s="700">
        <f>Sludge!K75</f>
        <v>0</v>
      </c>
      <c r="J73" s="700" t="str">
        <f>IF(Select2=2,MSW!$K75,"")</f>
        <v/>
      </c>
      <c r="K73" s="700">
        <f>Industry!$K75</f>
        <v>0</v>
      </c>
      <c r="L73" s="701">
        <f t="shared" si="3"/>
        <v>2.2375006593396028E-3</v>
      </c>
      <c r="M73" s="702">
        <f>Recovery_OX!C68</f>
        <v>0</v>
      </c>
      <c r="N73" s="653"/>
      <c r="O73" s="703">
        <f>(L73-M73)*(1-Recovery_OX!F68)</f>
        <v>2.2375006593396028E-3</v>
      </c>
      <c r="P73" s="644"/>
      <c r="Q73" s="655"/>
      <c r="S73" s="697">
        <f t="shared" si="2"/>
        <v>2056</v>
      </c>
      <c r="T73" s="698">
        <f>IF(Select2=1,Food!$W75,"")</f>
        <v>5.8728792327837206E-9</v>
      </c>
      <c r="U73" s="699">
        <f>IF(Select2=1,Paper!$W75,"")</f>
        <v>4.2176891344550072E-3</v>
      </c>
      <c r="V73" s="690">
        <f>IF(Select2=1,Nappies!$W75,"")</f>
        <v>0</v>
      </c>
      <c r="W73" s="699">
        <f>IF(Select2=1,Garden!$W75,"")</f>
        <v>0</v>
      </c>
      <c r="X73" s="690">
        <f>IF(Select2=1,Wood!$W75,"")</f>
        <v>0</v>
      </c>
      <c r="Y73" s="699">
        <f>IF(Select2=1,Textiles!$W75,"")</f>
        <v>1.5951726998794815E-4</v>
      </c>
      <c r="Z73" s="692">
        <f>Sludge!W75</f>
        <v>0</v>
      </c>
      <c r="AA73" s="692" t="str">
        <f>IF(Select2=2,MSW!$W75,"")</f>
        <v/>
      </c>
      <c r="AB73" s="700">
        <f>Industry!$W75</f>
        <v>0</v>
      </c>
      <c r="AC73" s="701">
        <f t="shared" si="4"/>
        <v>4.3772122773221879E-3</v>
      </c>
      <c r="AD73" s="702">
        <f>Recovery_OX!R68</f>
        <v>0</v>
      </c>
      <c r="AE73" s="653"/>
      <c r="AF73" s="704">
        <f>(AC73-AD73)*(1-Recovery_OX!U68)</f>
        <v>4.3772122773221879E-3</v>
      </c>
    </row>
    <row r="74" spans="2:32">
      <c r="B74" s="697">
        <f t="shared" si="1"/>
        <v>2057</v>
      </c>
      <c r="C74" s="698">
        <f>IF(Select2=1,Food!$K76,"")</f>
        <v>5.8840672369076978E-9</v>
      </c>
      <c r="D74" s="699">
        <f>IF(Select2=1,Paper!$K76,"")</f>
        <v>1.9033528850931538E-3</v>
      </c>
      <c r="E74" s="690">
        <f>IF(Select2=1,Nappies!$K76,"")</f>
        <v>4.2664831200359054E-5</v>
      </c>
      <c r="F74" s="699">
        <f>IF(Select2=1,Garden!$K76,"")</f>
        <v>0</v>
      </c>
      <c r="G74" s="690">
        <f>IF(Select2=1,Wood!$K76,"")</f>
        <v>0</v>
      </c>
      <c r="H74" s="699">
        <f>IF(Select2=1,Textiles!$K76,"")</f>
        <v>1.3571878649334113E-4</v>
      </c>
      <c r="I74" s="700">
        <f>Sludge!K76</f>
        <v>0</v>
      </c>
      <c r="J74" s="700" t="str">
        <f>IF(Select2=2,MSW!$K76,"")</f>
        <v/>
      </c>
      <c r="K74" s="700">
        <f>Industry!$K76</f>
        <v>0</v>
      </c>
      <c r="L74" s="701">
        <f t="shared" si="3"/>
        <v>2.081742386854091E-3</v>
      </c>
      <c r="M74" s="702">
        <f>Recovery_OX!C69</f>
        <v>0</v>
      </c>
      <c r="N74" s="653"/>
      <c r="O74" s="703">
        <f>(L74-M74)*(1-Recovery_OX!F69)</f>
        <v>2.081742386854091E-3</v>
      </c>
      <c r="P74" s="644"/>
      <c r="Q74" s="655"/>
      <c r="S74" s="697">
        <f t="shared" si="2"/>
        <v>2057</v>
      </c>
      <c r="T74" s="698">
        <f>IF(Select2=1,Food!$W76,"")</f>
        <v>3.9367086776813342E-9</v>
      </c>
      <c r="U74" s="699">
        <f>IF(Select2=1,Paper!$W76,"")</f>
        <v>3.9325472832503171E-3</v>
      </c>
      <c r="V74" s="690">
        <f>IF(Select2=1,Nappies!$W76,"")</f>
        <v>0</v>
      </c>
      <c r="W74" s="699">
        <f>IF(Select2=1,Garden!$W76,"")</f>
        <v>0</v>
      </c>
      <c r="X74" s="690">
        <f>IF(Select2=1,Wood!$W76,"")</f>
        <v>0</v>
      </c>
      <c r="Y74" s="699">
        <f>IF(Select2=1,Textiles!$W76,"")</f>
        <v>1.4873291670503144E-4</v>
      </c>
      <c r="Z74" s="692">
        <f>Sludge!W76</f>
        <v>0</v>
      </c>
      <c r="AA74" s="692" t="str">
        <f>IF(Select2=2,MSW!$W76,"")</f>
        <v/>
      </c>
      <c r="AB74" s="700">
        <f>Industry!$W76</f>
        <v>0</v>
      </c>
      <c r="AC74" s="701">
        <f t="shared" si="4"/>
        <v>4.0812841366640266E-3</v>
      </c>
      <c r="AD74" s="702">
        <f>Recovery_OX!R69</f>
        <v>0</v>
      </c>
      <c r="AE74" s="653"/>
      <c r="AF74" s="704">
        <f>(AC74-AD74)*(1-Recovery_OX!U69)</f>
        <v>4.0812841366640266E-3</v>
      </c>
    </row>
    <row r="75" spans="2:32">
      <c r="B75" s="697">
        <f t="shared" si="1"/>
        <v>2058</v>
      </c>
      <c r="C75" s="698">
        <f>IF(Select2=1,Food!$K77,"")</f>
        <v>3.9442082211207655E-9</v>
      </c>
      <c r="D75" s="699">
        <f>IF(Select2=1,Paper!$K77,"")</f>
        <v>1.774674467161013E-3</v>
      </c>
      <c r="E75" s="690">
        <f>IF(Select2=1,Nappies!$K77,"")</f>
        <v>3.5994816989766591E-5</v>
      </c>
      <c r="F75" s="699">
        <f>IF(Select2=1,Garden!$K77,"")</f>
        <v>0</v>
      </c>
      <c r="G75" s="690">
        <f>IF(Select2=1,Wood!$K77,"")</f>
        <v>0</v>
      </c>
      <c r="H75" s="699">
        <f>IF(Select2=1,Textiles!$K77,"")</f>
        <v>1.2654335777152615E-4</v>
      </c>
      <c r="I75" s="700">
        <f>Sludge!K77</f>
        <v>0</v>
      </c>
      <c r="J75" s="700" t="str">
        <f>IF(Select2=2,MSW!$K77,"")</f>
        <v/>
      </c>
      <c r="K75" s="700">
        <f>Industry!$K77</f>
        <v>0</v>
      </c>
      <c r="L75" s="701">
        <f t="shared" si="3"/>
        <v>1.9372165861305268E-3</v>
      </c>
      <c r="M75" s="702">
        <f>Recovery_OX!C70</f>
        <v>0</v>
      </c>
      <c r="N75" s="653"/>
      <c r="O75" s="703">
        <f>(L75-M75)*(1-Recovery_OX!F70)</f>
        <v>1.9372165861305268E-3</v>
      </c>
      <c r="P75" s="644"/>
      <c r="Q75" s="655"/>
      <c r="S75" s="697">
        <f t="shared" si="2"/>
        <v>2058</v>
      </c>
      <c r="T75" s="698">
        <f>IF(Select2=1,Food!$W77,"")</f>
        <v>2.6388547420522527E-9</v>
      </c>
      <c r="U75" s="699">
        <f>IF(Select2=1,Paper!$W77,"")</f>
        <v>3.6666827833905223E-3</v>
      </c>
      <c r="V75" s="690">
        <f>IF(Select2=1,Nappies!$W77,"")</f>
        <v>0</v>
      </c>
      <c r="W75" s="699">
        <f>IF(Select2=1,Garden!$W77,"")</f>
        <v>0</v>
      </c>
      <c r="X75" s="690">
        <f>IF(Select2=1,Wood!$W77,"")</f>
        <v>0</v>
      </c>
      <c r="Y75" s="699">
        <f>IF(Select2=1,Textiles!$W77,"")</f>
        <v>1.3867765235235749E-4</v>
      </c>
      <c r="Z75" s="692">
        <f>Sludge!W77</f>
        <v>0</v>
      </c>
      <c r="AA75" s="692" t="str">
        <f>IF(Select2=2,MSW!$W77,"")</f>
        <v/>
      </c>
      <c r="AB75" s="700">
        <f>Industry!$W77</f>
        <v>0</v>
      </c>
      <c r="AC75" s="701">
        <f t="shared" si="4"/>
        <v>3.8053630745976215E-3</v>
      </c>
      <c r="AD75" s="702">
        <f>Recovery_OX!R70</f>
        <v>0</v>
      </c>
      <c r="AE75" s="653"/>
      <c r="AF75" s="704">
        <f>(AC75-AD75)*(1-Recovery_OX!U70)</f>
        <v>3.8053630745976215E-3</v>
      </c>
    </row>
    <row r="76" spans="2:32">
      <c r="B76" s="697">
        <f t="shared" si="1"/>
        <v>2059</v>
      </c>
      <c r="C76" s="698">
        <f>IF(Select2=1,Food!$K78,"")</f>
        <v>2.6438818363558183E-9</v>
      </c>
      <c r="D76" s="699">
        <f>IF(Select2=1,Paper!$K78,"")</f>
        <v>1.6546955055258103E-3</v>
      </c>
      <c r="E76" s="690">
        <f>IF(Select2=1,Nappies!$K78,"")</f>
        <v>3.0367560674091826E-5</v>
      </c>
      <c r="F76" s="699">
        <f>IF(Select2=1,Garden!$K78,"")</f>
        <v>0</v>
      </c>
      <c r="G76" s="690">
        <f>IF(Select2=1,Wood!$K78,"")</f>
        <v>0</v>
      </c>
      <c r="H76" s="699">
        <f>IF(Select2=1,Textiles!$K78,"")</f>
        <v>1.1798824473631834E-4</v>
      </c>
      <c r="I76" s="700">
        <f>Sludge!K78</f>
        <v>0</v>
      </c>
      <c r="J76" s="700" t="str">
        <f>IF(Select2=2,MSW!$K78,"")</f>
        <v/>
      </c>
      <c r="K76" s="700">
        <f>Industry!$K78</f>
        <v>0</v>
      </c>
      <c r="L76" s="701">
        <f t="shared" si="3"/>
        <v>1.8030539548180569E-3</v>
      </c>
      <c r="M76" s="702">
        <f>Recovery_OX!C71</f>
        <v>0</v>
      </c>
      <c r="N76" s="653"/>
      <c r="O76" s="703">
        <f>(L76-M76)*(1-Recovery_OX!F71)</f>
        <v>1.8030539548180569E-3</v>
      </c>
      <c r="P76" s="644"/>
      <c r="Q76" s="655"/>
      <c r="S76" s="697">
        <f t="shared" si="2"/>
        <v>2059</v>
      </c>
      <c r="T76" s="698">
        <f>IF(Select2=1,Food!$W78,"")</f>
        <v>1.7688772321738311E-9</v>
      </c>
      <c r="U76" s="699">
        <f>IF(Select2=1,Paper!$W78,"")</f>
        <v>3.4187923667888635E-3</v>
      </c>
      <c r="V76" s="690">
        <f>IF(Select2=1,Nappies!$W78,"")</f>
        <v>0</v>
      </c>
      <c r="W76" s="699">
        <f>IF(Select2=1,Garden!$W78,"")</f>
        <v>0</v>
      </c>
      <c r="X76" s="690">
        <f>IF(Select2=1,Wood!$W78,"")</f>
        <v>0</v>
      </c>
      <c r="Y76" s="699">
        <f>IF(Select2=1,Textiles!$W78,"")</f>
        <v>1.2930218601240373E-4</v>
      </c>
      <c r="Z76" s="692">
        <f>Sludge!W78</f>
        <v>0</v>
      </c>
      <c r="AA76" s="692" t="str">
        <f>IF(Select2=2,MSW!$W78,"")</f>
        <v/>
      </c>
      <c r="AB76" s="700">
        <f>Industry!$W78</f>
        <v>0</v>
      </c>
      <c r="AC76" s="701">
        <f t="shared" si="4"/>
        <v>3.5480963216784995E-3</v>
      </c>
      <c r="AD76" s="702">
        <f>Recovery_OX!R71</f>
        <v>0</v>
      </c>
      <c r="AE76" s="653"/>
      <c r="AF76" s="704">
        <f>(AC76-AD76)*(1-Recovery_OX!U71)</f>
        <v>3.5480963216784995E-3</v>
      </c>
    </row>
    <row r="77" spans="2:32">
      <c r="B77" s="697">
        <f t="shared" si="1"/>
        <v>2060</v>
      </c>
      <c r="C77" s="698">
        <f>IF(Select2=1,Food!$K79,"")</f>
        <v>1.7722469942588227E-9</v>
      </c>
      <c r="D77" s="699">
        <f>IF(Select2=1,Paper!$K79,"")</f>
        <v>1.5428278631784145E-3</v>
      </c>
      <c r="E77" s="690">
        <f>IF(Select2=1,Nappies!$K79,"")</f>
        <v>2.5620042506587235E-5</v>
      </c>
      <c r="F77" s="699">
        <f>IF(Select2=1,Garden!$K79,"")</f>
        <v>0</v>
      </c>
      <c r="G77" s="690">
        <f>IF(Select2=1,Wood!$K79,"")</f>
        <v>0</v>
      </c>
      <c r="H77" s="699">
        <f>IF(Select2=1,Textiles!$K79,"")</f>
        <v>1.1001151021369376E-4</v>
      </c>
      <c r="I77" s="700">
        <f>Sludge!K79</f>
        <v>0</v>
      </c>
      <c r="J77" s="700" t="str">
        <f>IF(Select2=2,MSW!$K79,"")</f>
        <v/>
      </c>
      <c r="K77" s="700">
        <f>Industry!$K79</f>
        <v>0</v>
      </c>
      <c r="L77" s="701">
        <f t="shared" si="3"/>
        <v>1.6784611881456898E-3</v>
      </c>
      <c r="M77" s="702">
        <f>Recovery_OX!C72</f>
        <v>0</v>
      </c>
      <c r="N77" s="653"/>
      <c r="O77" s="703">
        <f>(L77-M77)*(1-Recovery_OX!F72)</f>
        <v>1.6784611881456898E-3</v>
      </c>
      <c r="P77" s="644"/>
      <c r="Q77" s="655"/>
      <c r="S77" s="697">
        <f t="shared" si="2"/>
        <v>2060</v>
      </c>
      <c r="T77" s="698">
        <f>IF(Select2=1,Food!$W79,"")</f>
        <v>1.1857138677021567E-9</v>
      </c>
      <c r="U77" s="699">
        <f>IF(Select2=1,Paper!$W79,"")</f>
        <v>3.1876608743355663E-3</v>
      </c>
      <c r="V77" s="690">
        <f>IF(Select2=1,Nappies!$W79,"")</f>
        <v>0</v>
      </c>
      <c r="W77" s="699">
        <f>IF(Select2=1,Garden!$W79,"")</f>
        <v>0</v>
      </c>
      <c r="X77" s="690">
        <f>IF(Select2=1,Wood!$W79,"")</f>
        <v>0</v>
      </c>
      <c r="Y77" s="699">
        <f>IF(Select2=1,Textiles!$W79,"")</f>
        <v>1.2056055913829458E-4</v>
      </c>
      <c r="Z77" s="692">
        <f>Sludge!W79</f>
        <v>0</v>
      </c>
      <c r="AA77" s="692" t="str">
        <f>IF(Select2=2,MSW!$W79,"")</f>
        <v/>
      </c>
      <c r="AB77" s="700">
        <f>Industry!$W79</f>
        <v>0</v>
      </c>
      <c r="AC77" s="701">
        <f t="shared" si="4"/>
        <v>3.3082226191877289E-3</v>
      </c>
      <c r="AD77" s="702">
        <f>Recovery_OX!R72</f>
        <v>0</v>
      </c>
      <c r="AE77" s="653"/>
      <c r="AF77" s="704">
        <f>(AC77-AD77)*(1-Recovery_OX!U72)</f>
        <v>3.3082226191877289E-3</v>
      </c>
    </row>
    <row r="78" spans="2:32">
      <c r="B78" s="697">
        <f t="shared" si="1"/>
        <v>2061</v>
      </c>
      <c r="C78" s="698">
        <f>IF(Select2=1,Food!$K80,"")</f>
        <v>1.1879726867780974E-9</v>
      </c>
      <c r="D78" s="699">
        <f>IF(Select2=1,Paper!$K80,"")</f>
        <v>1.4385231648062536E-3</v>
      </c>
      <c r="E78" s="690">
        <f>IF(Select2=1,Nappies!$K80,"")</f>
        <v>2.161472846251147E-5</v>
      </c>
      <c r="F78" s="699">
        <f>IF(Select2=1,Garden!$K80,"")</f>
        <v>0</v>
      </c>
      <c r="G78" s="690">
        <f>IF(Select2=1,Wood!$K80,"")</f>
        <v>0</v>
      </c>
      <c r="H78" s="699">
        <f>IF(Select2=1,Textiles!$K80,"")</f>
        <v>1.0257405224176817E-4</v>
      </c>
      <c r="I78" s="700">
        <f>Sludge!K80</f>
        <v>0</v>
      </c>
      <c r="J78" s="700" t="str">
        <f>IF(Select2=2,MSW!$K80,"")</f>
        <v/>
      </c>
      <c r="K78" s="700">
        <f>Industry!$K80</f>
        <v>0</v>
      </c>
      <c r="L78" s="701">
        <f t="shared" si="3"/>
        <v>1.5627131334832202E-3</v>
      </c>
      <c r="M78" s="702">
        <f>Recovery_OX!C73</f>
        <v>0</v>
      </c>
      <c r="N78" s="653"/>
      <c r="O78" s="703">
        <f>(L78-M78)*(1-Recovery_OX!F73)</f>
        <v>1.5627131334832202E-3</v>
      </c>
      <c r="P78" s="644"/>
      <c r="Q78" s="655"/>
      <c r="S78" s="697">
        <f t="shared" si="2"/>
        <v>2061</v>
      </c>
      <c r="T78" s="698">
        <f>IF(Select2=1,Food!$W80,"")</f>
        <v>7.9480777438320562E-10</v>
      </c>
      <c r="U78" s="699">
        <f>IF(Select2=1,Paper!$W80,"")</f>
        <v>2.9721552991864735E-3</v>
      </c>
      <c r="V78" s="690">
        <f>IF(Select2=1,Nappies!$W80,"")</f>
        <v>0</v>
      </c>
      <c r="W78" s="699">
        <f>IF(Select2=1,Garden!$W80,"")</f>
        <v>0</v>
      </c>
      <c r="X78" s="690">
        <f>IF(Select2=1,Wood!$W80,"")</f>
        <v>0</v>
      </c>
      <c r="Y78" s="699">
        <f>IF(Select2=1,Textiles!$W80,"")</f>
        <v>1.1240992026495146E-4</v>
      </c>
      <c r="Z78" s="692">
        <f>Sludge!W80</f>
        <v>0</v>
      </c>
      <c r="AA78" s="692" t="str">
        <f>IF(Select2=2,MSW!$W80,"")</f>
        <v/>
      </c>
      <c r="AB78" s="700">
        <f>Industry!$W80</f>
        <v>0</v>
      </c>
      <c r="AC78" s="701">
        <f t="shared" si="4"/>
        <v>3.0845660142591992E-3</v>
      </c>
      <c r="AD78" s="702">
        <f>Recovery_OX!R73</f>
        <v>0</v>
      </c>
      <c r="AE78" s="653"/>
      <c r="AF78" s="704">
        <f>(AC78-AD78)*(1-Recovery_OX!U73)</f>
        <v>3.0845660142591992E-3</v>
      </c>
    </row>
    <row r="79" spans="2:32">
      <c r="B79" s="697">
        <f t="shared" si="1"/>
        <v>2062</v>
      </c>
      <c r="C79" s="698">
        <f>IF(Select2=1,Food!$K81,"")</f>
        <v>7.9632190609017638E-10</v>
      </c>
      <c r="D79" s="699">
        <f>IF(Select2=1,Paper!$K81,"")</f>
        <v>1.3412701086568967E-3</v>
      </c>
      <c r="E79" s="690">
        <f>IF(Select2=1,Nappies!$K81,"")</f>
        <v>1.8235585924105377E-5</v>
      </c>
      <c r="F79" s="699">
        <f>IF(Select2=1,Garden!$K81,"")</f>
        <v>0</v>
      </c>
      <c r="G79" s="690">
        <f>IF(Select2=1,Wood!$K81,"")</f>
        <v>0</v>
      </c>
      <c r="H79" s="699">
        <f>IF(Select2=1,Textiles!$K81,"")</f>
        <v>9.5639412392934509E-5</v>
      </c>
      <c r="I79" s="700">
        <f>Sludge!K81</f>
        <v>0</v>
      </c>
      <c r="J79" s="700" t="str">
        <f>IF(Select2=2,MSW!$K81,"")</f>
        <v/>
      </c>
      <c r="K79" s="700">
        <f>Industry!$K81</f>
        <v>0</v>
      </c>
      <c r="L79" s="701">
        <f t="shared" si="3"/>
        <v>1.4551459032958426E-3</v>
      </c>
      <c r="M79" s="702">
        <f>Recovery_OX!C74</f>
        <v>0</v>
      </c>
      <c r="N79" s="653"/>
      <c r="O79" s="703">
        <f>(L79-M79)*(1-Recovery_OX!F74)</f>
        <v>1.4551459032958426E-3</v>
      </c>
      <c r="P79" s="644"/>
      <c r="Q79" s="655"/>
      <c r="S79" s="697">
        <f t="shared" si="2"/>
        <v>2062</v>
      </c>
      <c r="T79" s="698">
        <f>IF(Select2=1,Food!$W81,"")</f>
        <v>5.3277558391403435E-10</v>
      </c>
      <c r="U79" s="699">
        <f>IF(Select2=1,Paper!$W81,"")</f>
        <v>2.7712192327621829E-3</v>
      </c>
      <c r="V79" s="690">
        <f>IF(Select2=1,Nappies!$W81,"")</f>
        <v>0</v>
      </c>
      <c r="W79" s="699">
        <f>IF(Select2=1,Garden!$W81,"")</f>
        <v>0</v>
      </c>
      <c r="X79" s="690">
        <f>IF(Select2=1,Wood!$W81,"")</f>
        <v>0</v>
      </c>
      <c r="Y79" s="699">
        <f>IF(Select2=1,Textiles!$W81,"")</f>
        <v>1.0481031495116115E-4</v>
      </c>
      <c r="Z79" s="692">
        <f>Sludge!W81</f>
        <v>0</v>
      </c>
      <c r="AA79" s="692" t="str">
        <f>IF(Select2=2,MSW!$W81,"")</f>
        <v/>
      </c>
      <c r="AB79" s="700">
        <f>Industry!$W81</f>
        <v>0</v>
      </c>
      <c r="AC79" s="701">
        <f t="shared" si="4"/>
        <v>2.8760300804889279E-3</v>
      </c>
      <c r="AD79" s="702">
        <f>Recovery_OX!R74</f>
        <v>0</v>
      </c>
      <c r="AE79" s="653"/>
      <c r="AF79" s="704">
        <f>(AC79-AD79)*(1-Recovery_OX!U74)</f>
        <v>2.8760300804889279E-3</v>
      </c>
    </row>
    <row r="80" spans="2:32">
      <c r="B80" s="697">
        <f t="shared" si="1"/>
        <v>2063</v>
      </c>
      <c r="C80" s="698">
        <f>IF(Select2=1,Food!$K82,"")</f>
        <v>5.3379053674955511E-10</v>
      </c>
      <c r="D80" s="699">
        <f>IF(Select2=1,Paper!$K82,"")</f>
        <v>1.2505919601362703E-3</v>
      </c>
      <c r="E80" s="690">
        <f>IF(Select2=1,Nappies!$K82,"")</f>
        <v>1.5384722254187956E-5</v>
      </c>
      <c r="F80" s="699">
        <f>IF(Select2=1,Garden!$K82,"")</f>
        <v>0</v>
      </c>
      <c r="G80" s="690">
        <f>IF(Select2=1,Wood!$K82,"")</f>
        <v>0</v>
      </c>
      <c r="H80" s="699">
        <f>IF(Select2=1,Textiles!$K82,"")</f>
        <v>8.9173597054608507E-5</v>
      </c>
      <c r="I80" s="700">
        <f>Sludge!K82</f>
        <v>0</v>
      </c>
      <c r="J80" s="700" t="str">
        <f>IF(Select2=2,MSW!$K82,"")</f>
        <v/>
      </c>
      <c r="K80" s="700">
        <f>Industry!$K82</f>
        <v>0</v>
      </c>
      <c r="L80" s="701">
        <f t="shared" si="3"/>
        <v>1.3551508132356035E-3</v>
      </c>
      <c r="M80" s="702">
        <f>Recovery_OX!C75</f>
        <v>0</v>
      </c>
      <c r="N80" s="653"/>
      <c r="O80" s="703">
        <f>(L80-M80)*(1-Recovery_OX!F75)</f>
        <v>1.3551508132356035E-3</v>
      </c>
      <c r="P80" s="644"/>
      <c r="Q80" s="655"/>
      <c r="S80" s="697">
        <f t="shared" si="2"/>
        <v>2063</v>
      </c>
      <c r="T80" s="698">
        <f>IF(Select2=1,Food!$W82,"")</f>
        <v>3.5713015393592019E-10</v>
      </c>
      <c r="U80" s="699">
        <f>IF(Select2=1,Paper!$W82,"")</f>
        <v>2.5838676862319629E-3</v>
      </c>
      <c r="V80" s="690">
        <f>IF(Select2=1,Nappies!$W82,"")</f>
        <v>0</v>
      </c>
      <c r="W80" s="699">
        <f>IF(Select2=1,Garden!$W82,"")</f>
        <v>0</v>
      </c>
      <c r="X80" s="690">
        <f>IF(Select2=1,Wood!$W82,"")</f>
        <v>0</v>
      </c>
      <c r="Y80" s="699">
        <f>IF(Select2=1,Textiles!$W82,"")</f>
        <v>9.7724489922858672E-5</v>
      </c>
      <c r="Z80" s="692">
        <f>Sludge!W82</f>
        <v>0</v>
      </c>
      <c r="AA80" s="692" t="str">
        <f>IF(Select2=2,MSW!$W82,"")</f>
        <v/>
      </c>
      <c r="AB80" s="700">
        <f>Industry!$W82</f>
        <v>0</v>
      </c>
      <c r="AC80" s="701">
        <f t="shared" si="4"/>
        <v>2.6815925332849756E-3</v>
      </c>
      <c r="AD80" s="702">
        <f>Recovery_OX!R75</f>
        <v>0</v>
      </c>
      <c r="AE80" s="653"/>
      <c r="AF80" s="704">
        <f>(AC80-AD80)*(1-Recovery_OX!U75)</f>
        <v>2.6815925332849756E-3</v>
      </c>
    </row>
    <row r="81" spans="2:32">
      <c r="B81" s="697">
        <f t="shared" si="1"/>
        <v>2064</v>
      </c>
      <c r="C81" s="698">
        <f>IF(Select2=1,Food!$K83,"")</f>
        <v>3.5781049716735037E-10</v>
      </c>
      <c r="D81" s="699">
        <f>IF(Select2=1,Paper!$K83,"")</f>
        <v>1.1660442148551243E-3</v>
      </c>
      <c r="E81" s="690">
        <f>IF(Select2=1,Nappies!$K83,"")</f>
        <v>1.2979548878965786E-5</v>
      </c>
      <c r="F81" s="699">
        <f>IF(Select2=1,Garden!$K83,"")</f>
        <v>0</v>
      </c>
      <c r="G81" s="690">
        <f>IF(Select2=1,Wood!$K83,"")</f>
        <v>0</v>
      </c>
      <c r="H81" s="699">
        <f>IF(Select2=1,Textiles!$K83,"")</f>
        <v>8.3144910792500246E-5</v>
      </c>
      <c r="I81" s="700">
        <f>Sludge!K83</f>
        <v>0</v>
      </c>
      <c r="J81" s="700" t="str">
        <f>IF(Select2=2,MSW!$K83,"")</f>
        <v/>
      </c>
      <c r="K81" s="700">
        <f>Industry!$K83</f>
        <v>0</v>
      </c>
      <c r="L81" s="701">
        <f t="shared" si="3"/>
        <v>1.2621690323370875E-3</v>
      </c>
      <c r="M81" s="702">
        <f>Recovery_OX!C76</f>
        <v>0</v>
      </c>
      <c r="N81" s="653"/>
      <c r="O81" s="703">
        <f>(L81-M81)*(1-Recovery_OX!F76)</f>
        <v>1.2621690323370875E-3</v>
      </c>
      <c r="P81" s="644"/>
      <c r="Q81" s="655"/>
      <c r="S81" s="697">
        <f t="shared" si="2"/>
        <v>2064</v>
      </c>
      <c r="T81" s="698">
        <f>IF(Select2=1,Food!$W83,"")</f>
        <v>2.3939150122704096E-10</v>
      </c>
      <c r="U81" s="699">
        <f>IF(Select2=1,Paper!$W83,"")</f>
        <v>2.4091822620973639E-3</v>
      </c>
      <c r="V81" s="690">
        <f>IF(Select2=1,Nappies!$W83,"")</f>
        <v>0</v>
      </c>
      <c r="W81" s="699">
        <f>IF(Select2=1,Garden!$W83,"")</f>
        <v>0</v>
      </c>
      <c r="X81" s="690">
        <f>IF(Select2=1,Wood!$W83,"")</f>
        <v>0</v>
      </c>
      <c r="Y81" s="699">
        <f>IF(Select2=1,Textiles!$W83,"")</f>
        <v>9.1117710457534534E-5</v>
      </c>
      <c r="Z81" s="692">
        <f>Sludge!W83</f>
        <v>0</v>
      </c>
      <c r="AA81" s="692" t="str">
        <f>IF(Select2=2,MSW!$W83,"")</f>
        <v/>
      </c>
      <c r="AB81" s="700">
        <f>Industry!$W83</f>
        <v>0</v>
      </c>
      <c r="AC81" s="701">
        <f t="shared" ref="AC81:AC97" si="5">SUM(T81:AA81)</f>
        <v>2.5003002119464001E-3</v>
      </c>
      <c r="AD81" s="702">
        <f>Recovery_OX!R76</f>
        <v>0</v>
      </c>
      <c r="AE81" s="653"/>
      <c r="AF81" s="704">
        <f>(AC81-AD81)*(1-Recovery_OX!U76)</f>
        <v>2.5003002119464001E-3</v>
      </c>
    </row>
    <row r="82" spans="2:32">
      <c r="B82" s="697">
        <f t="shared" ref="B82:B97" si="6">B81+1</f>
        <v>2065</v>
      </c>
      <c r="C82" s="698">
        <f>IF(Select2=1,Food!$K84,"")</f>
        <v>2.398475489332533E-10</v>
      </c>
      <c r="D82" s="699">
        <f>IF(Select2=1,Paper!$K84,"")</f>
        <v>1.0872124196680017E-3</v>
      </c>
      <c r="E82" s="690">
        <f>IF(Select2=1,Nappies!$K84,"")</f>
        <v>1.0950388724476467E-5</v>
      </c>
      <c r="F82" s="699">
        <f>IF(Select2=1,Garden!$K84,"")</f>
        <v>0</v>
      </c>
      <c r="G82" s="690">
        <f>IF(Select2=1,Wood!$K84,"")</f>
        <v>0</v>
      </c>
      <c r="H82" s="699">
        <f>IF(Select2=1,Textiles!$K84,"")</f>
        <v>7.7523800979558609E-5</v>
      </c>
      <c r="I82" s="700">
        <f>Sludge!K84</f>
        <v>0</v>
      </c>
      <c r="J82" s="700" t="str">
        <f>IF(Select2=2,MSW!$K84,"")</f>
        <v/>
      </c>
      <c r="K82" s="700">
        <f>Industry!$K84</f>
        <v>0</v>
      </c>
      <c r="L82" s="701">
        <f t="shared" si="3"/>
        <v>1.1756868492195857E-3</v>
      </c>
      <c r="M82" s="702">
        <f>Recovery_OX!C77</f>
        <v>0</v>
      </c>
      <c r="N82" s="653"/>
      <c r="O82" s="703">
        <f>(L82-M82)*(1-Recovery_OX!F77)</f>
        <v>1.1756868492195857E-3</v>
      </c>
      <c r="P82" s="644"/>
      <c r="Q82" s="655"/>
      <c r="S82" s="697">
        <f t="shared" ref="S82:S97" si="7">S81+1</f>
        <v>2065</v>
      </c>
      <c r="T82" s="698">
        <f>IF(Select2=1,Food!$W84,"")</f>
        <v>1.604689221230509E-10</v>
      </c>
      <c r="U82" s="699">
        <f>IF(Select2=1,Paper!$W84,"")</f>
        <v>2.2463066522066147E-3</v>
      </c>
      <c r="V82" s="690">
        <f>IF(Select2=1,Nappies!$W84,"")</f>
        <v>0</v>
      </c>
      <c r="W82" s="699">
        <f>IF(Select2=1,Garden!$W84,"")</f>
        <v>0</v>
      </c>
      <c r="X82" s="690">
        <f>IF(Select2=1,Wood!$W84,"")</f>
        <v>0</v>
      </c>
      <c r="Y82" s="699">
        <f>IF(Select2=1,Textiles!$W84,"")</f>
        <v>8.4957590114584795E-5</v>
      </c>
      <c r="Z82" s="692">
        <f>Sludge!W84</f>
        <v>0</v>
      </c>
      <c r="AA82" s="692" t="str">
        <f>IF(Select2=2,MSW!$W84,"")</f>
        <v/>
      </c>
      <c r="AB82" s="700">
        <f>Industry!$W84</f>
        <v>0</v>
      </c>
      <c r="AC82" s="701">
        <f t="shared" si="5"/>
        <v>2.3312644027901216E-3</v>
      </c>
      <c r="AD82" s="702">
        <f>Recovery_OX!R77</f>
        <v>0</v>
      </c>
      <c r="AE82" s="653"/>
      <c r="AF82" s="704">
        <f>(AC82-AD82)*(1-Recovery_OX!U77)</f>
        <v>2.3312644027901216E-3</v>
      </c>
    </row>
    <row r="83" spans="2:32">
      <c r="B83" s="697">
        <f t="shared" si="6"/>
        <v>2066</v>
      </c>
      <c r="C83" s="698">
        <f>IF(Select2=1,Food!$K85,"")</f>
        <v>1.6077462004247361E-10</v>
      </c>
      <c r="D83" s="699">
        <f>IF(Select2=1,Paper!$K85,"")</f>
        <v>1.013710141023437E-3</v>
      </c>
      <c r="E83" s="690">
        <f>IF(Select2=1,Nappies!$K85,"")</f>
        <v>9.2384576948945462E-6</v>
      </c>
      <c r="F83" s="699">
        <f>IF(Select2=1,Garden!$K85,"")</f>
        <v>0</v>
      </c>
      <c r="G83" s="690">
        <f>IF(Select2=1,Wood!$K85,"")</f>
        <v>0</v>
      </c>
      <c r="H83" s="699">
        <f>IF(Select2=1,Textiles!$K85,"")</f>
        <v>7.2282712928959137E-5</v>
      </c>
      <c r="I83" s="700">
        <f>Sludge!K85</f>
        <v>0</v>
      </c>
      <c r="J83" s="700" t="str">
        <f>IF(Select2=2,MSW!$K85,"")</f>
        <v/>
      </c>
      <c r="K83" s="700">
        <f>Industry!$K85</f>
        <v>0</v>
      </c>
      <c r="L83" s="701">
        <f t="shared" ref="L83:L97" si="8">SUM(C83:K83)</f>
        <v>1.0952314724219105E-3</v>
      </c>
      <c r="M83" s="702">
        <f>Recovery_OX!C78</f>
        <v>0</v>
      </c>
      <c r="N83" s="653"/>
      <c r="O83" s="703">
        <f>(L83-M83)*(1-Recovery_OX!F78)</f>
        <v>1.0952314724219105E-3</v>
      </c>
      <c r="P83" s="644"/>
      <c r="Q83" s="655"/>
      <c r="S83" s="697">
        <f t="shared" si="7"/>
        <v>2066</v>
      </c>
      <c r="T83" s="698">
        <f>IF(Select2=1,Food!$W85,"")</f>
        <v>1.0756553526481291E-10</v>
      </c>
      <c r="U83" s="699">
        <f>IF(Select2=1,Paper!$W85,"")</f>
        <v>2.0944424401310681E-3</v>
      </c>
      <c r="V83" s="690">
        <f>IF(Select2=1,Nappies!$W85,"")</f>
        <v>0</v>
      </c>
      <c r="W83" s="699">
        <f>IF(Select2=1,Garden!$W85,"")</f>
        <v>0</v>
      </c>
      <c r="X83" s="690">
        <f>IF(Select2=1,Wood!$W85,"")</f>
        <v>0</v>
      </c>
      <c r="Y83" s="699">
        <f>IF(Select2=1,Textiles!$W85,"")</f>
        <v>7.9213931976941545E-5</v>
      </c>
      <c r="Z83" s="692">
        <f>Sludge!W85</f>
        <v>0</v>
      </c>
      <c r="AA83" s="692" t="str">
        <f>IF(Select2=2,MSW!$W85,"")</f>
        <v/>
      </c>
      <c r="AB83" s="700">
        <f>Industry!$W85</f>
        <v>0</v>
      </c>
      <c r="AC83" s="701">
        <f t="shared" si="5"/>
        <v>2.1736564796735452E-3</v>
      </c>
      <c r="AD83" s="702">
        <f>Recovery_OX!R78</f>
        <v>0</v>
      </c>
      <c r="AE83" s="653"/>
      <c r="AF83" s="704">
        <f>(AC83-AD83)*(1-Recovery_OX!U78)</f>
        <v>2.1736564796735452E-3</v>
      </c>
    </row>
    <row r="84" spans="2:32">
      <c r="B84" s="697">
        <f t="shared" si="6"/>
        <v>2067</v>
      </c>
      <c r="C84" s="698">
        <f>IF(Select2=1,Food!$K86,"")</f>
        <v>1.0777045070823333E-10</v>
      </c>
      <c r="D84" s="699">
        <f>IF(Select2=1,Paper!$K86,"")</f>
        <v>9.4517707066624007E-4</v>
      </c>
      <c r="E84" s="690">
        <f>IF(Select2=1,Nappies!$K86,"")</f>
        <v>7.7941617167966585E-6</v>
      </c>
      <c r="F84" s="699">
        <f>IF(Select2=1,Garden!$K86,"")</f>
        <v>0</v>
      </c>
      <c r="G84" s="690">
        <f>IF(Select2=1,Wood!$K86,"")</f>
        <v>0</v>
      </c>
      <c r="H84" s="699">
        <f>IF(Select2=1,Textiles!$K86,"")</f>
        <v>6.7395954820997293E-5</v>
      </c>
      <c r="I84" s="700">
        <f>Sludge!K86</f>
        <v>0</v>
      </c>
      <c r="J84" s="700" t="str">
        <f>IF(Select2=2,MSW!$K86,"")</f>
        <v/>
      </c>
      <c r="K84" s="700">
        <f>Industry!$K86</f>
        <v>0</v>
      </c>
      <c r="L84" s="701">
        <f t="shared" si="8"/>
        <v>1.0203672949744846E-3</v>
      </c>
      <c r="M84" s="702">
        <f>Recovery_OX!C79</f>
        <v>0</v>
      </c>
      <c r="N84" s="653"/>
      <c r="O84" s="703">
        <f>(L84-M84)*(1-Recovery_OX!F79)</f>
        <v>1.0203672949744846E-3</v>
      </c>
      <c r="P84" s="644"/>
      <c r="Q84" s="655"/>
      <c r="S84" s="697">
        <f t="shared" si="7"/>
        <v>2067</v>
      </c>
      <c r="T84" s="698">
        <f>IF(Select2=1,Food!$W86,"")</f>
        <v>7.2103334550557574E-11</v>
      </c>
      <c r="U84" s="699">
        <f>IF(Select2=1,Paper!$W86,"")</f>
        <v>1.9528451873269416E-3</v>
      </c>
      <c r="V84" s="690">
        <f>IF(Select2=1,Nappies!$W86,"")</f>
        <v>0</v>
      </c>
      <c r="W84" s="699">
        <f>IF(Select2=1,Garden!$W86,"")</f>
        <v>0</v>
      </c>
      <c r="X84" s="690">
        <f>IF(Select2=1,Wood!$W86,"")</f>
        <v>0</v>
      </c>
      <c r="Y84" s="699">
        <f>IF(Select2=1,Textiles!$W86,"")</f>
        <v>7.3858580625750479E-5</v>
      </c>
      <c r="Z84" s="692">
        <f>Sludge!W86</f>
        <v>0</v>
      </c>
      <c r="AA84" s="692" t="str">
        <f>IF(Select2=2,MSW!$W86,"")</f>
        <v/>
      </c>
      <c r="AB84" s="700">
        <f>Industry!$W86</f>
        <v>0</v>
      </c>
      <c r="AC84" s="701">
        <f t="shared" si="5"/>
        <v>2.0267038400560268E-3</v>
      </c>
      <c r="AD84" s="702">
        <f>Recovery_OX!R79</f>
        <v>0</v>
      </c>
      <c r="AE84" s="653"/>
      <c r="AF84" s="704">
        <f>(AC84-AD84)*(1-Recovery_OX!U79)</f>
        <v>2.0267038400560268E-3</v>
      </c>
    </row>
    <row r="85" spans="2:32">
      <c r="B85" s="697">
        <f t="shared" si="6"/>
        <v>2068</v>
      </c>
      <c r="C85" s="698">
        <f>IF(Select2=1,Food!$K87,"")</f>
        <v>7.2240693480024561E-11</v>
      </c>
      <c r="D85" s="699">
        <f>IF(Select2=1,Paper!$K87,"")</f>
        <v>8.8127725940600999E-4</v>
      </c>
      <c r="E85" s="690">
        <f>IF(Select2=1,Nappies!$K87,"")</f>
        <v>6.5756600153238079E-6</v>
      </c>
      <c r="F85" s="699">
        <f>IF(Select2=1,Garden!$K87,"")</f>
        <v>0</v>
      </c>
      <c r="G85" s="690">
        <f>IF(Select2=1,Wood!$K87,"")</f>
        <v>0</v>
      </c>
      <c r="H85" s="699">
        <f>IF(Select2=1,Textiles!$K87,"")</f>
        <v>6.2839571761758367E-5</v>
      </c>
      <c r="I85" s="700">
        <f>Sludge!K87</f>
        <v>0</v>
      </c>
      <c r="J85" s="700" t="str">
        <f>IF(Select2=2,MSW!$K87,"")</f>
        <v/>
      </c>
      <c r="K85" s="700">
        <f>Industry!$K87</f>
        <v>0</v>
      </c>
      <c r="L85" s="701">
        <f t="shared" si="8"/>
        <v>9.5069256342378565E-4</v>
      </c>
      <c r="M85" s="702">
        <f>Recovery_OX!C80</f>
        <v>0</v>
      </c>
      <c r="N85" s="653"/>
      <c r="O85" s="703">
        <f>(L85-M85)*(1-Recovery_OX!F80)</f>
        <v>9.5069256342378565E-4</v>
      </c>
      <c r="P85" s="644"/>
      <c r="Q85" s="655"/>
      <c r="S85" s="697">
        <f t="shared" si="7"/>
        <v>2068</v>
      </c>
      <c r="T85" s="698">
        <f>IF(Select2=1,Food!$W87,"")</f>
        <v>4.8332310535252863E-11</v>
      </c>
      <c r="U85" s="699">
        <f>IF(Select2=1,Paper!$W87,"")</f>
        <v>1.8208207838967144E-3</v>
      </c>
      <c r="V85" s="690">
        <f>IF(Select2=1,Nappies!$W87,"")</f>
        <v>0</v>
      </c>
      <c r="W85" s="699">
        <f>IF(Select2=1,Garden!$W87,"")</f>
        <v>0</v>
      </c>
      <c r="X85" s="690">
        <f>IF(Select2=1,Wood!$W87,"")</f>
        <v>0</v>
      </c>
      <c r="Y85" s="699">
        <f>IF(Select2=1,Textiles!$W87,"")</f>
        <v>6.8865284122474949E-5</v>
      </c>
      <c r="Z85" s="692">
        <f>Sludge!W87</f>
        <v>0</v>
      </c>
      <c r="AA85" s="692" t="str">
        <f>IF(Select2=2,MSW!$W87,"")</f>
        <v/>
      </c>
      <c r="AB85" s="700">
        <f>Industry!$W87</f>
        <v>0</v>
      </c>
      <c r="AC85" s="701">
        <f t="shared" si="5"/>
        <v>1.8896861163514998E-3</v>
      </c>
      <c r="AD85" s="702">
        <f>Recovery_OX!R80</f>
        <v>0</v>
      </c>
      <c r="AE85" s="653"/>
      <c r="AF85" s="704">
        <f>(AC85-AD85)*(1-Recovery_OX!U80)</f>
        <v>1.8896861163514998E-3</v>
      </c>
    </row>
    <row r="86" spans="2:32">
      <c r="B86" s="697">
        <f t="shared" si="6"/>
        <v>2069</v>
      </c>
      <c r="C86" s="698">
        <f>IF(Select2=1,Food!$K88,"")</f>
        <v>4.8424384979176578E-11</v>
      </c>
      <c r="D86" s="699">
        <f>IF(Select2=1,Paper!$K88,"")</f>
        <v>8.2169747029381488E-4</v>
      </c>
      <c r="E86" s="690">
        <f>IF(Select2=1,Nappies!$K88,"")</f>
        <v>5.5476530008283339E-6</v>
      </c>
      <c r="F86" s="699">
        <f>IF(Select2=1,Garden!$K88,"")</f>
        <v>0</v>
      </c>
      <c r="G86" s="690">
        <f>IF(Select2=1,Wood!$K88,"")</f>
        <v>0</v>
      </c>
      <c r="H86" s="699">
        <f>IF(Select2=1,Textiles!$K88,"")</f>
        <v>5.859122835619985E-5</v>
      </c>
      <c r="I86" s="700">
        <f>Sludge!K88</f>
        <v>0</v>
      </c>
      <c r="J86" s="700" t="str">
        <f>IF(Select2=2,MSW!$K88,"")</f>
        <v/>
      </c>
      <c r="K86" s="700">
        <f>Industry!$K88</f>
        <v>0</v>
      </c>
      <c r="L86" s="701">
        <f t="shared" si="8"/>
        <v>8.8583640007522803E-4</v>
      </c>
      <c r="M86" s="702">
        <f>Recovery_OX!C81</f>
        <v>0</v>
      </c>
      <c r="N86" s="653"/>
      <c r="O86" s="703">
        <f>(L86-M86)*(1-Recovery_OX!F81)</f>
        <v>8.8583640007522803E-4</v>
      </c>
      <c r="P86" s="644"/>
      <c r="Q86" s="655"/>
      <c r="S86" s="697">
        <f t="shared" si="7"/>
        <v>2069</v>
      </c>
      <c r="T86" s="698">
        <f>IF(Select2=1,Food!$W88,"")</f>
        <v>3.2398116622999509E-11</v>
      </c>
      <c r="U86" s="699">
        <f>IF(Select2=1,Paper!$W88,"")</f>
        <v>1.6977220460616005E-3</v>
      </c>
      <c r="V86" s="690">
        <f>IF(Select2=1,Nappies!$W88,"")</f>
        <v>0</v>
      </c>
      <c r="W86" s="699">
        <f>IF(Select2=1,Garden!$W88,"")</f>
        <v>0</v>
      </c>
      <c r="X86" s="690">
        <f>IF(Select2=1,Wood!$W88,"")</f>
        <v>0</v>
      </c>
      <c r="Y86" s="699">
        <f>IF(Select2=1,Textiles!$W88,"")</f>
        <v>6.4209565321862871E-5</v>
      </c>
      <c r="Z86" s="692">
        <f>Sludge!W88</f>
        <v>0</v>
      </c>
      <c r="AA86" s="692" t="str">
        <f>IF(Select2=2,MSW!$W88,"")</f>
        <v/>
      </c>
      <c r="AB86" s="700">
        <f>Industry!$W88</f>
        <v>0</v>
      </c>
      <c r="AC86" s="701">
        <f t="shared" si="5"/>
        <v>1.7619316437815799E-3</v>
      </c>
      <c r="AD86" s="702">
        <f>Recovery_OX!R81</f>
        <v>0</v>
      </c>
      <c r="AE86" s="653"/>
      <c r="AF86" s="704">
        <f>(AC86-AD86)*(1-Recovery_OX!U81)</f>
        <v>1.7619316437815799E-3</v>
      </c>
    </row>
    <row r="87" spans="2:32">
      <c r="B87" s="697">
        <f t="shared" si="6"/>
        <v>2070</v>
      </c>
      <c r="C87" s="698">
        <f>IF(Select2=1,Food!$K89,"")</f>
        <v>3.2459835968489168E-11</v>
      </c>
      <c r="D87" s="699">
        <f>IF(Select2=1,Paper!$K89,"")</f>
        <v>7.6614564313430469E-4</v>
      </c>
      <c r="E87" s="690">
        <f>IF(Select2=1,Nappies!$K89,"")</f>
        <v>4.6803596514842136E-6</v>
      </c>
      <c r="F87" s="699">
        <f>IF(Select2=1,Garden!$K89,"")</f>
        <v>0</v>
      </c>
      <c r="G87" s="690">
        <f>IF(Select2=1,Wood!$K89,"")</f>
        <v>0</v>
      </c>
      <c r="H87" s="699">
        <f>IF(Select2=1,Textiles!$K89,"")</f>
        <v>5.463009922001889E-5</v>
      </c>
      <c r="I87" s="700">
        <f>Sludge!K89</f>
        <v>0</v>
      </c>
      <c r="J87" s="700" t="str">
        <f>IF(Select2=2,MSW!$K89,"")</f>
        <v/>
      </c>
      <c r="K87" s="700">
        <f>Industry!$K89</f>
        <v>0</v>
      </c>
      <c r="L87" s="701">
        <f t="shared" si="8"/>
        <v>8.2545613446564372E-4</v>
      </c>
      <c r="M87" s="702">
        <f>Recovery_OX!C82</f>
        <v>0</v>
      </c>
      <c r="N87" s="653"/>
      <c r="O87" s="703">
        <f>(L87-M87)*(1-Recovery_OX!F82)</f>
        <v>8.2545613446564372E-4</v>
      </c>
      <c r="P87" s="644"/>
      <c r="Q87" s="655"/>
      <c r="S87" s="697">
        <f t="shared" si="7"/>
        <v>2070</v>
      </c>
      <c r="T87" s="698">
        <f>IF(Select2=1,Food!$W89,"")</f>
        <v>2.1717107026197043E-11</v>
      </c>
      <c r="U87" s="699">
        <f>IF(Select2=1,Paper!$W89,"")</f>
        <v>1.5829455436659179E-3</v>
      </c>
      <c r="V87" s="690">
        <f>IF(Select2=1,Nappies!$W89,"")</f>
        <v>0</v>
      </c>
      <c r="W87" s="699">
        <f>IF(Select2=1,Garden!$W89,"")</f>
        <v>0</v>
      </c>
      <c r="X87" s="690">
        <f>IF(Select2=1,Wood!$W89,"")</f>
        <v>0</v>
      </c>
      <c r="Y87" s="699">
        <f>IF(Select2=1,Textiles!$W89,"")</f>
        <v>5.9868601884952228E-5</v>
      </c>
      <c r="Z87" s="692">
        <f>Sludge!W89</f>
        <v>0</v>
      </c>
      <c r="AA87" s="692" t="str">
        <f>IF(Select2=2,MSW!$W89,"")</f>
        <v/>
      </c>
      <c r="AB87" s="700">
        <f>Industry!$W89</f>
        <v>0</v>
      </c>
      <c r="AC87" s="701">
        <f t="shared" si="5"/>
        <v>1.6428141672679773E-3</v>
      </c>
      <c r="AD87" s="702">
        <f>Recovery_OX!R82</f>
        <v>0</v>
      </c>
      <c r="AE87" s="653"/>
      <c r="AF87" s="704">
        <f>(AC87-AD87)*(1-Recovery_OX!U82)</f>
        <v>1.6428141672679773E-3</v>
      </c>
    </row>
    <row r="88" spans="2:32">
      <c r="B88" s="697">
        <f t="shared" si="6"/>
        <v>2071</v>
      </c>
      <c r="C88" s="698">
        <f>IF(Select2=1,Food!$K90,"")</f>
        <v>2.1758478740706959E-11</v>
      </c>
      <c r="D88" s="699">
        <f>IF(Select2=1,Paper!$K90,"")</f>
        <v>7.143494628062937E-4</v>
      </c>
      <c r="E88" s="690">
        <f>IF(Select2=1,Nappies!$K90,"")</f>
        <v>3.9486547669745432E-6</v>
      </c>
      <c r="F88" s="699">
        <f>IF(Select2=1,Garden!$K90,"")</f>
        <v>0</v>
      </c>
      <c r="G88" s="690">
        <f>IF(Select2=1,Wood!$K90,"")</f>
        <v>0</v>
      </c>
      <c r="H88" s="699">
        <f>IF(Select2=1,Textiles!$K90,"")</f>
        <v>5.0936766893594379E-5</v>
      </c>
      <c r="I88" s="700">
        <f>Sludge!K90</f>
        <v>0</v>
      </c>
      <c r="J88" s="700" t="str">
        <f>IF(Select2=2,MSW!$K90,"")</f>
        <v/>
      </c>
      <c r="K88" s="700">
        <f>Industry!$K90</f>
        <v>0</v>
      </c>
      <c r="L88" s="701">
        <f t="shared" si="8"/>
        <v>7.6923490622534123E-4</v>
      </c>
      <c r="M88" s="702">
        <f>Recovery_OX!C83</f>
        <v>0</v>
      </c>
      <c r="N88" s="653"/>
      <c r="O88" s="703">
        <f>(L88-M88)*(1-Recovery_OX!F83)</f>
        <v>7.6923490622534123E-4</v>
      </c>
      <c r="P88" s="644"/>
      <c r="Q88" s="655"/>
      <c r="S88" s="697">
        <f t="shared" si="7"/>
        <v>2071</v>
      </c>
      <c r="T88" s="698">
        <f>IF(Select2=1,Food!$W90,"")</f>
        <v>1.4557412181561309E-11</v>
      </c>
      <c r="U88" s="699">
        <f>IF(Select2=1,Paper!$W90,"")</f>
        <v>1.475928642161763E-3</v>
      </c>
      <c r="V88" s="690">
        <f>IF(Select2=1,Nappies!$W90,"")</f>
        <v>0</v>
      </c>
      <c r="W88" s="699">
        <f>IF(Select2=1,Garden!$W90,"")</f>
        <v>0</v>
      </c>
      <c r="X88" s="690">
        <f>IF(Select2=1,Wood!$W90,"")</f>
        <v>0</v>
      </c>
      <c r="Y88" s="699">
        <f>IF(Select2=1,Textiles!$W90,"")</f>
        <v>5.582111440393906E-5</v>
      </c>
      <c r="Z88" s="692">
        <f>Sludge!W90</f>
        <v>0</v>
      </c>
      <c r="AA88" s="692" t="str">
        <f>IF(Select2=2,MSW!$W90,"")</f>
        <v/>
      </c>
      <c r="AB88" s="700">
        <f>Industry!$W90</f>
        <v>0</v>
      </c>
      <c r="AC88" s="701">
        <f t="shared" si="5"/>
        <v>1.5317497711231141E-3</v>
      </c>
      <c r="AD88" s="702">
        <f>Recovery_OX!R83</f>
        <v>0</v>
      </c>
      <c r="AE88" s="653"/>
      <c r="AF88" s="704">
        <f>(AC88-AD88)*(1-Recovery_OX!U83)</f>
        <v>1.5317497711231141E-3</v>
      </c>
    </row>
    <row r="89" spans="2:32">
      <c r="B89" s="697">
        <f t="shared" si="6"/>
        <v>2072</v>
      </c>
      <c r="C89" s="698">
        <f>IF(Select2=1,Food!$K91,"")</f>
        <v>1.4585144471136169E-11</v>
      </c>
      <c r="D89" s="699">
        <f>IF(Select2=1,Paper!$K91,"")</f>
        <v>6.6605502437372226E-4</v>
      </c>
      <c r="E89" s="690">
        <f>IF(Select2=1,Nappies!$K91,"")</f>
        <v>3.3313410997820146E-6</v>
      </c>
      <c r="F89" s="699">
        <f>IF(Select2=1,Garden!$K91,"")</f>
        <v>0</v>
      </c>
      <c r="G89" s="690">
        <f>IF(Select2=1,Wood!$K91,"")</f>
        <v>0</v>
      </c>
      <c r="H89" s="699">
        <f>IF(Select2=1,Textiles!$K91,"")</f>
        <v>4.7493126657577304E-5</v>
      </c>
      <c r="I89" s="700">
        <f>Sludge!K91</f>
        <v>0</v>
      </c>
      <c r="J89" s="700" t="str">
        <f>IF(Select2=2,MSW!$K91,"")</f>
        <v/>
      </c>
      <c r="K89" s="700">
        <f>Industry!$K91</f>
        <v>0</v>
      </c>
      <c r="L89" s="701">
        <f t="shared" si="8"/>
        <v>7.1687950671622607E-4</v>
      </c>
      <c r="M89" s="702">
        <f>Recovery_OX!C84</f>
        <v>0</v>
      </c>
      <c r="N89" s="653"/>
      <c r="O89" s="703">
        <f>(L89-M89)*(1-Recovery_OX!F84)</f>
        <v>7.1687950671622607E-4</v>
      </c>
      <c r="P89" s="644"/>
      <c r="Q89" s="655"/>
      <c r="S89" s="697">
        <f t="shared" si="7"/>
        <v>2072</v>
      </c>
      <c r="T89" s="698">
        <f>IF(Select2=1,Food!$W91,"")</f>
        <v>9.7581252037039522E-12</v>
      </c>
      <c r="U89" s="699">
        <f>IF(Select2=1,Paper!$W91,"")</f>
        <v>1.3761467445738058E-3</v>
      </c>
      <c r="V89" s="690">
        <f>IF(Select2=1,Nappies!$W91,"")</f>
        <v>0</v>
      </c>
      <c r="W89" s="699">
        <f>IF(Select2=1,Garden!$W91,"")</f>
        <v>0</v>
      </c>
      <c r="X89" s="690">
        <f>IF(Select2=1,Wood!$W91,"")</f>
        <v>0</v>
      </c>
      <c r="Y89" s="699">
        <f>IF(Select2=1,Textiles!$W91,"")</f>
        <v>5.2047262090495694E-5</v>
      </c>
      <c r="Z89" s="692">
        <f>Sludge!W91</f>
        <v>0</v>
      </c>
      <c r="AA89" s="692" t="str">
        <f>IF(Select2=2,MSW!$W91,"")</f>
        <v/>
      </c>
      <c r="AB89" s="700">
        <f>Industry!$W91</f>
        <v>0</v>
      </c>
      <c r="AC89" s="701">
        <f t="shared" si="5"/>
        <v>1.4281940164224268E-3</v>
      </c>
      <c r="AD89" s="702">
        <f>Recovery_OX!R84</f>
        <v>0</v>
      </c>
      <c r="AE89" s="653"/>
      <c r="AF89" s="704">
        <f>(AC89-AD89)*(1-Recovery_OX!U84)</f>
        <v>1.4281940164224268E-3</v>
      </c>
    </row>
    <row r="90" spans="2:32">
      <c r="B90" s="697">
        <f t="shared" si="6"/>
        <v>2073</v>
      </c>
      <c r="C90" s="698">
        <f>IF(Select2=1,Food!$K92,"")</f>
        <v>9.7767147133284494E-12</v>
      </c>
      <c r="D90" s="699">
        <f>IF(Select2=1,Paper!$K92,"")</f>
        <v>6.2102558844336433E-4</v>
      </c>
      <c r="E90" s="690">
        <f>IF(Select2=1,Nappies!$K92,"")</f>
        <v>2.8105352779675882E-6</v>
      </c>
      <c r="F90" s="699">
        <f>IF(Select2=1,Garden!$K92,"")</f>
        <v>0</v>
      </c>
      <c r="G90" s="690">
        <f>IF(Select2=1,Wood!$K92,"")</f>
        <v>0</v>
      </c>
      <c r="H90" s="699">
        <f>IF(Select2=1,Textiles!$K92,"")</f>
        <v>4.4282297783535522E-5</v>
      </c>
      <c r="I90" s="700">
        <f>Sludge!K92</f>
        <v>0</v>
      </c>
      <c r="J90" s="700" t="str">
        <f>IF(Select2=2,MSW!$K92,"")</f>
        <v/>
      </c>
      <c r="K90" s="700">
        <f>Industry!$K92</f>
        <v>0</v>
      </c>
      <c r="L90" s="701">
        <f t="shared" si="8"/>
        <v>6.6811843128158216E-4</v>
      </c>
      <c r="M90" s="702">
        <f>Recovery_OX!C85</f>
        <v>0</v>
      </c>
      <c r="N90" s="653"/>
      <c r="O90" s="703">
        <f>(L90-M90)*(1-Recovery_OX!F85)</f>
        <v>6.6811843128158216E-4</v>
      </c>
      <c r="P90" s="644"/>
      <c r="Q90" s="655"/>
      <c r="S90" s="697">
        <f t="shared" si="7"/>
        <v>2073</v>
      </c>
      <c r="T90" s="698">
        <f>IF(Select2=1,Food!$W92,"")</f>
        <v>6.5410669357683652E-12</v>
      </c>
      <c r="U90" s="699">
        <f>IF(Select2=1,Paper!$W92,"")</f>
        <v>1.2831107199243062E-3</v>
      </c>
      <c r="V90" s="690">
        <f>IF(Select2=1,Nappies!$W92,"")</f>
        <v>0</v>
      </c>
      <c r="W90" s="699">
        <f>IF(Select2=1,Garden!$W92,"")</f>
        <v>0</v>
      </c>
      <c r="X90" s="690">
        <f>IF(Select2=1,Wood!$W92,"")</f>
        <v>0</v>
      </c>
      <c r="Y90" s="699">
        <f>IF(Select2=1,Textiles!$W92,"")</f>
        <v>4.8528545516203336E-5</v>
      </c>
      <c r="Z90" s="692">
        <f>Sludge!W92</f>
        <v>0</v>
      </c>
      <c r="AA90" s="692" t="str">
        <f>IF(Select2=2,MSW!$W92,"")</f>
        <v/>
      </c>
      <c r="AB90" s="700">
        <f>Industry!$W92</f>
        <v>0</v>
      </c>
      <c r="AC90" s="701">
        <f t="shared" si="5"/>
        <v>1.3316392719815765E-3</v>
      </c>
      <c r="AD90" s="702">
        <f>Recovery_OX!R85</f>
        <v>0</v>
      </c>
      <c r="AE90" s="653"/>
      <c r="AF90" s="704">
        <f>(AC90-AD90)*(1-Recovery_OX!U85)</f>
        <v>1.3316392719815765E-3</v>
      </c>
    </row>
    <row r="91" spans="2:32">
      <c r="B91" s="697">
        <f t="shared" si="6"/>
        <v>2074</v>
      </c>
      <c r="C91" s="698">
        <f>IF(Select2=1,Food!$K93,"")</f>
        <v>6.5535278567156373E-12</v>
      </c>
      <c r="D91" s="699">
        <f>IF(Select2=1,Paper!$K93,"")</f>
        <v>5.7904042066804777E-4</v>
      </c>
      <c r="E91" s="690">
        <f>IF(Select2=1,Nappies!$K93,"")</f>
        <v>2.3711497298241914E-6</v>
      </c>
      <c r="F91" s="699">
        <f>IF(Select2=1,Garden!$K93,"")</f>
        <v>0</v>
      </c>
      <c r="G91" s="690">
        <f>IF(Select2=1,Wood!$K93,"")</f>
        <v>0</v>
      </c>
      <c r="H91" s="699">
        <f>IF(Select2=1,Textiles!$K93,"")</f>
        <v>4.1288540784603392E-5</v>
      </c>
      <c r="I91" s="700">
        <f>Sludge!K93</f>
        <v>0</v>
      </c>
      <c r="J91" s="700" t="str">
        <f>IF(Select2=2,MSW!$K93,"")</f>
        <v/>
      </c>
      <c r="K91" s="700">
        <f>Industry!$K93</f>
        <v>0</v>
      </c>
      <c r="L91" s="701">
        <f t="shared" si="8"/>
        <v>6.2270011773600325E-4</v>
      </c>
      <c r="M91" s="702">
        <f>Recovery_OX!C86</f>
        <v>0</v>
      </c>
      <c r="N91" s="653"/>
      <c r="O91" s="703">
        <f>(L91-M91)*(1-Recovery_OX!F86)</f>
        <v>6.2270011773600325E-4</v>
      </c>
      <c r="P91" s="644"/>
      <c r="Q91" s="655"/>
      <c r="S91" s="697">
        <f t="shared" si="7"/>
        <v>2074</v>
      </c>
      <c r="T91" s="698">
        <f>IF(Select2=1,Food!$W93,"")</f>
        <v>4.3846082895064486E-12</v>
      </c>
      <c r="U91" s="699">
        <f>IF(Select2=1,Paper!$W93,"")</f>
        <v>1.196364505512495E-3</v>
      </c>
      <c r="V91" s="690">
        <f>IF(Select2=1,Nappies!$W93,"")</f>
        <v>0</v>
      </c>
      <c r="W91" s="699">
        <f>IF(Select2=1,Garden!$W93,"")</f>
        <v>0</v>
      </c>
      <c r="X91" s="690">
        <f>IF(Select2=1,Wood!$W93,"")</f>
        <v>0</v>
      </c>
      <c r="Y91" s="699">
        <f>IF(Select2=1,Textiles!$W93,"")</f>
        <v>4.5247715928332509E-5</v>
      </c>
      <c r="Z91" s="692">
        <f>Sludge!W93</f>
        <v>0</v>
      </c>
      <c r="AA91" s="692" t="str">
        <f>IF(Select2=2,MSW!$W93,"")</f>
        <v/>
      </c>
      <c r="AB91" s="700">
        <f>Industry!$W93</f>
        <v>0</v>
      </c>
      <c r="AC91" s="701">
        <f t="shared" si="5"/>
        <v>1.2416122258254358E-3</v>
      </c>
      <c r="AD91" s="702">
        <f>Recovery_OX!R86</f>
        <v>0</v>
      </c>
      <c r="AE91" s="653"/>
      <c r="AF91" s="704">
        <f>(AC91-AD91)*(1-Recovery_OX!U86)</f>
        <v>1.2416122258254358E-3</v>
      </c>
    </row>
    <row r="92" spans="2:32">
      <c r="B92" s="697">
        <f t="shared" si="6"/>
        <v>2075</v>
      </c>
      <c r="C92" s="698">
        <f>IF(Select2=1,Food!$K94,"")</f>
        <v>4.3929610946094713E-12</v>
      </c>
      <c r="D92" s="699">
        <f>IF(Select2=1,Paper!$K94,"")</f>
        <v>5.3989370970662838E-4</v>
      </c>
      <c r="E92" s="690">
        <f>IF(Select2=1,Nappies!$K94,"")</f>
        <v>2.0004556019346915E-6</v>
      </c>
      <c r="F92" s="699">
        <f>IF(Select2=1,Garden!$K94,"")</f>
        <v>0</v>
      </c>
      <c r="G92" s="690">
        <f>IF(Select2=1,Wood!$K94,"")</f>
        <v>0</v>
      </c>
      <c r="H92" s="699">
        <f>IF(Select2=1,Textiles!$K94,"")</f>
        <v>3.8497180260498898E-5</v>
      </c>
      <c r="I92" s="700">
        <f>Sludge!K94</f>
        <v>0</v>
      </c>
      <c r="J92" s="700" t="str">
        <f>IF(Select2=2,MSW!$K94,"")</f>
        <v/>
      </c>
      <c r="K92" s="700">
        <f>Industry!$K94</f>
        <v>0</v>
      </c>
      <c r="L92" s="701">
        <f t="shared" si="8"/>
        <v>5.803913499620231E-4</v>
      </c>
      <c r="M92" s="702">
        <f>Recovery_OX!C87</f>
        <v>0</v>
      </c>
      <c r="N92" s="653"/>
      <c r="O92" s="703">
        <f>(L92-M92)*(1-Recovery_OX!F87)</f>
        <v>5.803913499620231E-4</v>
      </c>
      <c r="P92" s="644"/>
      <c r="Q92" s="655"/>
      <c r="S92" s="697">
        <f t="shared" si="7"/>
        <v>2075</v>
      </c>
      <c r="T92" s="698">
        <f>IF(Select2=1,Food!$W94,"")</f>
        <v>2.9390908304702086E-12</v>
      </c>
      <c r="U92" s="699">
        <f>IF(Select2=1,Paper!$W94,"")</f>
        <v>1.1154828712946862E-3</v>
      </c>
      <c r="V92" s="690">
        <f>IF(Select2=1,Nappies!$W94,"")</f>
        <v>0</v>
      </c>
      <c r="W92" s="699">
        <f>IF(Select2=1,Garden!$W94,"")</f>
        <v>0</v>
      </c>
      <c r="X92" s="690">
        <f>IF(Select2=1,Wood!$W94,"")</f>
        <v>0</v>
      </c>
      <c r="Y92" s="699">
        <f>IF(Select2=1,Textiles!$W94,"")</f>
        <v>4.2188690696437161E-5</v>
      </c>
      <c r="Z92" s="692">
        <f>Sludge!W94</f>
        <v>0</v>
      </c>
      <c r="AA92" s="692" t="str">
        <f>IF(Select2=2,MSW!$W94,"")</f>
        <v/>
      </c>
      <c r="AB92" s="700">
        <f>Industry!$W94</f>
        <v>0</v>
      </c>
      <c r="AC92" s="701">
        <f t="shared" si="5"/>
        <v>1.1576715649302142E-3</v>
      </c>
      <c r="AD92" s="702">
        <f>Recovery_OX!R87</f>
        <v>0</v>
      </c>
      <c r="AE92" s="653"/>
      <c r="AF92" s="704">
        <f>(AC92-AD92)*(1-Recovery_OX!U87)</f>
        <v>1.1576715649302142E-3</v>
      </c>
    </row>
    <row r="93" spans="2:32">
      <c r="B93" s="697">
        <f t="shared" si="6"/>
        <v>2076</v>
      </c>
      <c r="C93" s="698">
        <f>IF(Select2=1,Food!$K95,"")</f>
        <v>2.9446898831713929E-12</v>
      </c>
      <c r="D93" s="699">
        <f>IF(Select2=1,Paper!$K95,"")</f>
        <v>5.0339355833655623E-4</v>
      </c>
      <c r="E93" s="690">
        <f>IF(Select2=1,Nappies!$K95,"")</f>
        <v>1.6877140085154398E-6</v>
      </c>
      <c r="F93" s="699">
        <f>IF(Select2=1,Garden!$K95,"")</f>
        <v>0</v>
      </c>
      <c r="G93" s="690">
        <f>IF(Select2=1,Wood!$K95,"")</f>
        <v>0</v>
      </c>
      <c r="H93" s="699">
        <f>IF(Select2=1,Textiles!$K95,"")</f>
        <v>3.5894532958694435E-5</v>
      </c>
      <c r="I93" s="700">
        <f>Sludge!K95</f>
        <v>0</v>
      </c>
      <c r="J93" s="700" t="str">
        <f>IF(Select2=2,MSW!$K95,"")</f>
        <v/>
      </c>
      <c r="K93" s="700">
        <f>Industry!$K95</f>
        <v>0</v>
      </c>
      <c r="L93" s="701">
        <f t="shared" si="8"/>
        <v>5.4097580824845587E-4</v>
      </c>
      <c r="M93" s="702">
        <f>Recovery_OX!C88</f>
        <v>0</v>
      </c>
      <c r="N93" s="653"/>
      <c r="O93" s="703">
        <f>(L93-M93)*(1-Recovery_OX!F88)</f>
        <v>5.4097580824845587E-4</v>
      </c>
      <c r="P93" s="644"/>
      <c r="Q93" s="655"/>
      <c r="S93" s="697">
        <f t="shared" si="7"/>
        <v>2076</v>
      </c>
      <c r="T93" s="698">
        <f>IF(Select2=1,Food!$W95,"")</f>
        <v>1.9701315007837155E-12</v>
      </c>
      <c r="U93" s="699">
        <f>IF(Select2=1,Paper!$W95,"")</f>
        <v>1.0400693354061076E-3</v>
      </c>
      <c r="V93" s="690">
        <f>IF(Select2=1,Nappies!$W95,"")</f>
        <v>0</v>
      </c>
      <c r="W93" s="699">
        <f>IF(Select2=1,Garden!$W95,"")</f>
        <v>0</v>
      </c>
      <c r="X93" s="690">
        <f>IF(Select2=1,Wood!$W95,"")</f>
        <v>0</v>
      </c>
      <c r="Y93" s="699">
        <f>IF(Select2=1,Textiles!$W95,"")</f>
        <v>3.9336474475281585E-5</v>
      </c>
      <c r="Z93" s="692">
        <f>Sludge!W95</f>
        <v>0</v>
      </c>
      <c r="AA93" s="692" t="str">
        <f>IF(Select2=2,MSW!$W95,"")</f>
        <v/>
      </c>
      <c r="AB93" s="700">
        <f>Industry!$W95</f>
        <v>0</v>
      </c>
      <c r="AC93" s="701">
        <f t="shared" si="5"/>
        <v>1.0794058118515208E-3</v>
      </c>
      <c r="AD93" s="702">
        <f>Recovery_OX!R88</f>
        <v>0</v>
      </c>
      <c r="AE93" s="653"/>
      <c r="AF93" s="704">
        <f>(AC93-AD93)*(1-Recovery_OX!U88)</f>
        <v>1.0794058118515208E-3</v>
      </c>
    </row>
    <row r="94" spans="2:32">
      <c r="B94" s="697">
        <f t="shared" si="6"/>
        <v>2077</v>
      </c>
      <c r="C94" s="698">
        <f>IF(Select2=1,Food!$K96,"")</f>
        <v>1.9738846580481296E-12</v>
      </c>
      <c r="D94" s="699">
        <f>IF(Select2=1,Paper!$K96,"")</f>
        <v>4.6936104277346951E-4</v>
      </c>
      <c r="E94" s="690">
        <f>IF(Select2=1,Nappies!$K96,"")</f>
        <v>1.4238649294613261E-6</v>
      </c>
      <c r="F94" s="699">
        <f>IF(Select2=1,Garden!$K96,"")</f>
        <v>0</v>
      </c>
      <c r="G94" s="690">
        <f>IF(Select2=1,Wood!$K96,"")</f>
        <v>0</v>
      </c>
      <c r="H94" s="699">
        <f>IF(Select2=1,Textiles!$K96,"")</f>
        <v>3.3467840699097058E-5</v>
      </c>
      <c r="I94" s="700">
        <f>Sludge!K96</f>
        <v>0</v>
      </c>
      <c r="J94" s="700" t="str">
        <f>IF(Select2=2,MSW!$K96,"")</f>
        <v/>
      </c>
      <c r="K94" s="700">
        <f>Industry!$K96</f>
        <v>0</v>
      </c>
      <c r="L94" s="701">
        <f t="shared" si="8"/>
        <v>5.0425275037591262E-4</v>
      </c>
      <c r="M94" s="702">
        <f>Recovery_OX!C89</f>
        <v>0</v>
      </c>
      <c r="N94" s="653"/>
      <c r="O94" s="703">
        <f>(L94-M94)*(1-Recovery_OX!F89)</f>
        <v>5.0425275037591262E-4</v>
      </c>
      <c r="P94" s="644"/>
      <c r="Q94" s="655"/>
      <c r="S94" s="697">
        <f t="shared" si="7"/>
        <v>2077</v>
      </c>
      <c r="T94" s="698">
        <f>IF(Select2=1,Food!$W96,"")</f>
        <v>1.3206186383016033E-12</v>
      </c>
      <c r="U94" s="699">
        <f>IF(Select2=1,Paper!$W96,"")</f>
        <v>9.6975422060634176E-4</v>
      </c>
      <c r="V94" s="690">
        <f>IF(Select2=1,Nappies!$W96,"")</f>
        <v>0</v>
      </c>
      <c r="W94" s="699">
        <f>IF(Select2=1,Garden!$W96,"")</f>
        <v>0</v>
      </c>
      <c r="X94" s="690">
        <f>IF(Select2=1,Wood!$W96,"")</f>
        <v>0</v>
      </c>
      <c r="Y94" s="699">
        <f>IF(Select2=1,Textiles!$W96,"")</f>
        <v>3.6677085697640629E-5</v>
      </c>
      <c r="Z94" s="692">
        <f>Sludge!W96</f>
        <v>0</v>
      </c>
      <c r="AA94" s="692" t="str">
        <f>IF(Select2=2,MSW!$W96,"")</f>
        <v/>
      </c>
      <c r="AB94" s="700">
        <f>Industry!$W96</f>
        <v>0</v>
      </c>
      <c r="AC94" s="701">
        <f t="shared" si="5"/>
        <v>1.006431307624601E-3</v>
      </c>
      <c r="AD94" s="702">
        <f>Recovery_OX!R89</f>
        <v>0</v>
      </c>
      <c r="AE94" s="653"/>
      <c r="AF94" s="704">
        <f>(AC94-AD94)*(1-Recovery_OX!U89)</f>
        <v>1.006431307624601E-3</v>
      </c>
    </row>
    <row r="95" spans="2:32">
      <c r="B95" s="697">
        <f t="shared" si="6"/>
        <v>2078</v>
      </c>
      <c r="C95" s="698">
        <f>IF(Select2=1,Food!$K97,"")</f>
        <v>1.3231344548518644E-12</v>
      </c>
      <c r="D95" s="699">
        <f>IF(Select2=1,Paper!$K97,"")</f>
        <v>4.3762933558659446E-4</v>
      </c>
      <c r="E95" s="690">
        <f>IF(Select2=1,Nappies!$K97,"")</f>
        <v>1.2012647445720124E-6</v>
      </c>
      <c r="F95" s="699">
        <f>IF(Select2=1,Garden!$K97,"")</f>
        <v>0</v>
      </c>
      <c r="G95" s="690">
        <f>IF(Select2=1,Wood!$K97,"")</f>
        <v>0</v>
      </c>
      <c r="H95" s="699">
        <f>IF(Select2=1,Textiles!$K97,"")</f>
        <v>3.1205207833434866E-5</v>
      </c>
      <c r="I95" s="700">
        <f>Sludge!K97</f>
        <v>0</v>
      </c>
      <c r="J95" s="700" t="str">
        <f>IF(Select2=2,MSW!$K97,"")</f>
        <v/>
      </c>
      <c r="K95" s="700">
        <f>Industry!$K97</f>
        <v>0</v>
      </c>
      <c r="L95" s="701">
        <f t="shared" si="8"/>
        <v>4.7003580948773579E-4</v>
      </c>
      <c r="M95" s="702">
        <f>Recovery_OX!C90</f>
        <v>0</v>
      </c>
      <c r="N95" s="653"/>
      <c r="O95" s="703">
        <f>(L95-M95)*(1-Recovery_OX!F90)</f>
        <v>4.7003580948773579E-4</v>
      </c>
      <c r="P95" s="644"/>
      <c r="Q95" s="655"/>
      <c r="S95" s="697">
        <f t="shared" si="7"/>
        <v>2078</v>
      </c>
      <c r="T95" s="698">
        <f>IF(Select2=1,Food!$W97,"")</f>
        <v>8.852371464218541E-13</v>
      </c>
      <c r="U95" s="699">
        <f>IF(Select2=1,Paper!$W97,"")</f>
        <v>9.0419284212106261E-4</v>
      </c>
      <c r="V95" s="690">
        <f>IF(Select2=1,Nappies!$W97,"")</f>
        <v>0</v>
      </c>
      <c r="W95" s="699">
        <f>IF(Select2=1,Garden!$W97,"")</f>
        <v>0</v>
      </c>
      <c r="X95" s="690">
        <f>IF(Select2=1,Wood!$W97,"")</f>
        <v>0</v>
      </c>
      <c r="Y95" s="699">
        <f>IF(Select2=1,Textiles!$W97,"")</f>
        <v>3.4197488036640964E-5</v>
      </c>
      <c r="Z95" s="692">
        <f>Sludge!W97</f>
        <v>0</v>
      </c>
      <c r="AA95" s="692" t="str">
        <f>IF(Select2=2,MSW!$W97,"")</f>
        <v/>
      </c>
      <c r="AB95" s="700">
        <f>Industry!$W97</f>
        <v>0</v>
      </c>
      <c r="AC95" s="701">
        <f t="shared" si="5"/>
        <v>9.3839033104294077E-4</v>
      </c>
      <c r="AD95" s="702">
        <f>Recovery_OX!R90</f>
        <v>0</v>
      </c>
      <c r="AE95" s="653"/>
      <c r="AF95" s="704">
        <f>(AC95-AD95)*(1-Recovery_OX!U90)</f>
        <v>9.3839033104294077E-4</v>
      </c>
    </row>
    <row r="96" spans="2:32">
      <c r="B96" s="697">
        <f t="shared" si="6"/>
        <v>2079</v>
      </c>
      <c r="C96" s="698">
        <f>IF(Select2=1,Food!$K98,"")</f>
        <v>8.8692354868764226E-13</v>
      </c>
      <c r="D96" s="699">
        <f>IF(Select2=1,Paper!$K98,"")</f>
        <v>4.0804288791048695E-4</v>
      </c>
      <c r="E96" s="690">
        <f>IF(Select2=1,Nappies!$K98,"")</f>
        <v>1.0134648004130485E-6</v>
      </c>
      <c r="F96" s="699">
        <f>IF(Select2=1,Garden!$K98,"")</f>
        <v>0</v>
      </c>
      <c r="G96" s="690">
        <f>IF(Select2=1,Wood!$K98,"")</f>
        <v>0</v>
      </c>
      <c r="H96" s="699">
        <f>IF(Select2=1,Textiles!$K98,"")</f>
        <v>2.9095542932775363E-5</v>
      </c>
      <c r="I96" s="700">
        <f>Sludge!K98</f>
        <v>0</v>
      </c>
      <c r="J96" s="700" t="str">
        <f>IF(Select2=2,MSW!$K98,"")</f>
        <v/>
      </c>
      <c r="K96" s="700">
        <f>Industry!$K98</f>
        <v>0</v>
      </c>
      <c r="L96" s="701">
        <f t="shared" si="8"/>
        <v>4.3815189653059896E-4</v>
      </c>
      <c r="M96" s="702">
        <f>Recovery_OX!C91</f>
        <v>0</v>
      </c>
      <c r="N96" s="653"/>
      <c r="O96" s="703">
        <f>(L96-M96)*(1-Recovery_OX!F91)</f>
        <v>4.3815189653059896E-4</v>
      </c>
      <c r="P96" s="642"/>
      <c r="S96" s="697">
        <f t="shared" si="7"/>
        <v>2079</v>
      </c>
      <c r="T96" s="698">
        <f>IF(Select2=1,Food!$W98,"")</f>
        <v>5.9339220474195525E-13</v>
      </c>
      <c r="U96" s="699">
        <f>IF(Select2=1,Paper!$W98,"")</f>
        <v>8.4306381799687359E-4</v>
      </c>
      <c r="V96" s="690">
        <f>IF(Select2=1,Nappies!$W98,"")</f>
        <v>0</v>
      </c>
      <c r="W96" s="699">
        <f>IF(Select2=1,Garden!$W98,"")</f>
        <v>0</v>
      </c>
      <c r="X96" s="690">
        <f>IF(Select2=1,Wood!$W98,"")</f>
        <v>0</v>
      </c>
      <c r="Y96" s="699">
        <f>IF(Select2=1,Textiles!$W98,"")</f>
        <v>3.1885526501671637E-5</v>
      </c>
      <c r="Z96" s="692">
        <f>Sludge!W98</f>
        <v>0</v>
      </c>
      <c r="AA96" s="692" t="str">
        <f>IF(Select2=2,MSW!$W98,"")</f>
        <v/>
      </c>
      <c r="AB96" s="700">
        <f>Industry!$W98</f>
        <v>0</v>
      </c>
      <c r="AC96" s="701">
        <f t="shared" si="5"/>
        <v>8.7494934509193742E-4</v>
      </c>
      <c r="AD96" s="702">
        <f>Recovery_OX!R91</f>
        <v>0</v>
      </c>
      <c r="AE96" s="653"/>
      <c r="AF96" s="704">
        <f>(AC96-AD96)*(1-Recovery_OX!U91)</f>
        <v>8.7494934509193742E-4</v>
      </c>
    </row>
    <row r="97" spans="2:32" ht="13.5" thickBot="1">
      <c r="B97" s="705">
        <f t="shared" si="6"/>
        <v>2080</v>
      </c>
      <c r="C97" s="706">
        <f>IF(Select2=1,Food!$K99,"")</f>
        <v>5.9452263398639301E-13</v>
      </c>
      <c r="D97" s="707">
        <f>IF(Select2=1,Paper!$K99,"")</f>
        <v>3.8045666694431362E-4</v>
      </c>
      <c r="E97" s="707">
        <f>IF(Select2=1,Nappies!$K99,"")</f>
        <v>8.5502459496736513E-7</v>
      </c>
      <c r="F97" s="707">
        <f>IF(Select2=1,Garden!$K99,"")</f>
        <v>0</v>
      </c>
      <c r="G97" s="707">
        <f>IF(Select2=1,Wood!$K99,"")</f>
        <v>0</v>
      </c>
      <c r="H97" s="707">
        <f>IF(Select2=1,Textiles!$K99,"")</f>
        <v>2.7128504417327936E-5</v>
      </c>
      <c r="I97" s="708">
        <f>Sludge!K99</f>
        <v>0</v>
      </c>
      <c r="J97" s="708" t="str">
        <f>IF(Select2=2,MSW!$K99,"")</f>
        <v/>
      </c>
      <c r="K97" s="700">
        <f>Industry!$K99</f>
        <v>0</v>
      </c>
      <c r="L97" s="701">
        <f t="shared" si="8"/>
        <v>4.0844019655113153E-4</v>
      </c>
      <c r="M97" s="709">
        <f>Recovery_OX!C92</f>
        <v>0</v>
      </c>
      <c r="N97" s="653"/>
      <c r="O97" s="710">
        <f>(L97-M97)*(1-Recovery_OX!F92)</f>
        <v>4.0844019655113153E-4</v>
      </c>
      <c r="S97" s="705">
        <f t="shared" si="7"/>
        <v>2080</v>
      </c>
      <c r="T97" s="706">
        <f>IF(Select2=1,Food!$W99,"")</f>
        <v>3.9776268999981701E-13</v>
      </c>
      <c r="U97" s="707">
        <f>IF(Select2=1,Paper!$W99,"")</f>
        <v>7.86067493686598E-4</v>
      </c>
      <c r="V97" s="707">
        <f>IF(Select2=1,Nappies!$W99,"")</f>
        <v>0</v>
      </c>
      <c r="W97" s="707">
        <f>IF(Select2=1,Garden!$W99,"")</f>
        <v>0</v>
      </c>
      <c r="X97" s="707">
        <f>IF(Select2=1,Wood!$W99,"")</f>
        <v>0</v>
      </c>
      <c r="Y97" s="707">
        <f>IF(Select2=1,Textiles!$W99,"")</f>
        <v>2.9729867854605968E-5</v>
      </c>
      <c r="Z97" s="708">
        <f>Sludge!W99</f>
        <v>0</v>
      </c>
      <c r="AA97" s="708" t="str">
        <f>IF(Select2=2,MSW!$W99,"")</f>
        <v/>
      </c>
      <c r="AB97" s="700">
        <f>Industry!$W99</f>
        <v>0</v>
      </c>
      <c r="AC97" s="711">
        <f t="shared" si="5"/>
        <v>8.1579736193896659E-4</v>
      </c>
      <c r="AD97" s="709">
        <f>Recovery_OX!R92</f>
        <v>0</v>
      </c>
      <c r="AE97" s="653"/>
      <c r="AF97" s="712">
        <f>(AC97-AD97)*(1-Recovery_OX!U92)</f>
        <v>8.1579736193896659E-4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763" t="s">
        <v>284</v>
      </c>
      <c r="D8" s="764"/>
      <c r="E8" s="765"/>
      <c r="F8" s="763" t="s">
        <v>285</v>
      </c>
      <c r="G8" s="764"/>
      <c r="H8" s="766"/>
      <c r="I8" s="435"/>
      <c r="J8" s="763" t="s">
        <v>286</v>
      </c>
      <c r="K8" s="764"/>
      <c r="L8" s="766"/>
      <c r="M8" s="767" t="s">
        <v>287</v>
      </c>
      <c r="N8" s="768"/>
      <c r="O8" s="76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0.20992439086519998</v>
      </c>
      <c r="E12" s="464">
        <f>Stored_C!G18+Stored_C!M18</f>
        <v>0</v>
      </c>
      <c r="F12" s="465">
        <f>F11+HWP!C12</f>
        <v>0</v>
      </c>
      <c r="G12" s="463">
        <f>G11+HWP!D12</f>
        <v>0.20992439086519998</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0.22156997763559999</v>
      </c>
      <c r="E13" s="473">
        <f>Stored_C!G19+Stored_C!M19</f>
        <v>0</v>
      </c>
      <c r="F13" s="474">
        <f>F12+HWP!C13</f>
        <v>0</v>
      </c>
      <c r="G13" s="472">
        <f>G12+HWP!D13</f>
        <v>0.43149436850079997</v>
      </c>
      <c r="H13" s="473">
        <f>H12+HWP!E13</f>
        <v>0</v>
      </c>
      <c r="I13" s="456"/>
      <c r="J13" s="475">
        <f>Garden!J20</f>
        <v>0</v>
      </c>
      <c r="K13" s="476">
        <f>Paper!J20</f>
        <v>6.8690181086839388E-3</v>
      </c>
      <c r="L13" s="477">
        <f>Wood!J20</f>
        <v>0</v>
      </c>
      <c r="M13" s="478">
        <f>J13*(1-Recovery_OX!E13)*(1-Recovery_OX!F13)</f>
        <v>0</v>
      </c>
      <c r="N13" s="476">
        <f>K13*(1-Recovery_OX!E13)*(1-Recovery_OX!F13)</f>
        <v>6.8690181086839388E-3</v>
      </c>
      <c r="O13" s="477">
        <f>L13*(1-Recovery_OX!E13)*(1-Recovery_OX!F13)</f>
        <v>0</v>
      </c>
    </row>
    <row r="14" spans="2:15">
      <c r="B14" s="470">
        <f t="shared" ref="B14:B77" si="0">B13+1</f>
        <v>1952</v>
      </c>
      <c r="C14" s="471">
        <f>Stored_C!E20</f>
        <v>0</v>
      </c>
      <c r="D14" s="472">
        <f>Stored_C!F20+Stored_C!L20</f>
        <v>0.23410560464720001</v>
      </c>
      <c r="E14" s="473">
        <f>Stored_C!G20+Stored_C!M20</f>
        <v>0</v>
      </c>
      <c r="F14" s="474">
        <f>F13+HWP!C14</f>
        <v>0</v>
      </c>
      <c r="G14" s="472">
        <f>G13+HWP!D14</f>
        <v>0.66559997314800001</v>
      </c>
      <c r="H14" s="473">
        <f>H13+HWP!E14</f>
        <v>0</v>
      </c>
      <c r="I14" s="456"/>
      <c r="J14" s="475">
        <f>Garden!J21</f>
        <v>0</v>
      </c>
      <c r="K14" s="476">
        <f>Paper!J21</f>
        <v>1.3654707942109164E-2</v>
      </c>
      <c r="L14" s="477">
        <f>Wood!J21</f>
        <v>0</v>
      </c>
      <c r="M14" s="478">
        <f>J14*(1-Recovery_OX!E14)*(1-Recovery_OX!F14)</f>
        <v>0</v>
      </c>
      <c r="N14" s="476">
        <f>K14*(1-Recovery_OX!E14)*(1-Recovery_OX!F14)</f>
        <v>1.3654707942109164E-2</v>
      </c>
      <c r="O14" s="477">
        <f>L14*(1-Recovery_OX!E14)*(1-Recovery_OX!F14)</f>
        <v>0</v>
      </c>
    </row>
    <row r="15" spans="2:15">
      <c r="B15" s="470">
        <f t="shared" si="0"/>
        <v>1953</v>
      </c>
      <c r="C15" s="471">
        <f>Stored_C!E21</f>
        <v>0</v>
      </c>
      <c r="D15" s="472">
        <f>Stored_C!F21+Stored_C!L21</f>
        <v>0.23839138074840005</v>
      </c>
      <c r="E15" s="473">
        <f>Stored_C!G21+Stored_C!M21</f>
        <v>0</v>
      </c>
      <c r="F15" s="474">
        <f>F14+HWP!C15</f>
        <v>0</v>
      </c>
      <c r="G15" s="472">
        <f>G14+HWP!D15</f>
        <v>0.90399135389640006</v>
      </c>
      <c r="H15" s="473">
        <f>H14+HWP!E15</f>
        <v>0</v>
      </c>
      <c r="I15" s="456"/>
      <c r="J15" s="475">
        <f>Garden!J22</f>
        <v>0</v>
      </c>
      <c r="K15" s="476">
        <f>Paper!J22</f>
        <v>2.0391826361545105E-2</v>
      </c>
      <c r="L15" s="477">
        <f>Wood!J22</f>
        <v>0</v>
      </c>
      <c r="M15" s="478">
        <f>J15*(1-Recovery_OX!E15)*(1-Recovery_OX!F15)</f>
        <v>0</v>
      </c>
      <c r="N15" s="476">
        <f>K15*(1-Recovery_OX!E15)*(1-Recovery_OX!F15)</f>
        <v>2.0391826361545105E-2</v>
      </c>
      <c r="O15" s="477">
        <f>L15*(1-Recovery_OX!E15)*(1-Recovery_OX!F15)</f>
        <v>0</v>
      </c>
    </row>
    <row r="16" spans="2:15">
      <c r="B16" s="470">
        <f t="shared" si="0"/>
        <v>1954</v>
      </c>
      <c r="C16" s="471">
        <f>Stored_C!E22</f>
        <v>0</v>
      </c>
      <c r="D16" s="472">
        <f>Stored_C!F22+Stored_C!L22</f>
        <v>0.25151858069139998</v>
      </c>
      <c r="E16" s="473">
        <f>Stored_C!G22+Stored_C!M22</f>
        <v>0</v>
      </c>
      <c r="F16" s="474">
        <f>F15+HWP!C16</f>
        <v>0</v>
      </c>
      <c r="G16" s="472">
        <f>G15+HWP!D16</f>
        <v>1.1555099345877999</v>
      </c>
      <c r="H16" s="473">
        <f>H15+HWP!E16</f>
        <v>0</v>
      </c>
      <c r="I16" s="456"/>
      <c r="J16" s="475">
        <f>Garden!J23</f>
        <v>0</v>
      </c>
      <c r="K16" s="476">
        <f>Paper!J23</f>
        <v>2.6813710496056912E-2</v>
      </c>
      <c r="L16" s="477">
        <f>Wood!J23</f>
        <v>0</v>
      </c>
      <c r="M16" s="478">
        <f>J16*(1-Recovery_OX!E16)*(1-Recovery_OX!F16)</f>
        <v>0</v>
      </c>
      <c r="N16" s="476">
        <f>K16*(1-Recovery_OX!E16)*(1-Recovery_OX!F16)</f>
        <v>2.6813710496056912E-2</v>
      </c>
      <c r="O16" s="477">
        <f>L16*(1-Recovery_OX!E16)*(1-Recovery_OX!F16)</f>
        <v>0</v>
      </c>
    </row>
    <row r="17" spans="2:15">
      <c r="B17" s="470">
        <f t="shared" si="0"/>
        <v>1955</v>
      </c>
      <c r="C17" s="471">
        <f>Stored_C!E23</f>
        <v>0</v>
      </c>
      <c r="D17" s="472">
        <f>Stored_C!F23+Stored_C!L23</f>
        <v>0.2696071294488</v>
      </c>
      <c r="E17" s="473">
        <f>Stored_C!G23+Stored_C!M23</f>
        <v>0</v>
      </c>
      <c r="F17" s="474">
        <f>F16+HWP!C17</f>
        <v>0</v>
      </c>
      <c r="G17" s="472">
        <f>G16+HWP!D17</f>
        <v>1.4251170640366</v>
      </c>
      <c r="H17" s="473">
        <f>H16+HWP!E17</f>
        <v>0</v>
      </c>
      <c r="I17" s="456"/>
      <c r="J17" s="475">
        <f>Garden!J24</f>
        <v>0</v>
      </c>
      <c r="K17" s="476">
        <f>Paper!J24</f>
        <v>3.3230975819470689E-2</v>
      </c>
      <c r="L17" s="477">
        <f>Wood!J24</f>
        <v>0</v>
      </c>
      <c r="M17" s="478">
        <f>J17*(1-Recovery_OX!E17)*(1-Recovery_OX!F17)</f>
        <v>0</v>
      </c>
      <c r="N17" s="476">
        <f>K17*(1-Recovery_OX!E17)*(1-Recovery_OX!F17)</f>
        <v>3.3230975819470689E-2</v>
      </c>
      <c r="O17" s="477">
        <f>L17*(1-Recovery_OX!E17)*(1-Recovery_OX!F17)</f>
        <v>0</v>
      </c>
    </row>
    <row r="18" spans="2:15">
      <c r="B18" s="470">
        <f t="shared" si="0"/>
        <v>1956</v>
      </c>
      <c r="C18" s="471">
        <f>Stored_C!E24</f>
        <v>0</v>
      </c>
      <c r="D18" s="472">
        <f>Stored_C!F24+Stored_C!L24</f>
        <v>0.28057893073540002</v>
      </c>
      <c r="E18" s="473">
        <f>Stored_C!G24+Stored_C!M24</f>
        <v>0</v>
      </c>
      <c r="F18" s="474">
        <f>F17+HWP!C18</f>
        <v>0</v>
      </c>
      <c r="G18" s="472">
        <f>G17+HWP!D18</f>
        <v>1.7056959947720001</v>
      </c>
      <c r="H18" s="473">
        <f>H17+HWP!E18</f>
        <v>0</v>
      </c>
      <c r="I18" s="456"/>
      <c r="J18" s="475">
        <f>Garden!J25</f>
        <v>0</v>
      </c>
      <c r="K18" s="476">
        <f>Paper!J25</f>
        <v>3.9806276827225928E-2</v>
      </c>
      <c r="L18" s="477">
        <f>Wood!J25</f>
        <v>0</v>
      </c>
      <c r="M18" s="478">
        <f>J18*(1-Recovery_OX!E18)*(1-Recovery_OX!F18)</f>
        <v>0</v>
      </c>
      <c r="N18" s="476">
        <f>K18*(1-Recovery_OX!E18)*(1-Recovery_OX!F18)</f>
        <v>3.9806276827225928E-2</v>
      </c>
      <c r="O18" s="477">
        <f>L18*(1-Recovery_OX!E18)*(1-Recovery_OX!F18)</f>
        <v>0</v>
      </c>
    </row>
    <row r="19" spans="2:15">
      <c r="B19" s="470">
        <f t="shared" si="0"/>
        <v>1957</v>
      </c>
      <c r="C19" s="471">
        <f>Stored_C!E25</f>
        <v>0</v>
      </c>
      <c r="D19" s="472">
        <f>Stored_C!F25+Stored_C!L25</f>
        <v>0.29187064608460006</v>
      </c>
      <c r="E19" s="473">
        <f>Stored_C!G25+Stored_C!M25</f>
        <v>0</v>
      </c>
      <c r="F19" s="474">
        <f>F18+HWP!C19</f>
        <v>0</v>
      </c>
      <c r="G19" s="472">
        <f>G18+HWP!D19</f>
        <v>1.9975666408566002</v>
      </c>
      <c r="H19" s="473">
        <f>H18+HWP!E19</f>
        <v>0</v>
      </c>
      <c r="I19" s="456"/>
      <c r="J19" s="475">
        <f>Garden!J26</f>
        <v>0</v>
      </c>
      <c r="K19" s="476">
        <f>Paper!J26</f>
        <v>4.629605945256747E-2</v>
      </c>
      <c r="L19" s="477">
        <f>Wood!J26</f>
        <v>0</v>
      </c>
      <c r="M19" s="478">
        <f>J19*(1-Recovery_OX!E19)*(1-Recovery_OX!F19)</f>
        <v>0</v>
      </c>
      <c r="N19" s="476">
        <f>K19*(1-Recovery_OX!E19)*(1-Recovery_OX!F19)</f>
        <v>4.629605945256747E-2</v>
      </c>
      <c r="O19" s="477">
        <f>L19*(1-Recovery_OX!E19)*(1-Recovery_OX!F19)</f>
        <v>0</v>
      </c>
    </row>
    <row r="20" spans="2:15">
      <c r="B20" s="470">
        <f t="shared" si="0"/>
        <v>1958</v>
      </c>
      <c r="C20" s="471">
        <f>Stored_C!E26</f>
        <v>0</v>
      </c>
      <c r="D20" s="472">
        <f>Stored_C!F26+Stored_C!L26</f>
        <v>0.3034590415142</v>
      </c>
      <c r="E20" s="473">
        <f>Stored_C!G26+Stored_C!M26</f>
        <v>0</v>
      </c>
      <c r="F20" s="474">
        <f>F19+HWP!C20</f>
        <v>0</v>
      </c>
      <c r="G20" s="472">
        <f>G19+HWP!D20</f>
        <v>2.3010256823708</v>
      </c>
      <c r="H20" s="473">
        <f>H19+HWP!E20</f>
        <v>0</v>
      </c>
      <c r="I20" s="456"/>
      <c r="J20" s="475">
        <f>Garden!J27</f>
        <v>0</v>
      </c>
      <c r="K20" s="476">
        <f>Paper!J27</f>
        <v>5.2716573299839815E-2</v>
      </c>
      <c r="L20" s="477">
        <f>Wood!J27</f>
        <v>0</v>
      </c>
      <c r="M20" s="478">
        <f>J20*(1-Recovery_OX!E20)*(1-Recovery_OX!F20)</f>
        <v>0</v>
      </c>
      <c r="N20" s="476">
        <f>K20*(1-Recovery_OX!E20)*(1-Recovery_OX!F20)</f>
        <v>5.2716573299839815E-2</v>
      </c>
      <c r="O20" s="477">
        <f>L20*(1-Recovery_OX!E20)*(1-Recovery_OX!F20)</f>
        <v>0</v>
      </c>
    </row>
    <row r="21" spans="2:15">
      <c r="B21" s="470">
        <f t="shared" si="0"/>
        <v>1959</v>
      </c>
      <c r="C21" s="471">
        <f>Stored_C!E27</f>
        <v>0</v>
      </c>
      <c r="D21" s="472">
        <f>Stored_C!F27+Stored_C!L27</f>
        <v>0.31530658520679999</v>
      </c>
      <c r="E21" s="473">
        <f>Stored_C!G27+Stored_C!M27</f>
        <v>0</v>
      </c>
      <c r="F21" s="474">
        <f>F20+HWP!C21</f>
        <v>0</v>
      </c>
      <c r="G21" s="472">
        <f>G20+HWP!D21</f>
        <v>2.6163322675776</v>
      </c>
      <c r="H21" s="473">
        <f>H20+HWP!E21</f>
        <v>0</v>
      </c>
      <c r="I21" s="456"/>
      <c r="J21" s="475">
        <f>Garden!J28</f>
        <v>0</v>
      </c>
      <c r="K21" s="476">
        <f>Paper!J28</f>
        <v>5.908220915148979E-2</v>
      </c>
      <c r="L21" s="477">
        <f>Wood!J28</f>
        <v>0</v>
      </c>
      <c r="M21" s="478">
        <f>J21*(1-Recovery_OX!E21)*(1-Recovery_OX!F21)</f>
        <v>0</v>
      </c>
      <c r="N21" s="476">
        <f>K21*(1-Recovery_OX!E21)*(1-Recovery_OX!F21)</f>
        <v>5.908220915148979E-2</v>
      </c>
      <c r="O21" s="477">
        <f>L21*(1-Recovery_OX!E21)*(1-Recovery_OX!F21)</f>
        <v>0</v>
      </c>
    </row>
    <row r="22" spans="2:15">
      <c r="B22" s="470">
        <f t="shared" si="0"/>
        <v>1960</v>
      </c>
      <c r="C22" s="471">
        <f>Stored_C!E28</f>
        <v>0</v>
      </c>
      <c r="D22" s="472">
        <f>Stored_C!F28+Stored_C!L28</f>
        <v>0.32005525372260002</v>
      </c>
      <c r="E22" s="473">
        <f>Stored_C!G28+Stored_C!M28</f>
        <v>0</v>
      </c>
      <c r="F22" s="474">
        <f>F21+HWP!C22</f>
        <v>0</v>
      </c>
      <c r="G22" s="472">
        <f>G21+HWP!D22</f>
        <v>2.9363875213002002</v>
      </c>
      <c r="H22" s="473">
        <f>H21+HWP!E22</f>
        <v>0</v>
      </c>
      <c r="I22" s="456"/>
      <c r="J22" s="475">
        <f>Garden!J29</f>
        <v>0</v>
      </c>
      <c r="K22" s="476">
        <f>Paper!J29</f>
        <v>6.5405156790856137E-2</v>
      </c>
      <c r="L22" s="477">
        <f>Wood!J29</f>
        <v>0</v>
      </c>
      <c r="M22" s="478">
        <f>J22*(1-Recovery_OX!E22)*(1-Recovery_OX!F22)</f>
        <v>0</v>
      </c>
      <c r="N22" s="476">
        <f>K22*(1-Recovery_OX!E22)*(1-Recovery_OX!F22)</f>
        <v>6.5405156790856137E-2</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2.9363875213002002</v>
      </c>
      <c r="H23" s="473">
        <f>H22+HWP!E23</f>
        <v>0</v>
      </c>
      <c r="I23" s="456"/>
      <c r="J23" s="475">
        <f>Garden!J30</f>
        <v>0</v>
      </c>
      <c r="K23" s="476">
        <f>Paper!J30</f>
        <v>7.1456017133411098E-2</v>
      </c>
      <c r="L23" s="477">
        <f>Wood!J30</f>
        <v>0</v>
      </c>
      <c r="M23" s="478">
        <f>J23*(1-Recovery_OX!E23)*(1-Recovery_OX!F23)</f>
        <v>0</v>
      </c>
      <c r="N23" s="476">
        <f>K23*(1-Recovery_OX!E23)*(1-Recovery_OX!F23)</f>
        <v>7.1456017133411098E-2</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2.9363875213002002</v>
      </c>
      <c r="H24" s="473">
        <f>H23+HWP!E24</f>
        <v>0</v>
      </c>
      <c r="I24" s="456"/>
      <c r="J24" s="475">
        <f>Garden!J31</f>
        <v>0</v>
      </c>
      <c r="K24" s="476">
        <f>Paper!J31</f>
        <v>6.6625148770286066E-2</v>
      </c>
      <c r="L24" s="477">
        <f>Wood!J31</f>
        <v>0</v>
      </c>
      <c r="M24" s="478">
        <f>J24*(1-Recovery_OX!E24)*(1-Recovery_OX!F24)</f>
        <v>0</v>
      </c>
      <c r="N24" s="476">
        <f>K24*(1-Recovery_OX!E24)*(1-Recovery_OX!F24)</f>
        <v>6.6625148770286066E-2</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2.9363875213002002</v>
      </c>
      <c r="H25" s="473">
        <f>H24+HWP!E25</f>
        <v>0</v>
      </c>
      <c r="I25" s="456"/>
      <c r="J25" s="475">
        <f>Garden!J32</f>
        <v>0</v>
      </c>
      <c r="K25" s="476">
        <f>Paper!J32</f>
        <v>6.2120876963729116E-2</v>
      </c>
      <c r="L25" s="477">
        <f>Wood!J32</f>
        <v>0</v>
      </c>
      <c r="M25" s="478">
        <f>J25*(1-Recovery_OX!E25)*(1-Recovery_OX!F25)</f>
        <v>0</v>
      </c>
      <c r="N25" s="476">
        <f>K25*(1-Recovery_OX!E25)*(1-Recovery_OX!F25)</f>
        <v>6.2120876963729116E-2</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2.9363875213002002</v>
      </c>
      <c r="H26" s="473">
        <f>H25+HWP!E26</f>
        <v>0</v>
      </c>
      <c r="I26" s="456"/>
      <c r="J26" s="475">
        <f>Garden!J33</f>
        <v>0</v>
      </c>
      <c r="K26" s="476">
        <f>Paper!J33</f>
        <v>5.7921121768118811E-2</v>
      </c>
      <c r="L26" s="477">
        <f>Wood!J33</f>
        <v>0</v>
      </c>
      <c r="M26" s="478">
        <f>J26*(1-Recovery_OX!E26)*(1-Recovery_OX!F26)</f>
        <v>0</v>
      </c>
      <c r="N26" s="476">
        <f>K26*(1-Recovery_OX!E26)*(1-Recovery_OX!F26)</f>
        <v>5.7921121768118811E-2</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2.9363875213002002</v>
      </c>
      <c r="H27" s="473">
        <f>H26+HWP!E27</f>
        <v>0</v>
      </c>
      <c r="I27" s="456"/>
      <c r="J27" s="475">
        <f>Garden!J34</f>
        <v>0</v>
      </c>
      <c r="K27" s="476">
        <f>Paper!J34</f>
        <v>5.4005295978613872E-2</v>
      </c>
      <c r="L27" s="477">
        <f>Wood!J34</f>
        <v>0</v>
      </c>
      <c r="M27" s="478">
        <f>J27*(1-Recovery_OX!E27)*(1-Recovery_OX!F27)</f>
        <v>0</v>
      </c>
      <c r="N27" s="476">
        <f>K27*(1-Recovery_OX!E27)*(1-Recovery_OX!F27)</f>
        <v>5.4005295978613872E-2</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2.9363875213002002</v>
      </c>
      <c r="H28" s="473">
        <f>H27+HWP!E28</f>
        <v>0</v>
      </c>
      <c r="I28" s="456"/>
      <c r="J28" s="475">
        <f>Garden!J35</f>
        <v>0</v>
      </c>
      <c r="K28" s="476">
        <f>Paper!J35</f>
        <v>5.0354204212651132E-2</v>
      </c>
      <c r="L28" s="477">
        <f>Wood!J35</f>
        <v>0</v>
      </c>
      <c r="M28" s="478">
        <f>J28*(1-Recovery_OX!E28)*(1-Recovery_OX!F28)</f>
        <v>0</v>
      </c>
      <c r="N28" s="476">
        <f>K28*(1-Recovery_OX!E28)*(1-Recovery_OX!F28)</f>
        <v>5.0354204212651132E-2</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2.9363875213002002</v>
      </c>
      <c r="H29" s="473">
        <f>H28+HWP!E29</f>
        <v>0</v>
      </c>
      <c r="I29" s="456"/>
      <c r="J29" s="475">
        <f>Garden!J36</f>
        <v>0</v>
      </c>
      <c r="K29" s="476">
        <f>Paper!J36</f>
        <v>4.6949948814157982E-2</v>
      </c>
      <c r="L29" s="477">
        <f>Wood!J36</f>
        <v>0</v>
      </c>
      <c r="M29" s="478">
        <f>J29*(1-Recovery_OX!E29)*(1-Recovery_OX!F29)</f>
        <v>0</v>
      </c>
      <c r="N29" s="476">
        <f>K29*(1-Recovery_OX!E29)*(1-Recovery_OX!F29)</f>
        <v>4.6949948814157982E-2</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2.9363875213002002</v>
      </c>
      <c r="H30" s="473">
        <f>H29+HWP!E30</f>
        <v>0</v>
      </c>
      <c r="I30" s="456"/>
      <c r="J30" s="475">
        <f>Garden!J37</f>
        <v>0</v>
      </c>
      <c r="K30" s="476">
        <f>Paper!J37</f>
        <v>4.3775842119221503E-2</v>
      </c>
      <c r="L30" s="477">
        <f>Wood!J37</f>
        <v>0</v>
      </c>
      <c r="M30" s="478">
        <f>J30*(1-Recovery_OX!E30)*(1-Recovery_OX!F30)</f>
        <v>0</v>
      </c>
      <c r="N30" s="476">
        <f>K30*(1-Recovery_OX!E30)*(1-Recovery_OX!F30)</f>
        <v>4.3775842119221503E-2</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2.9363875213002002</v>
      </c>
      <c r="H31" s="473">
        <f>H30+HWP!E31</f>
        <v>0</v>
      </c>
      <c r="I31" s="456"/>
      <c r="J31" s="475">
        <f>Garden!J38</f>
        <v>0</v>
      </c>
      <c r="K31" s="476">
        <f>Paper!J38</f>
        <v>4.081632465314064E-2</v>
      </c>
      <c r="L31" s="477">
        <f>Wood!J38</f>
        <v>0</v>
      </c>
      <c r="M31" s="478">
        <f>J31*(1-Recovery_OX!E31)*(1-Recovery_OX!F31)</f>
        <v>0</v>
      </c>
      <c r="N31" s="476">
        <f>K31*(1-Recovery_OX!E31)*(1-Recovery_OX!F31)</f>
        <v>4.081632465314064E-2</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2.9363875213002002</v>
      </c>
      <c r="H32" s="473">
        <f>H31+HWP!E32</f>
        <v>0</v>
      </c>
      <c r="I32" s="456"/>
      <c r="J32" s="475">
        <f>Garden!J39</f>
        <v>0</v>
      </c>
      <c r="K32" s="476">
        <f>Paper!J39</f>
        <v>3.8056888857863132E-2</v>
      </c>
      <c r="L32" s="477">
        <f>Wood!J39</f>
        <v>0</v>
      </c>
      <c r="M32" s="478">
        <f>J32*(1-Recovery_OX!E32)*(1-Recovery_OX!F32)</f>
        <v>0</v>
      </c>
      <c r="N32" s="476">
        <f>K32*(1-Recovery_OX!E32)*(1-Recovery_OX!F32)</f>
        <v>3.8056888857863132E-2</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2.9363875213002002</v>
      </c>
      <c r="H33" s="473">
        <f>H32+HWP!E33</f>
        <v>0</v>
      </c>
      <c r="I33" s="456"/>
      <c r="J33" s="475">
        <f>Garden!J40</f>
        <v>0</v>
      </c>
      <c r="K33" s="476">
        <f>Paper!J40</f>
        <v>3.5484007975919121E-2</v>
      </c>
      <c r="L33" s="477">
        <f>Wood!J40</f>
        <v>0</v>
      </c>
      <c r="M33" s="478">
        <f>J33*(1-Recovery_OX!E33)*(1-Recovery_OX!F33)</f>
        <v>0</v>
      </c>
      <c r="N33" s="476">
        <f>K33*(1-Recovery_OX!E33)*(1-Recovery_OX!F33)</f>
        <v>3.5484007975919121E-2</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2.9363875213002002</v>
      </c>
      <c r="H34" s="473">
        <f>H33+HWP!E34</f>
        <v>0</v>
      </c>
      <c r="I34" s="456"/>
      <c r="J34" s="475">
        <f>Garden!J41</f>
        <v>0</v>
      </c>
      <c r="K34" s="476">
        <f>Paper!J41</f>
        <v>3.3085069742240368E-2</v>
      </c>
      <c r="L34" s="477">
        <f>Wood!J41</f>
        <v>0</v>
      </c>
      <c r="M34" s="478">
        <f>J34*(1-Recovery_OX!E34)*(1-Recovery_OX!F34)</f>
        <v>0</v>
      </c>
      <c r="N34" s="476">
        <f>K34*(1-Recovery_OX!E34)*(1-Recovery_OX!F34)</f>
        <v>3.3085069742240368E-2</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2.9363875213002002</v>
      </c>
      <c r="H35" s="473">
        <f>H34+HWP!E35</f>
        <v>0</v>
      </c>
      <c r="I35" s="456"/>
      <c r="J35" s="475">
        <f>Garden!J42</f>
        <v>0</v>
      </c>
      <c r="K35" s="476">
        <f>Paper!J42</f>
        <v>3.0848314558822205E-2</v>
      </c>
      <c r="L35" s="477">
        <f>Wood!J42</f>
        <v>0</v>
      </c>
      <c r="M35" s="478">
        <f>J35*(1-Recovery_OX!E35)*(1-Recovery_OX!F35)</f>
        <v>0</v>
      </c>
      <c r="N35" s="476">
        <f>K35*(1-Recovery_OX!E35)*(1-Recovery_OX!F35)</f>
        <v>3.0848314558822205E-2</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2.9363875213002002</v>
      </c>
      <c r="H36" s="473">
        <f>H35+HWP!E36</f>
        <v>0</v>
      </c>
      <c r="I36" s="456"/>
      <c r="J36" s="475">
        <f>Garden!J43</f>
        <v>0</v>
      </c>
      <c r="K36" s="476">
        <f>Paper!J43</f>
        <v>2.8762777849160513E-2</v>
      </c>
      <c r="L36" s="477">
        <f>Wood!J43</f>
        <v>0</v>
      </c>
      <c r="M36" s="478">
        <f>J36*(1-Recovery_OX!E36)*(1-Recovery_OX!F36)</f>
        <v>0</v>
      </c>
      <c r="N36" s="476">
        <f>K36*(1-Recovery_OX!E36)*(1-Recovery_OX!F36)</f>
        <v>2.8762777849160513E-2</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2.9363875213002002</v>
      </c>
      <c r="H37" s="473">
        <f>H36+HWP!E37</f>
        <v>0</v>
      </c>
      <c r="I37" s="456"/>
      <c r="J37" s="475">
        <f>Garden!J44</f>
        <v>0</v>
      </c>
      <c r="K37" s="476">
        <f>Paper!J44</f>
        <v>2.6818236309884964E-2</v>
      </c>
      <c r="L37" s="477">
        <f>Wood!J44</f>
        <v>0</v>
      </c>
      <c r="M37" s="478">
        <f>J37*(1-Recovery_OX!E37)*(1-Recovery_OX!F37)</f>
        <v>0</v>
      </c>
      <c r="N37" s="476">
        <f>K37*(1-Recovery_OX!E37)*(1-Recovery_OX!F37)</f>
        <v>2.6818236309884964E-2</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2.9363875213002002</v>
      </c>
      <c r="H38" s="473">
        <f>H37+HWP!E38</f>
        <v>0</v>
      </c>
      <c r="I38" s="456"/>
      <c r="J38" s="475">
        <f>Garden!J45</f>
        <v>0</v>
      </c>
      <c r="K38" s="476">
        <f>Paper!J45</f>
        <v>2.5005157796114046E-2</v>
      </c>
      <c r="L38" s="477">
        <f>Wood!J45</f>
        <v>0</v>
      </c>
      <c r="M38" s="478">
        <f>J38*(1-Recovery_OX!E38)*(1-Recovery_OX!F38)</f>
        <v>0</v>
      </c>
      <c r="N38" s="476">
        <f>K38*(1-Recovery_OX!E38)*(1-Recovery_OX!F38)</f>
        <v>2.5005157796114046E-2</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2.9363875213002002</v>
      </c>
      <c r="H39" s="473">
        <f>H38+HWP!E39</f>
        <v>0</v>
      </c>
      <c r="I39" s="456"/>
      <c r="J39" s="475">
        <f>Garden!J46</f>
        <v>0</v>
      </c>
      <c r="K39" s="476">
        <f>Paper!J46</f>
        <v>2.3314654594869776E-2</v>
      </c>
      <c r="L39" s="477">
        <f>Wood!J46</f>
        <v>0</v>
      </c>
      <c r="M39" s="478">
        <f>J39*(1-Recovery_OX!E39)*(1-Recovery_OX!F39)</f>
        <v>0</v>
      </c>
      <c r="N39" s="476">
        <f>K39*(1-Recovery_OX!E39)*(1-Recovery_OX!F39)</f>
        <v>2.3314654594869776E-2</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2.9363875213002002</v>
      </c>
      <c r="H40" s="473">
        <f>H39+HWP!E40</f>
        <v>0</v>
      </c>
      <c r="I40" s="456"/>
      <c r="J40" s="475">
        <f>Garden!J47</f>
        <v>0</v>
      </c>
      <c r="K40" s="476">
        <f>Paper!J47</f>
        <v>2.17384398574984E-2</v>
      </c>
      <c r="L40" s="477">
        <f>Wood!J47</f>
        <v>0</v>
      </c>
      <c r="M40" s="478">
        <f>J40*(1-Recovery_OX!E40)*(1-Recovery_OX!F40)</f>
        <v>0</v>
      </c>
      <c r="N40" s="476">
        <f>K40*(1-Recovery_OX!E40)*(1-Recovery_OX!F40)</f>
        <v>2.17384398574984E-2</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2.9363875213002002</v>
      </c>
      <c r="H41" s="473">
        <f>H40+HWP!E41</f>
        <v>0</v>
      </c>
      <c r="I41" s="456"/>
      <c r="J41" s="475">
        <f>Garden!J48</f>
        <v>0</v>
      </c>
      <c r="K41" s="476">
        <f>Paper!J48</f>
        <v>2.0268786977528652E-2</v>
      </c>
      <c r="L41" s="477">
        <f>Wood!J48</f>
        <v>0</v>
      </c>
      <c r="M41" s="478">
        <f>J41*(1-Recovery_OX!E41)*(1-Recovery_OX!F41)</f>
        <v>0</v>
      </c>
      <c r="N41" s="476">
        <f>K41*(1-Recovery_OX!E41)*(1-Recovery_OX!F41)</f>
        <v>2.0268786977528652E-2</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2.9363875213002002</v>
      </c>
      <c r="H42" s="473">
        <f>H41+HWP!E42</f>
        <v>0</v>
      </c>
      <c r="I42" s="456"/>
      <c r="J42" s="475">
        <f>Garden!J49</f>
        <v>0</v>
      </c>
      <c r="K42" s="476">
        <f>Paper!J49</f>
        <v>1.889849171483788E-2</v>
      </c>
      <c r="L42" s="477">
        <f>Wood!J49</f>
        <v>0</v>
      </c>
      <c r="M42" s="478">
        <f>J42*(1-Recovery_OX!E42)*(1-Recovery_OX!F42)</f>
        <v>0</v>
      </c>
      <c r="N42" s="476">
        <f>K42*(1-Recovery_OX!E42)*(1-Recovery_OX!F42)</f>
        <v>1.889849171483788E-2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2.9363875213002002</v>
      </c>
      <c r="H43" s="473">
        <f>H42+HWP!E43</f>
        <v>0</v>
      </c>
      <c r="I43" s="456"/>
      <c r="J43" s="475">
        <f>Garden!J50</f>
        <v>0</v>
      </c>
      <c r="K43" s="476">
        <f>Paper!J50</f>
        <v>1.7620836880458606E-2</v>
      </c>
      <c r="L43" s="477">
        <f>Wood!J50</f>
        <v>0</v>
      </c>
      <c r="M43" s="478">
        <f>J43*(1-Recovery_OX!E43)*(1-Recovery_OX!F43)</f>
        <v>0</v>
      </c>
      <c r="N43" s="476">
        <f>K43*(1-Recovery_OX!E43)*(1-Recovery_OX!F43)</f>
        <v>1.7620836880458606E-2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2.9363875213002002</v>
      </c>
      <c r="H44" s="473">
        <f>H43+HWP!E44</f>
        <v>0</v>
      </c>
      <c r="I44" s="456"/>
      <c r="J44" s="475">
        <f>Garden!J51</f>
        <v>0</v>
      </c>
      <c r="K44" s="476">
        <f>Paper!J51</f>
        <v>1.6429559408910412E-2</v>
      </c>
      <c r="L44" s="477">
        <f>Wood!J51</f>
        <v>0</v>
      </c>
      <c r="M44" s="478">
        <f>J44*(1-Recovery_OX!E44)*(1-Recovery_OX!F44)</f>
        <v>0</v>
      </c>
      <c r="N44" s="476">
        <f>K44*(1-Recovery_OX!E44)*(1-Recovery_OX!F44)</f>
        <v>1.6429559408910412E-2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2.9363875213002002</v>
      </c>
      <c r="H45" s="473">
        <f>H44+HWP!E45</f>
        <v>0</v>
      </c>
      <c r="I45" s="456"/>
      <c r="J45" s="475">
        <f>Garden!J52</f>
        <v>0</v>
      </c>
      <c r="K45" s="476">
        <f>Paper!J52</f>
        <v>1.5318819656645694E-2</v>
      </c>
      <c r="L45" s="477">
        <f>Wood!J52</f>
        <v>0</v>
      </c>
      <c r="M45" s="478">
        <f>J45*(1-Recovery_OX!E45)*(1-Recovery_OX!F45)</f>
        <v>0</v>
      </c>
      <c r="N45" s="476">
        <f>K45*(1-Recovery_OX!E45)*(1-Recovery_OX!F45)</f>
        <v>1.5318819656645694E-2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2.9363875213002002</v>
      </c>
      <c r="H46" s="473">
        <f>H45+HWP!E46</f>
        <v>0</v>
      </c>
      <c r="I46" s="456"/>
      <c r="J46" s="475">
        <f>Garden!J53</f>
        <v>0</v>
      </c>
      <c r="K46" s="476">
        <f>Paper!J53</f>
        <v>1.4283172776110206E-2</v>
      </c>
      <c r="L46" s="477">
        <f>Wood!J53</f>
        <v>0</v>
      </c>
      <c r="M46" s="478">
        <f>J46*(1-Recovery_OX!E46)*(1-Recovery_OX!F46)</f>
        <v>0</v>
      </c>
      <c r="N46" s="476">
        <f>K46*(1-Recovery_OX!E46)*(1-Recovery_OX!F46)</f>
        <v>1.4283172776110206E-2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2.9363875213002002</v>
      </c>
      <c r="H47" s="473">
        <f>H46+HWP!E47</f>
        <v>0</v>
      </c>
      <c r="I47" s="456"/>
      <c r="J47" s="475">
        <f>Garden!J54</f>
        <v>0</v>
      </c>
      <c r="K47" s="476">
        <f>Paper!J54</f>
        <v>1.3317542025094041E-2</v>
      </c>
      <c r="L47" s="477">
        <f>Wood!J54</f>
        <v>0</v>
      </c>
      <c r="M47" s="478">
        <f>J47*(1-Recovery_OX!E47)*(1-Recovery_OX!F47)</f>
        <v>0</v>
      </c>
      <c r="N47" s="476">
        <f>K47*(1-Recovery_OX!E47)*(1-Recovery_OX!F47)</f>
        <v>1.3317542025094041E-2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2.9363875213002002</v>
      </c>
      <c r="H48" s="473">
        <f>H47+HWP!E48</f>
        <v>0</v>
      </c>
      <c r="I48" s="456"/>
      <c r="J48" s="475">
        <f>Garden!J55</f>
        <v>0</v>
      </c>
      <c r="K48" s="476">
        <f>Paper!J55</f>
        <v>1.2417193880535431E-2</v>
      </c>
      <c r="L48" s="477">
        <f>Wood!J55</f>
        <v>0</v>
      </c>
      <c r="M48" s="478">
        <f>J48*(1-Recovery_OX!E48)*(1-Recovery_OX!F48)</f>
        <v>0</v>
      </c>
      <c r="N48" s="476">
        <f>K48*(1-Recovery_OX!E48)*(1-Recovery_OX!F48)</f>
        <v>1.2417193880535431E-2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2.9363875213002002</v>
      </c>
      <c r="H49" s="473">
        <f>H48+HWP!E49</f>
        <v>0</v>
      </c>
      <c r="I49" s="456"/>
      <c r="J49" s="475">
        <f>Garden!J56</f>
        <v>0</v>
      </c>
      <c r="K49" s="476">
        <f>Paper!J56</f>
        <v>1.1577714834785193E-2</v>
      </c>
      <c r="L49" s="477">
        <f>Wood!J56</f>
        <v>0</v>
      </c>
      <c r="M49" s="478">
        <f>J49*(1-Recovery_OX!E49)*(1-Recovery_OX!F49)</f>
        <v>0</v>
      </c>
      <c r="N49" s="476">
        <f>K49*(1-Recovery_OX!E49)*(1-Recovery_OX!F49)</f>
        <v>1.1577714834785193E-2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2.9363875213002002</v>
      </c>
      <c r="H50" s="473">
        <f>H49+HWP!E50</f>
        <v>0</v>
      </c>
      <c r="I50" s="456"/>
      <c r="J50" s="475">
        <f>Garden!J57</f>
        <v>0</v>
      </c>
      <c r="K50" s="476">
        <f>Paper!J57</f>
        <v>1.0794989760587131E-2</v>
      </c>
      <c r="L50" s="477">
        <f>Wood!J57</f>
        <v>0</v>
      </c>
      <c r="M50" s="478">
        <f>J50*(1-Recovery_OX!E50)*(1-Recovery_OX!F50)</f>
        <v>0</v>
      </c>
      <c r="N50" s="476">
        <f>K50*(1-Recovery_OX!E50)*(1-Recovery_OX!F50)</f>
        <v>1.0794989760587131E-2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2.9363875213002002</v>
      </c>
      <c r="H51" s="473">
        <f>H50+HWP!E51</f>
        <v>0</v>
      </c>
      <c r="I51" s="456"/>
      <c r="J51" s="475">
        <f>Garden!J58</f>
        <v>0</v>
      </c>
      <c r="K51" s="476">
        <f>Paper!J58</f>
        <v>1.0065181738719434E-2</v>
      </c>
      <c r="L51" s="477">
        <f>Wood!J58</f>
        <v>0</v>
      </c>
      <c r="M51" s="478">
        <f>J51*(1-Recovery_OX!E51)*(1-Recovery_OX!F51)</f>
        <v>0</v>
      </c>
      <c r="N51" s="476">
        <f>K51*(1-Recovery_OX!E51)*(1-Recovery_OX!F51)</f>
        <v>1.0065181738719434E-2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2.9363875213002002</v>
      </c>
      <c r="H52" s="473">
        <f>H51+HWP!E52</f>
        <v>0</v>
      </c>
      <c r="I52" s="456"/>
      <c r="J52" s="475">
        <f>Garden!J59</f>
        <v>0</v>
      </c>
      <c r="K52" s="476">
        <f>Paper!J59</f>
        <v>9.3847132494122073E-3</v>
      </c>
      <c r="L52" s="477">
        <f>Wood!J59</f>
        <v>0</v>
      </c>
      <c r="M52" s="478">
        <f>J52*(1-Recovery_OX!E52)*(1-Recovery_OX!F52)</f>
        <v>0</v>
      </c>
      <c r="N52" s="476">
        <f>K52*(1-Recovery_OX!E52)*(1-Recovery_OX!F52)</f>
        <v>9.3847132494122073E-3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2.9363875213002002</v>
      </c>
      <c r="H53" s="473">
        <f>H52+HWP!E53</f>
        <v>0</v>
      </c>
      <c r="I53" s="456"/>
      <c r="J53" s="475">
        <f>Garden!J60</f>
        <v>0</v>
      </c>
      <c r="K53" s="476">
        <f>Paper!J60</f>
        <v>8.7502486353414136E-3</v>
      </c>
      <c r="L53" s="477">
        <f>Wood!J60</f>
        <v>0</v>
      </c>
      <c r="M53" s="478">
        <f>J53*(1-Recovery_OX!E53)*(1-Recovery_OX!F53)</f>
        <v>0</v>
      </c>
      <c r="N53" s="476">
        <f>K53*(1-Recovery_OX!E53)*(1-Recovery_OX!F53)</f>
        <v>8.7502486353414136E-3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2.9363875213002002</v>
      </c>
      <c r="H54" s="473">
        <f>H53+HWP!E54</f>
        <v>0</v>
      </c>
      <c r="I54" s="456"/>
      <c r="J54" s="475">
        <f>Garden!J61</f>
        <v>0</v>
      </c>
      <c r="K54" s="476">
        <f>Paper!J61</f>
        <v>8.1586777502327922E-3</v>
      </c>
      <c r="L54" s="477">
        <f>Wood!J61</f>
        <v>0</v>
      </c>
      <c r="M54" s="478">
        <f>J54*(1-Recovery_OX!E54)*(1-Recovery_OX!F54)</f>
        <v>0</v>
      </c>
      <c r="N54" s="476">
        <f>K54*(1-Recovery_OX!E54)*(1-Recovery_OX!F54)</f>
        <v>8.1586777502327922E-3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2.9363875213002002</v>
      </c>
      <c r="H55" s="473">
        <f>H54+HWP!E55</f>
        <v>0</v>
      </c>
      <c r="I55" s="456"/>
      <c r="J55" s="475">
        <f>Garden!J62</f>
        <v>0</v>
      </c>
      <c r="K55" s="476">
        <f>Paper!J62</f>
        <v>7.6071007129212206E-3</v>
      </c>
      <c r="L55" s="477">
        <f>Wood!J62</f>
        <v>0</v>
      </c>
      <c r="M55" s="478">
        <f>J55*(1-Recovery_OX!E55)*(1-Recovery_OX!F55)</f>
        <v>0</v>
      </c>
      <c r="N55" s="476">
        <f>K55*(1-Recovery_OX!E55)*(1-Recovery_OX!F55)</f>
        <v>7.6071007129212206E-3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2.9363875213002002</v>
      </c>
      <c r="H56" s="473">
        <f>H55+HWP!E56</f>
        <v>0</v>
      </c>
      <c r="I56" s="456"/>
      <c r="J56" s="475">
        <f>Garden!J63</f>
        <v>0</v>
      </c>
      <c r="K56" s="476">
        <f>Paper!J63</f>
        <v>7.0928136921298793E-3</v>
      </c>
      <c r="L56" s="477">
        <f>Wood!J63</f>
        <v>0</v>
      </c>
      <c r="M56" s="478">
        <f>J56*(1-Recovery_OX!E56)*(1-Recovery_OX!F56)</f>
        <v>0</v>
      </c>
      <c r="N56" s="476">
        <f>K56*(1-Recovery_OX!E56)*(1-Recovery_OX!F56)</f>
        <v>7.0928136921298793E-3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2.9363875213002002</v>
      </c>
      <c r="H57" s="473">
        <f>H56+HWP!E57</f>
        <v>0</v>
      </c>
      <c r="I57" s="456"/>
      <c r="J57" s="475">
        <f>Garden!J64</f>
        <v>0</v>
      </c>
      <c r="K57" s="476">
        <f>Paper!J64</f>
        <v>6.6132956522861903E-3</v>
      </c>
      <c r="L57" s="477">
        <f>Wood!J64</f>
        <v>0</v>
      </c>
      <c r="M57" s="478">
        <f>J57*(1-Recovery_OX!E57)*(1-Recovery_OX!F57)</f>
        <v>0</v>
      </c>
      <c r="N57" s="476">
        <f>K57*(1-Recovery_OX!E57)*(1-Recovery_OX!F57)</f>
        <v>6.6132956522861903E-3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2.9363875213002002</v>
      </c>
      <c r="H58" s="473">
        <f>H57+HWP!E58</f>
        <v>0</v>
      </c>
      <c r="I58" s="456"/>
      <c r="J58" s="475">
        <f>Garden!J65</f>
        <v>0</v>
      </c>
      <c r="K58" s="476">
        <f>Paper!J65</f>
        <v>6.166195995402521E-3</v>
      </c>
      <c r="L58" s="477">
        <f>Wood!J65</f>
        <v>0</v>
      </c>
      <c r="M58" s="478">
        <f>J58*(1-Recovery_OX!E58)*(1-Recovery_OX!F58)</f>
        <v>0</v>
      </c>
      <c r="N58" s="476">
        <f>K58*(1-Recovery_OX!E58)*(1-Recovery_OX!F58)</f>
        <v>6.166195995402521E-3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2.9363875213002002</v>
      </c>
      <c r="H59" s="473">
        <f>H58+HWP!E59</f>
        <v>0</v>
      </c>
      <c r="I59" s="456"/>
      <c r="J59" s="475">
        <f>Garden!J66</f>
        <v>0</v>
      </c>
      <c r="K59" s="476">
        <f>Paper!J66</f>
        <v>5.7493230384421173E-3</v>
      </c>
      <c r="L59" s="477">
        <f>Wood!J66</f>
        <v>0</v>
      </c>
      <c r="M59" s="478">
        <f>J59*(1-Recovery_OX!E59)*(1-Recovery_OX!F59)</f>
        <v>0</v>
      </c>
      <c r="N59" s="476">
        <f>K59*(1-Recovery_OX!E59)*(1-Recovery_OX!F59)</f>
        <v>5.7493230384421173E-3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2.9363875213002002</v>
      </c>
      <c r="H60" s="473">
        <f>H59+HWP!E60</f>
        <v>0</v>
      </c>
      <c r="I60" s="456"/>
      <c r="J60" s="475">
        <f>Garden!J67</f>
        <v>0</v>
      </c>
      <c r="K60" s="476">
        <f>Paper!J67</f>
        <v>5.3606332696863193E-3</v>
      </c>
      <c r="L60" s="477">
        <f>Wood!J67</f>
        <v>0</v>
      </c>
      <c r="M60" s="478">
        <f>J60*(1-Recovery_OX!E60)*(1-Recovery_OX!F60)</f>
        <v>0</v>
      </c>
      <c r="N60" s="476">
        <f>K60*(1-Recovery_OX!E60)*(1-Recovery_OX!F60)</f>
        <v>5.3606332696863193E-3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2.9363875213002002</v>
      </c>
      <c r="H61" s="473">
        <f>H60+HWP!E61</f>
        <v>0</v>
      </c>
      <c r="I61" s="456"/>
      <c r="J61" s="475">
        <f>Garden!J68</f>
        <v>0</v>
      </c>
      <c r="K61" s="476">
        <f>Paper!J68</f>
        <v>4.9982213314377407E-3</v>
      </c>
      <c r="L61" s="477">
        <f>Wood!J68</f>
        <v>0</v>
      </c>
      <c r="M61" s="478">
        <f>J61*(1-Recovery_OX!E61)*(1-Recovery_OX!F61)</f>
        <v>0</v>
      </c>
      <c r="N61" s="476">
        <f>K61*(1-Recovery_OX!E61)*(1-Recovery_OX!F61)</f>
        <v>4.9982213314377407E-3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2.9363875213002002</v>
      </c>
      <c r="H62" s="473">
        <f>H61+HWP!E62</f>
        <v>0</v>
      </c>
      <c r="I62" s="456"/>
      <c r="J62" s="475">
        <f>Garden!J69</f>
        <v>0</v>
      </c>
      <c r="K62" s="476">
        <f>Paper!J69</f>
        <v>4.6603106799546308E-3</v>
      </c>
      <c r="L62" s="477">
        <f>Wood!J69</f>
        <v>0</v>
      </c>
      <c r="M62" s="478">
        <f>J62*(1-Recovery_OX!E62)*(1-Recovery_OX!F62)</f>
        <v>0</v>
      </c>
      <c r="N62" s="476">
        <f>K62*(1-Recovery_OX!E62)*(1-Recovery_OX!F62)</f>
        <v>4.6603106799546308E-3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2.9363875213002002</v>
      </c>
      <c r="H63" s="473">
        <f>H62+HWP!E63</f>
        <v>0</v>
      </c>
      <c r="I63" s="456"/>
      <c r="J63" s="475">
        <f>Garden!J70</f>
        <v>0</v>
      </c>
      <c r="K63" s="476">
        <f>Paper!J70</f>
        <v>4.3452448768313851E-3</v>
      </c>
      <c r="L63" s="477">
        <f>Wood!J70</f>
        <v>0</v>
      </c>
      <c r="M63" s="478">
        <f>J63*(1-Recovery_OX!E63)*(1-Recovery_OX!F63)</f>
        <v>0</v>
      </c>
      <c r="N63" s="476">
        <f>K63*(1-Recovery_OX!E63)*(1-Recovery_OX!F63)</f>
        <v>4.3452448768313851E-3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2.9363875213002002</v>
      </c>
      <c r="H64" s="473">
        <f>H63+HWP!E64</f>
        <v>0</v>
      </c>
      <c r="I64" s="456"/>
      <c r="J64" s="475">
        <f>Garden!J71</f>
        <v>0</v>
      </c>
      <c r="K64" s="476">
        <f>Paper!J71</f>
        <v>4.0514794691355665E-3</v>
      </c>
      <c r="L64" s="477">
        <f>Wood!J71</f>
        <v>0</v>
      </c>
      <c r="M64" s="478">
        <f>J64*(1-Recovery_OX!E64)*(1-Recovery_OX!F64)</f>
        <v>0</v>
      </c>
      <c r="N64" s="476">
        <f>K64*(1-Recovery_OX!E64)*(1-Recovery_OX!F64)</f>
        <v>4.0514794691355665E-3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2.9363875213002002</v>
      </c>
      <c r="H65" s="473">
        <f>H64+HWP!E65</f>
        <v>0</v>
      </c>
      <c r="I65" s="456"/>
      <c r="J65" s="475">
        <f>Garden!J72</f>
        <v>0</v>
      </c>
      <c r="K65" s="476">
        <f>Paper!J72</f>
        <v>3.7775744184978346E-3</v>
      </c>
      <c r="L65" s="477">
        <f>Wood!J72</f>
        <v>0</v>
      </c>
      <c r="M65" s="478">
        <f>J65*(1-Recovery_OX!E65)*(1-Recovery_OX!F65)</f>
        <v>0</v>
      </c>
      <c r="N65" s="476">
        <f>K65*(1-Recovery_OX!E65)*(1-Recovery_OX!F65)</f>
        <v>3.7775744184978346E-3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2.9363875213002002</v>
      </c>
      <c r="H66" s="473">
        <f>H65+HWP!E66</f>
        <v>0</v>
      </c>
      <c r="I66" s="456"/>
      <c r="J66" s="475">
        <f>Garden!J73</f>
        <v>0</v>
      </c>
      <c r="K66" s="476">
        <f>Paper!J73</f>
        <v>3.5221870420421874E-3</v>
      </c>
      <c r="L66" s="477">
        <f>Wood!J73</f>
        <v>0</v>
      </c>
      <c r="M66" s="478">
        <f>J66*(1-Recovery_OX!E66)*(1-Recovery_OX!F66)</f>
        <v>0</v>
      </c>
      <c r="N66" s="476">
        <f>K66*(1-Recovery_OX!E66)*(1-Recovery_OX!F66)</f>
        <v>3.5221870420421874E-3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2.9363875213002002</v>
      </c>
      <c r="H67" s="473">
        <f>H66+HWP!E67</f>
        <v>0</v>
      </c>
      <c r="I67" s="456"/>
      <c r="J67" s="475">
        <f>Garden!J74</f>
        <v>0</v>
      </c>
      <c r="K67" s="476">
        <f>Paper!J74</f>
        <v>3.284065430552948E-3</v>
      </c>
      <c r="L67" s="477">
        <f>Wood!J74</f>
        <v>0</v>
      </c>
      <c r="M67" s="478">
        <f>J67*(1-Recovery_OX!E67)*(1-Recovery_OX!F67)</f>
        <v>0</v>
      </c>
      <c r="N67" s="476">
        <f>K67*(1-Recovery_OX!E67)*(1-Recovery_OX!F67)</f>
        <v>3.284065430552948E-3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2.9363875213002002</v>
      </c>
      <c r="H68" s="473">
        <f>H67+HWP!E68</f>
        <v>0</v>
      </c>
      <c r="I68" s="456"/>
      <c r="J68" s="475">
        <f>Garden!J75</f>
        <v>0</v>
      </c>
      <c r="K68" s="476">
        <f>Paper!J75</f>
        <v>3.0620423116143355E-3</v>
      </c>
      <c r="L68" s="477">
        <f>Wood!J75</f>
        <v>0</v>
      </c>
      <c r="M68" s="478">
        <f>J68*(1-Recovery_OX!E68)*(1-Recovery_OX!F68)</f>
        <v>0</v>
      </c>
      <c r="N68" s="476">
        <f>K68*(1-Recovery_OX!E68)*(1-Recovery_OX!F68)</f>
        <v>3.0620423116143355E-3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2.9363875213002002</v>
      </c>
      <c r="H69" s="473">
        <f>H68+HWP!E69</f>
        <v>0</v>
      </c>
      <c r="I69" s="456"/>
      <c r="J69" s="475">
        <f>Garden!J76</f>
        <v>0</v>
      </c>
      <c r="K69" s="476">
        <f>Paper!J76</f>
        <v>2.8550293276397307E-3</v>
      </c>
      <c r="L69" s="477">
        <f>Wood!J76</f>
        <v>0</v>
      </c>
      <c r="M69" s="478">
        <f>J69*(1-Recovery_OX!E69)*(1-Recovery_OX!F69)</f>
        <v>0</v>
      </c>
      <c r="N69" s="476">
        <f>K69*(1-Recovery_OX!E69)*(1-Recovery_OX!F69)</f>
        <v>2.8550293276397307E-3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2.9363875213002002</v>
      </c>
      <c r="H70" s="473">
        <f>H69+HWP!E70</f>
        <v>0</v>
      </c>
      <c r="I70" s="456"/>
      <c r="J70" s="475">
        <f>Garden!J77</f>
        <v>0</v>
      </c>
      <c r="K70" s="476">
        <f>Paper!J77</f>
        <v>2.6620117007415196E-3</v>
      </c>
      <c r="L70" s="477">
        <f>Wood!J77</f>
        <v>0</v>
      </c>
      <c r="M70" s="478">
        <f>J70*(1-Recovery_OX!E70)*(1-Recovery_OX!F70)</f>
        <v>0</v>
      </c>
      <c r="N70" s="476">
        <f>K70*(1-Recovery_OX!E70)*(1-Recovery_OX!F70)</f>
        <v>2.6620117007415196E-3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2.9363875213002002</v>
      </c>
      <c r="H71" s="473">
        <f>H70+HWP!E71</f>
        <v>0</v>
      </c>
      <c r="I71" s="456"/>
      <c r="J71" s="475">
        <f>Garden!J78</f>
        <v>0</v>
      </c>
      <c r="K71" s="476">
        <f>Paper!J78</f>
        <v>2.4820432582887157E-3</v>
      </c>
      <c r="L71" s="477">
        <f>Wood!J78</f>
        <v>0</v>
      </c>
      <c r="M71" s="478">
        <f>J71*(1-Recovery_OX!E71)*(1-Recovery_OX!F71)</f>
        <v>0</v>
      </c>
      <c r="N71" s="476">
        <f>K71*(1-Recovery_OX!E71)*(1-Recovery_OX!F71)</f>
        <v>2.4820432582887157E-3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2.9363875213002002</v>
      </c>
      <c r="H72" s="473">
        <f>H71+HWP!E72</f>
        <v>0</v>
      </c>
      <c r="I72" s="456"/>
      <c r="J72" s="475">
        <f>Garden!J79</f>
        <v>0</v>
      </c>
      <c r="K72" s="476">
        <f>Paper!J79</f>
        <v>2.3142417947676218E-3</v>
      </c>
      <c r="L72" s="477">
        <f>Wood!J79</f>
        <v>0</v>
      </c>
      <c r="M72" s="478">
        <f>J72*(1-Recovery_OX!E72)*(1-Recovery_OX!F72)</f>
        <v>0</v>
      </c>
      <c r="N72" s="476">
        <f>K72*(1-Recovery_OX!E72)*(1-Recovery_OX!F72)</f>
        <v>2.3142417947676218E-3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2.9363875213002002</v>
      </c>
      <c r="H73" s="473">
        <f>H72+HWP!E73</f>
        <v>0</v>
      </c>
      <c r="I73" s="456"/>
      <c r="J73" s="475">
        <f>Garden!J80</f>
        <v>0</v>
      </c>
      <c r="K73" s="476">
        <f>Paper!J80</f>
        <v>2.1577847472093806E-3</v>
      </c>
      <c r="L73" s="477">
        <f>Wood!J80</f>
        <v>0</v>
      </c>
      <c r="M73" s="478">
        <f>J73*(1-Recovery_OX!E73)*(1-Recovery_OX!F73)</f>
        <v>0</v>
      </c>
      <c r="N73" s="476">
        <f>K73*(1-Recovery_OX!E73)*(1-Recovery_OX!F73)</f>
        <v>2.1577847472093806E-3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2.9363875213002002</v>
      </c>
      <c r="H74" s="473">
        <f>H73+HWP!E74</f>
        <v>0</v>
      </c>
      <c r="I74" s="456"/>
      <c r="J74" s="475">
        <f>Garden!J81</f>
        <v>0</v>
      </c>
      <c r="K74" s="476">
        <f>Paper!J81</f>
        <v>2.0119051629853453E-3</v>
      </c>
      <c r="L74" s="477">
        <f>Wood!J81</f>
        <v>0</v>
      </c>
      <c r="M74" s="478">
        <f>J74*(1-Recovery_OX!E74)*(1-Recovery_OX!F74)</f>
        <v>0</v>
      </c>
      <c r="N74" s="476">
        <f>K74*(1-Recovery_OX!E74)*(1-Recovery_OX!F74)</f>
        <v>2.0119051629853453E-3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2.9363875213002002</v>
      </c>
      <c r="H75" s="473">
        <f>H74+HWP!E75</f>
        <v>0</v>
      </c>
      <c r="I75" s="456"/>
      <c r="J75" s="475">
        <f>Garden!J82</f>
        <v>0</v>
      </c>
      <c r="K75" s="476">
        <f>Paper!J82</f>
        <v>1.8758879402044056E-3</v>
      </c>
      <c r="L75" s="477">
        <f>Wood!J82</f>
        <v>0</v>
      </c>
      <c r="M75" s="478">
        <f>J75*(1-Recovery_OX!E75)*(1-Recovery_OX!F75)</f>
        <v>0</v>
      </c>
      <c r="N75" s="476">
        <f>K75*(1-Recovery_OX!E75)*(1-Recovery_OX!F75)</f>
        <v>1.8758879402044056E-3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2.9363875213002002</v>
      </c>
      <c r="H76" s="473">
        <f>H75+HWP!E76</f>
        <v>0</v>
      </c>
      <c r="I76" s="456"/>
      <c r="J76" s="475">
        <f>Garden!J83</f>
        <v>0</v>
      </c>
      <c r="K76" s="476">
        <f>Paper!J83</f>
        <v>1.7490663222826867E-3</v>
      </c>
      <c r="L76" s="477">
        <f>Wood!J83</f>
        <v>0</v>
      </c>
      <c r="M76" s="478">
        <f>J76*(1-Recovery_OX!E76)*(1-Recovery_OX!F76)</f>
        <v>0</v>
      </c>
      <c r="N76" s="476">
        <f>K76*(1-Recovery_OX!E76)*(1-Recovery_OX!F76)</f>
        <v>1.7490663222826867E-3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2.9363875213002002</v>
      </c>
      <c r="H77" s="473">
        <f>H76+HWP!E77</f>
        <v>0</v>
      </c>
      <c r="I77" s="456"/>
      <c r="J77" s="475">
        <f>Garden!J84</f>
        <v>0</v>
      </c>
      <c r="K77" s="476">
        <f>Paper!J84</f>
        <v>1.6308186295020026E-3</v>
      </c>
      <c r="L77" s="477">
        <f>Wood!J84</f>
        <v>0</v>
      </c>
      <c r="M77" s="478">
        <f>J77*(1-Recovery_OX!E77)*(1-Recovery_OX!F77)</f>
        <v>0</v>
      </c>
      <c r="N77" s="476">
        <f>K77*(1-Recovery_OX!E77)*(1-Recovery_OX!F77)</f>
        <v>1.6308186295020026E-3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2.9363875213002002</v>
      </c>
      <c r="H78" s="473">
        <f>H77+HWP!E78</f>
        <v>0</v>
      </c>
      <c r="I78" s="456"/>
      <c r="J78" s="475">
        <f>Garden!J85</f>
        <v>0</v>
      </c>
      <c r="K78" s="476">
        <f>Paper!J85</f>
        <v>1.5205652115351557E-3</v>
      </c>
      <c r="L78" s="477">
        <f>Wood!J85</f>
        <v>0</v>
      </c>
      <c r="M78" s="478">
        <f>J78*(1-Recovery_OX!E78)*(1-Recovery_OX!F78)</f>
        <v>0</v>
      </c>
      <c r="N78" s="476">
        <f>K78*(1-Recovery_OX!E78)*(1-Recovery_OX!F78)</f>
        <v>1.5205652115351557E-3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2.9363875213002002</v>
      </c>
      <c r="H79" s="473">
        <f>H78+HWP!E79</f>
        <v>0</v>
      </c>
      <c r="I79" s="456"/>
      <c r="J79" s="475">
        <f>Garden!J86</f>
        <v>0</v>
      </c>
      <c r="K79" s="476">
        <f>Paper!J86</f>
        <v>1.4177656059993602E-3</v>
      </c>
      <c r="L79" s="477">
        <f>Wood!J86</f>
        <v>0</v>
      </c>
      <c r="M79" s="478">
        <f>J79*(1-Recovery_OX!E79)*(1-Recovery_OX!F79)</f>
        <v>0</v>
      </c>
      <c r="N79" s="476">
        <f>K79*(1-Recovery_OX!E79)*(1-Recovery_OX!F79)</f>
        <v>1.4177656059993602E-3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2.9363875213002002</v>
      </c>
      <c r="H80" s="473">
        <f>H79+HWP!E80</f>
        <v>0</v>
      </c>
      <c r="I80" s="456"/>
      <c r="J80" s="475">
        <f>Garden!J87</f>
        <v>0</v>
      </c>
      <c r="K80" s="476">
        <f>Paper!J87</f>
        <v>1.321915889109015E-3</v>
      </c>
      <c r="L80" s="477">
        <f>Wood!J87</f>
        <v>0</v>
      </c>
      <c r="M80" s="478">
        <f>J80*(1-Recovery_OX!E80)*(1-Recovery_OX!F80)</f>
        <v>0</v>
      </c>
      <c r="N80" s="476">
        <f>K80*(1-Recovery_OX!E80)*(1-Recovery_OX!F80)</f>
        <v>1.321915889109015E-3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2.9363875213002002</v>
      </c>
      <c r="H81" s="473">
        <f>H80+HWP!E81</f>
        <v>0</v>
      </c>
      <c r="I81" s="456"/>
      <c r="J81" s="475">
        <f>Garden!J88</f>
        <v>0</v>
      </c>
      <c r="K81" s="476">
        <f>Paper!J88</f>
        <v>1.2325462054407223E-3</v>
      </c>
      <c r="L81" s="477">
        <f>Wood!J88</f>
        <v>0</v>
      </c>
      <c r="M81" s="478">
        <f>J81*(1-Recovery_OX!E81)*(1-Recovery_OX!F81)</f>
        <v>0</v>
      </c>
      <c r="N81" s="476">
        <f>K81*(1-Recovery_OX!E81)*(1-Recovery_OX!F81)</f>
        <v>1.2325462054407223E-3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2.9363875213002002</v>
      </c>
      <c r="H82" s="473">
        <f>H81+HWP!E82</f>
        <v>0</v>
      </c>
      <c r="I82" s="456"/>
      <c r="J82" s="475">
        <f>Garden!J89</f>
        <v>0</v>
      </c>
      <c r="K82" s="476">
        <f>Paper!J89</f>
        <v>1.149218464701457E-3</v>
      </c>
      <c r="L82" s="477">
        <f>Wood!J89</f>
        <v>0</v>
      </c>
      <c r="M82" s="478">
        <f>J82*(1-Recovery_OX!E82)*(1-Recovery_OX!F82)</f>
        <v>0</v>
      </c>
      <c r="N82" s="476">
        <f>K82*(1-Recovery_OX!E82)*(1-Recovery_OX!F82)</f>
        <v>1.149218464701457E-3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2.9363875213002002</v>
      </c>
      <c r="H83" s="473">
        <f>H82+HWP!E83</f>
        <v>0</v>
      </c>
      <c r="I83" s="456"/>
      <c r="J83" s="475">
        <f>Garden!J90</f>
        <v>0</v>
      </c>
      <c r="K83" s="476">
        <f>Paper!J90</f>
        <v>1.0715241942094405E-3</v>
      </c>
      <c r="L83" s="477">
        <f>Wood!J90</f>
        <v>0</v>
      </c>
      <c r="M83" s="478">
        <f>J83*(1-Recovery_OX!E83)*(1-Recovery_OX!F83)</f>
        <v>0</v>
      </c>
      <c r="N83" s="476">
        <f>K83*(1-Recovery_OX!E83)*(1-Recovery_OX!F83)</f>
        <v>1.0715241942094405E-3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2.9363875213002002</v>
      </c>
      <c r="H84" s="473">
        <f>H83+HWP!E84</f>
        <v>0</v>
      </c>
      <c r="I84" s="456"/>
      <c r="J84" s="475">
        <f>Garden!J91</f>
        <v>0</v>
      </c>
      <c r="K84" s="476">
        <f>Paper!J91</f>
        <v>9.9908253656058339E-4</v>
      </c>
      <c r="L84" s="477">
        <f>Wood!J91</f>
        <v>0</v>
      </c>
      <c r="M84" s="478">
        <f>J84*(1-Recovery_OX!E84)*(1-Recovery_OX!F84)</f>
        <v>0</v>
      </c>
      <c r="N84" s="476">
        <f>K84*(1-Recovery_OX!E84)*(1-Recovery_OX!F84)</f>
        <v>9.9908253656058339E-4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2.9363875213002002</v>
      </c>
      <c r="H85" s="473">
        <f>H84+HWP!E85</f>
        <v>0</v>
      </c>
      <c r="I85" s="456"/>
      <c r="J85" s="475">
        <f>Garden!J92</f>
        <v>0</v>
      </c>
      <c r="K85" s="476">
        <f>Paper!J92</f>
        <v>9.3153838266504655E-4</v>
      </c>
      <c r="L85" s="477">
        <f>Wood!J92</f>
        <v>0</v>
      </c>
      <c r="M85" s="478">
        <f>J85*(1-Recovery_OX!E85)*(1-Recovery_OX!F85)</f>
        <v>0</v>
      </c>
      <c r="N85" s="476">
        <f>K85*(1-Recovery_OX!E85)*(1-Recovery_OX!F85)</f>
        <v>9.3153838266504655E-4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2.9363875213002002</v>
      </c>
      <c r="H86" s="473">
        <f>H85+HWP!E86</f>
        <v>0</v>
      </c>
      <c r="I86" s="456"/>
      <c r="J86" s="475">
        <f>Garden!J93</f>
        <v>0</v>
      </c>
      <c r="K86" s="476">
        <f>Paper!J93</f>
        <v>8.6856063100207177E-4</v>
      </c>
      <c r="L86" s="477">
        <f>Wood!J93</f>
        <v>0</v>
      </c>
      <c r="M86" s="478">
        <f>J86*(1-Recovery_OX!E86)*(1-Recovery_OX!F86)</f>
        <v>0</v>
      </c>
      <c r="N86" s="476">
        <f>K86*(1-Recovery_OX!E86)*(1-Recovery_OX!F86)</f>
        <v>8.6856063100207177E-4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2.9363875213002002</v>
      </c>
      <c r="H87" s="473">
        <f>H86+HWP!E87</f>
        <v>0</v>
      </c>
      <c r="I87" s="456"/>
      <c r="J87" s="475">
        <f>Garden!J94</f>
        <v>0</v>
      </c>
      <c r="K87" s="476">
        <f>Paper!J94</f>
        <v>8.0984056455994256E-4</v>
      </c>
      <c r="L87" s="477">
        <f>Wood!J94</f>
        <v>0</v>
      </c>
      <c r="M87" s="478">
        <f>J87*(1-Recovery_OX!E87)*(1-Recovery_OX!F87)</f>
        <v>0</v>
      </c>
      <c r="N87" s="476">
        <f>K87*(1-Recovery_OX!E87)*(1-Recovery_OX!F87)</f>
        <v>8.0984056455994256E-4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2.9363875213002002</v>
      </c>
      <c r="H88" s="473">
        <f>H87+HWP!E88</f>
        <v>0</v>
      </c>
      <c r="I88" s="456"/>
      <c r="J88" s="475">
        <f>Garden!J95</f>
        <v>0</v>
      </c>
      <c r="K88" s="476">
        <f>Paper!J95</f>
        <v>7.5509033750483445E-4</v>
      </c>
      <c r="L88" s="477">
        <f>Wood!J95</f>
        <v>0</v>
      </c>
      <c r="M88" s="478">
        <f>J88*(1-Recovery_OX!E88)*(1-Recovery_OX!F88)</f>
        <v>0</v>
      </c>
      <c r="N88" s="476">
        <f>K88*(1-Recovery_OX!E88)*(1-Recovery_OX!F88)</f>
        <v>7.5509033750483445E-4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2.9363875213002002</v>
      </c>
      <c r="H89" s="473">
        <f>H88+HWP!E89</f>
        <v>0</v>
      </c>
      <c r="I89" s="456"/>
      <c r="J89" s="475">
        <f>Garden!J96</f>
        <v>0</v>
      </c>
      <c r="K89" s="476">
        <f>Paper!J96</f>
        <v>7.0404156416020432E-4</v>
      </c>
      <c r="L89" s="477">
        <f>Wood!J96</f>
        <v>0</v>
      </c>
      <c r="M89" s="478">
        <f>J89*(1-Recovery_OX!E89)*(1-Recovery_OX!F89)</f>
        <v>0</v>
      </c>
      <c r="N89" s="476">
        <f>K89*(1-Recovery_OX!E89)*(1-Recovery_OX!F89)</f>
        <v>7.0404156416020432E-4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2.9363875213002002</v>
      </c>
      <c r="H90" s="473">
        <f>H89+HWP!E90</f>
        <v>0</v>
      </c>
      <c r="I90" s="456"/>
      <c r="J90" s="475">
        <f>Garden!J97</f>
        <v>0</v>
      </c>
      <c r="K90" s="476">
        <f>Paper!J97</f>
        <v>6.564440033798917E-4</v>
      </c>
      <c r="L90" s="477">
        <f>Wood!J97</f>
        <v>0</v>
      </c>
      <c r="M90" s="478">
        <f>J90*(1-Recovery_OX!E90)*(1-Recovery_OX!F90)</f>
        <v>0</v>
      </c>
      <c r="N90" s="476">
        <f>K90*(1-Recovery_OX!E90)*(1-Recovery_OX!F90)</f>
        <v>6.564440033798917E-4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2.9363875213002002</v>
      </c>
      <c r="H91" s="473">
        <f>H90+HWP!E91</f>
        <v>0</v>
      </c>
      <c r="I91" s="456"/>
      <c r="J91" s="475">
        <f>Garden!J98</f>
        <v>0</v>
      </c>
      <c r="K91" s="476">
        <f>Paper!J98</f>
        <v>6.1206433186573048E-4</v>
      </c>
      <c r="L91" s="477">
        <f>Wood!J98</f>
        <v>0</v>
      </c>
      <c r="M91" s="478">
        <f>J91*(1-Recovery_OX!E91)*(1-Recovery_OX!F91)</f>
        <v>0</v>
      </c>
      <c r="N91" s="476">
        <f>K91*(1-Recovery_OX!E91)*(1-Recovery_OX!F91)</f>
        <v>6.1206433186573048E-4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2.9363875213002002</v>
      </c>
      <c r="H92" s="482">
        <f>H91+HWP!E92</f>
        <v>0</v>
      </c>
      <c r="I92" s="456"/>
      <c r="J92" s="484">
        <f>Garden!J99</f>
        <v>0</v>
      </c>
      <c r="K92" s="485">
        <f>Paper!J99</f>
        <v>5.7068500041647049E-4</v>
      </c>
      <c r="L92" s="486">
        <f>Wood!J99</f>
        <v>0</v>
      </c>
      <c r="M92" s="487">
        <f>J92*(1-Recovery_OX!E92)*(1-Recovery_OX!F92)</f>
        <v>0</v>
      </c>
      <c r="N92" s="485">
        <f>K92*(1-Recovery_OX!E92)*(1-Recovery_OX!F92)</f>
        <v>5.7068500041647049E-4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2017-09-14T05:53:44Z</dcterms:modified>
</cp:coreProperties>
</file>